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ILIA\Documents\CECILIA AIDE AGUILAR GALVAN\PAGINA TRANSPARENCIA 2015-2018\ARTICULO 8\Fraccion V\e) Plantilla de Personal y Organigrama\"/>
    </mc:Choice>
  </mc:AlternateContent>
  <bookViews>
    <workbookView xWindow="240" yWindow="75" windowWidth="20115" windowHeight="7995" firstSheet="4" activeTab="8"/>
  </bookViews>
  <sheets>
    <sheet name="plantilla-enero" sheetId="1" r:id="rId1"/>
    <sheet name="plantilla-febrero" sheetId="2" r:id="rId2"/>
    <sheet name="plantilla-marzo" sheetId="3" r:id="rId3"/>
    <sheet name="plantilla-abril" sheetId="4" r:id="rId4"/>
    <sheet name="plantilla-mayo" sheetId="5" r:id="rId5"/>
    <sheet name="plantilla-junio" sheetId="6" r:id="rId6"/>
    <sheet name="plantilla-julio" sheetId="7" r:id="rId7"/>
    <sheet name="plantilla-agosto" sheetId="8" r:id="rId8"/>
    <sheet name="plantilla-septiembre" sheetId="10" r:id="rId9"/>
  </sheets>
  <externalReferences>
    <externalReference r:id="rId10"/>
  </externalReferences>
  <definedNames>
    <definedName name="_xlnm.Print_Area" localSheetId="3">'plantilla-abril'!$A$1:$P$234</definedName>
    <definedName name="_xlnm.Print_Area" localSheetId="7">'plantilla-agosto'!$A$1:$P$236</definedName>
    <definedName name="_xlnm.Print_Area" localSheetId="0">'plantilla-enero'!$A$1:$P$234</definedName>
    <definedName name="_xlnm.Print_Area" localSheetId="1">'plantilla-febrero'!$A$1:$P$234</definedName>
    <definedName name="_xlnm.Print_Area" localSheetId="6">'plantilla-julio'!$A$1:$P$236</definedName>
    <definedName name="_xlnm.Print_Area" localSheetId="5">'plantilla-junio'!$A$1:$P$236</definedName>
    <definedName name="_xlnm.Print_Area" localSheetId="2">'plantilla-marzo'!$A$1:$P$234</definedName>
    <definedName name="_xlnm.Print_Area" localSheetId="4">'plantilla-mayo'!$A$1:$P$236</definedName>
    <definedName name="_xlnm.Print_Area" localSheetId="8">'plantilla-septiembre'!$A$1:$P$236</definedName>
    <definedName name="_xlnm.Print_Titles" localSheetId="3">'plantilla-abril'!$1:$6</definedName>
    <definedName name="_xlnm.Print_Titles" localSheetId="7">'plantilla-agosto'!$1:$6</definedName>
    <definedName name="_xlnm.Print_Titles" localSheetId="0">'plantilla-enero'!$1:$6</definedName>
    <definedName name="_xlnm.Print_Titles" localSheetId="1">'plantilla-febrero'!$1:$6</definedName>
    <definedName name="_xlnm.Print_Titles" localSheetId="6">'plantilla-julio'!$1:$6</definedName>
    <definedName name="_xlnm.Print_Titles" localSheetId="5">'plantilla-junio'!$1:$6</definedName>
    <definedName name="_xlnm.Print_Titles" localSheetId="2">'plantilla-marzo'!$1:$6</definedName>
    <definedName name="_xlnm.Print_Titles" localSheetId="4">'plantilla-mayo'!$1:$6</definedName>
    <definedName name="_xlnm.Print_Titles" localSheetId="8">'plantilla-septiembre'!$1:$6</definedName>
  </definedNames>
  <calcPr calcId="152511"/>
</workbook>
</file>

<file path=xl/calcChain.xml><?xml version="1.0" encoding="utf-8"?>
<calcChain xmlns="http://schemas.openxmlformats.org/spreadsheetml/2006/main">
  <c r="O235" i="10" l="1"/>
  <c r="N235" i="10"/>
  <c r="M235" i="10"/>
  <c r="J235" i="10"/>
  <c r="F235" i="10"/>
  <c r="G234" i="10"/>
  <c r="I234" i="10" s="1"/>
  <c r="I233" i="10"/>
  <c r="L233" i="10" s="1"/>
  <c r="H233" i="10"/>
  <c r="I232" i="10"/>
  <c r="L232" i="10" s="1"/>
  <c r="H232" i="10"/>
  <c r="I231" i="10"/>
  <c r="L231" i="10" s="1"/>
  <c r="H231" i="10"/>
  <c r="I230" i="10"/>
  <c r="H230" i="10"/>
  <c r="O229" i="10"/>
  <c r="N229" i="10"/>
  <c r="M229" i="10"/>
  <c r="J229" i="10"/>
  <c r="F229" i="10"/>
  <c r="G228" i="10"/>
  <c r="I228" i="10" s="1"/>
  <c r="I227" i="10"/>
  <c r="L227" i="10" s="1"/>
  <c r="H227" i="10"/>
  <c r="O226" i="10"/>
  <c r="N226" i="10"/>
  <c r="M226" i="10"/>
  <c r="J226" i="10"/>
  <c r="I226" i="10"/>
  <c r="F226" i="10"/>
  <c r="K225" i="10"/>
  <c r="K226" i="10" s="1"/>
  <c r="I225" i="10"/>
  <c r="L225" i="10" s="1"/>
  <c r="L226" i="10" s="1"/>
  <c r="H225" i="10"/>
  <c r="O224" i="10"/>
  <c r="N224" i="10"/>
  <c r="M224" i="10"/>
  <c r="J224" i="10"/>
  <c r="F224" i="10"/>
  <c r="H223" i="10"/>
  <c r="G223" i="10"/>
  <c r="I223" i="10" s="1"/>
  <c r="K222" i="10"/>
  <c r="P222" i="10" s="1"/>
  <c r="I222" i="10"/>
  <c r="L222" i="10" s="1"/>
  <c r="H222" i="10"/>
  <c r="I221" i="10"/>
  <c r="L221" i="10" s="1"/>
  <c r="H221" i="10"/>
  <c r="I220" i="10"/>
  <c r="L220" i="10" s="1"/>
  <c r="H220" i="10"/>
  <c r="I219" i="10"/>
  <c r="L219" i="10" s="1"/>
  <c r="H219" i="10"/>
  <c r="K218" i="10"/>
  <c r="P218" i="10" s="1"/>
  <c r="I218" i="10"/>
  <c r="L218" i="10" s="1"/>
  <c r="H218" i="10"/>
  <c r="I217" i="10"/>
  <c r="L217" i="10" s="1"/>
  <c r="H217" i="10"/>
  <c r="I216" i="10"/>
  <c r="L216" i="10" s="1"/>
  <c r="H216" i="10"/>
  <c r="I215" i="10"/>
  <c r="L215" i="10" s="1"/>
  <c r="H215" i="10"/>
  <c r="I214" i="10"/>
  <c r="L214" i="10" s="1"/>
  <c r="H214" i="10"/>
  <c r="I213" i="10"/>
  <c r="L213" i="10" s="1"/>
  <c r="H213" i="10"/>
  <c r="I212" i="10"/>
  <c r="L212" i="10" s="1"/>
  <c r="H212" i="10"/>
  <c r="I211" i="10"/>
  <c r="H211" i="10"/>
  <c r="O210" i="10"/>
  <c r="N210" i="10"/>
  <c r="M210" i="10"/>
  <c r="J210" i="10"/>
  <c r="F210" i="10"/>
  <c r="I209" i="10"/>
  <c r="L209" i="10" s="1"/>
  <c r="H209" i="10"/>
  <c r="I208" i="10"/>
  <c r="L208" i="10" s="1"/>
  <c r="H208" i="10"/>
  <c r="I207" i="10"/>
  <c r="L207" i="10" s="1"/>
  <c r="L210" i="10" s="1"/>
  <c r="H207" i="10"/>
  <c r="O206" i="10"/>
  <c r="N206" i="10"/>
  <c r="M206" i="10"/>
  <c r="J206" i="10"/>
  <c r="F206" i="10"/>
  <c r="G205" i="10"/>
  <c r="H205" i="10" s="1"/>
  <c r="G204" i="10"/>
  <c r="H204" i="10" s="1"/>
  <c r="I203" i="10"/>
  <c r="L203" i="10" s="1"/>
  <c r="G203" i="10"/>
  <c r="H203" i="10" s="1"/>
  <c r="L202" i="10"/>
  <c r="I202" i="10"/>
  <c r="H202" i="10"/>
  <c r="I201" i="10"/>
  <c r="L201" i="10" s="1"/>
  <c r="H201" i="10"/>
  <c r="I200" i="10"/>
  <c r="L200" i="10" s="1"/>
  <c r="H200" i="10"/>
  <c r="I199" i="10"/>
  <c r="L199" i="10" s="1"/>
  <c r="H199" i="10"/>
  <c r="I198" i="10"/>
  <c r="L198" i="10" s="1"/>
  <c r="H198" i="10"/>
  <c r="K197" i="10"/>
  <c r="P197" i="10" s="1"/>
  <c r="I197" i="10"/>
  <c r="L197" i="10" s="1"/>
  <c r="H197" i="10"/>
  <c r="I196" i="10"/>
  <c r="L196" i="10" s="1"/>
  <c r="H196" i="10"/>
  <c r="I195" i="10"/>
  <c r="L195" i="10" s="1"/>
  <c r="H195" i="10"/>
  <c r="L194" i="10"/>
  <c r="I194" i="10"/>
  <c r="H194" i="10"/>
  <c r="K193" i="10"/>
  <c r="I193" i="10"/>
  <c r="H193" i="10"/>
  <c r="O192" i="10"/>
  <c r="N192" i="10"/>
  <c r="M192" i="10"/>
  <c r="J192" i="10"/>
  <c r="F192" i="10"/>
  <c r="G191" i="10"/>
  <c r="I191" i="10" s="1"/>
  <c r="L191" i="10" s="1"/>
  <c r="H190" i="10"/>
  <c r="G190" i="10"/>
  <c r="I190" i="10" s="1"/>
  <c r="L190" i="10" s="1"/>
  <c r="K189" i="10"/>
  <c r="I189" i="10"/>
  <c r="L189" i="10" s="1"/>
  <c r="H189" i="10"/>
  <c r="O188" i="10"/>
  <c r="N188" i="10"/>
  <c r="M188" i="10"/>
  <c r="J188" i="10"/>
  <c r="F188" i="10"/>
  <c r="H187" i="10"/>
  <c r="G187" i="10"/>
  <c r="I187" i="10" s="1"/>
  <c r="G186" i="10"/>
  <c r="I186" i="10" s="1"/>
  <c r="G185" i="10"/>
  <c r="I185" i="10" s="1"/>
  <c r="H184" i="10"/>
  <c r="G184" i="10"/>
  <c r="I184" i="10" s="1"/>
  <c r="H183" i="10"/>
  <c r="G183" i="10"/>
  <c r="I183" i="10" s="1"/>
  <c r="I182" i="10"/>
  <c r="L182" i="10" s="1"/>
  <c r="H182" i="10"/>
  <c r="I181" i="10"/>
  <c r="L181" i="10" s="1"/>
  <c r="H181" i="10"/>
  <c r="I180" i="10"/>
  <c r="L180" i="10" s="1"/>
  <c r="H180" i="10"/>
  <c r="I179" i="10"/>
  <c r="L179" i="10" s="1"/>
  <c r="H179" i="10"/>
  <c r="I178" i="10"/>
  <c r="L178" i="10" s="1"/>
  <c r="H178" i="10"/>
  <c r="I177" i="10"/>
  <c r="H177" i="10"/>
  <c r="O176" i="10"/>
  <c r="N176" i="10"/>
  <c r="M176" i="10"/>
  <c r="J176" i="10"/>
  <c r="F176" i="10"/>
  <c r="I175" i="10"/>
  <c r="L175" i="10" s="1"/>
  <c r="H175" i="10"/>
  <c r="K174" i="10"/>
  <c r="P174" i="10" s="1"/>
  <c r="I174" i="10"/>
  <c r="L174" i="10" s="1"/>
  <c r="H174" i="10"/>
  <c r="I173" i="10"/>
  <c r="L173" i="10" s="1"/>
  <c r="H173" i="10"/>
  <c r="I172" i="10"/>
  <c r="L172" i="10" s="1"/>
  <c r="H172" i="10"/>
  <c r="I171" i="10"/>
  <c r="L171" i="10" s="1"/>
  <c r="H171" i="10"/>
  <c r="I170" i="10"/>
  <c r="L170" i="10" s="1"/>
  <c r="H170" i="10"/>
  <c r="I169" i="10"/>
  <c r="L169" i="10" s="1"/>
  <c r="H169" i="10"/>
  <c r="O168" i="10"/>
  <c r="N168" i="10"/>
  <c r="M168" i="10"/>
  <c r="J168" i="10"/>
  <c r="F168" i="10"/>
  <c r="G167" i="10"/>
  <c r="I167" i="10" s="1"/>
  <c r="I166" i="10"/>
  <c r="L166" i="10" s="1"/>
  <c r="H166" i="10"/>
  <c r="I165" i="10"/>
  <c r="I168" i="10" s="1"/>
  <c r="H165" i="10"/>
  <c r="O164" i="10"/>
  <c r="N164" i="10"/>
  <c r="M164" i="10"/>
  <c r="J164" i="10"/>
  <c r="F164" i="10"/>
  <c r="I163" i="10"/>
  <c r="L163" i="10" s="1"/>
  <c r="H163" i="10"/>
  <c r="I162" i="10"/>
  <c r="L162" i="10" s="1"/>
  <c r="H162" i="10"/>
  <c r="K161" i="10"/>
  <c r="P161" i="10" s="1"/>
  <c r="I161" i="10"/>
  <c r="L161" i="10" s="1"/>
  <c r="H161" i="10"/>
  <c r="I160" i="10"/>
  <c r="H160" i="10"/>
  <c r="O159" i="10"/>
  <c r="N159" i="10"/>
  <c r="M159" i="10"/>
  <c r="J159" i="10"/>
  <c r="F159" i="10"/>
  <c r="G158" i="10"/>
  <c r="I158" i="10" s="1"/>
  <c r="I157" i="10"/>
  <c r="L157" i="10" s="1"/>
  <c r="H157" i="10"/>
  <c r="G156" i="10"/>
  <c r="I156" i="10" s="1"/>
  <c r="I155" i="10"/>
  <c r="K155" i="10" s="1"/>
  <c r="H155" i="10"/>
  <c r="O154" i="10"/>
  <c r="N154" i="10"/>
  <c r="M154" i="10"/>
  <c r="J154" i="10"/>
  <c r="F154" i="10"/>
  <c r="I153" i="10"/>
  <c r="L153" i="10" s="1"/>
  <c r="H153" i="10"/>
  <c r="G152" i="10"/>
  <c r="I152" i="10" s="1"/>
  <c r="I151" i="10"/>
  <c r="L151" i="10" s="1"/>
  <c r="H151" i="10"/>
  <c r="I150" i="10"/>
  <c r="L150" i="10" s="1"/>
  <c r="H150" i="10"/>
  <c r="I149" i="10"/>
  <c r="L149" i="10" s="1"/>
  <c r="H149" i="10"/>
  <c r="K148" i="10"/>
  <c r="P148" i="10" s="1"/>
  <c r="I148" i="10"/>
  <c r="L148" i="10" s="1"/>
  <c r="H148" i="10"/>
  <c r="I147" i="10"/>
  <c r="L147" i="10" s="1"/>
  <c r="H147" i="10"/>
  <c r="I146" i="10"/>
  <c r="L146" i="10" s="1"/>
  <c r="H146" i="10"/>
  <c r="I145" i="10"/>
  <c r="I154" i="10" s="1"/>
  <c r="H145" i="10"/>
  <c r="K144" i="10"/>
  <c r="I144" i="10"/>
  <c r="L144" i="10" s="1"/>
  <c r="H144" i="10"/>
  <c r="O143" i="10"/>
  <c r="N143" i="10"/>
  <c r="M143" i="10"/>
  <c r="J143" i="10"/>
  <c r="F143" i="10"/>
  <c r="H142" i="10"/>
  <c r="G142" i="10"/>
  <c r="I142" i="10" s="1"/>
  <c r="G141" i="10"/>
  <c r="I141" i="10" s="1"/>
  <c r="I140" i="10"/>
  <c r="L140" i="10" s="1"/>
  <c r="H140" i="10"/>
  <c r="I139" i="10"/>
  <c r="L139" i="10" s="1"/>
  <c r="H139" i="10"/>
  <c r="K138" i="10"/>
  <c r="I138" i="10"/>
  <c r="L138" i="10" s="1"/>
  <c r="H138" i="10"/>
  <c r="I137" i="10"/>
  <c r="L137" i="10" s="1"/>
  <c r="H137" i="10"/>
  <c r="H136" i="10"/>
  <c r="G136" i="10"/>
  <c r="I136" i="10" s="1"/>
  <c r="H135" i="10"/>
  <c r="G135" i="10"/>
  <c r="I135" i="10" s="1"/>
  <c r="G134" i="10"/>
  <c r="I134" i="10" s="1"/>
  <c r="L134" i="10" s="1"/>
  <c r="I133" i="10"/>
  <c r="L133" i="10" s="1"/>
  <c r="H133" i="10"/>
  <c r="I132" i="10"/>
  <c r="L132" i="10" s="1"/>
  <c r="H132" i="10"/>
  <c r="I131" i="10"/>
  <c r="L131" i="10" s="1"/>
  <c r="H131" i="10"/>
  <c r="I130" i="10"/>
  <c r="L130" i="10" s="1"/>
  <c r="H130" i="10"/>
  <c r="I129" i="10"/>
  <c r="L129" i="10" s="1"/>
  <c r="H129" i="10"/>
  <c r="I128" i="10"/>
  <c r="L128" i="10" s="1"/>
  <c r="H128" i="10"/>
  <c r="K127" i="10"/>
  <c r="I127" i="10"/>
  <c r="L127" i="10" s="1"/>
  <c r="P127" i="10" s="1"/>
  <c r="H127" i="10"/>
  <c r="I126" i="10"/>
  <c r="L126" i="10" s="1"/>
  <c r="H126" i="10"/>
  <c r="K125" i="10"/>
  <c r="P125" i="10" s="1"/>
  <c r="I125" i="10"/>
  <c r="L125" i="10" s="1"/>
  <c r="H125" i="10"/>
  <c r="I124" i="10"/>
  <c r="L124" i="10" s="1"/>
  <c r="H124" i="10"/>
  <c r="I123" i="10"/>
  <c r="L123" i="10" s="1"/>
  <c r="H123" i="10"/>
  <c r="L122" i="10"/>
  <c r="I122" i="10"/>
  <c r="H122" i="10"/>
  <c r="I121" i="10"/>
  <c r="L121" i="10" s="1"/>
  <c r="H121" i="10"/>
  <c r="I120" i="10"/>
  <c r="L120" i="10" s="1"/>
  <c r="H120" i="10"/>
  <c r="K119" i="10"/>
  <c r="I119" i="10"/>
  <c r="L119" i="10" s="1"/>
  <c r="H119" i="10"/>
  <c r="I118" i="10"/>
  <c r="L118" i="10" s="1"/>
  <c r="H118" i="10"/>
  <c r="K117" i="10"/>
  <c r="P117" i="10" s="1"/>
  <c r="I117" i="10"/>
  <c r="L117" i="10" s="1"/>
  <c r="H117" i="10"/>
  <c r="I116" i="10"/>
  <c r="L116" i="10" s="1"/>
  <c r="H116" i="10"/>
  <c r="I115" i="10"/>
  <c r="L115" i="10" s="1"/>
  <c r="H115" i="10"/>
  <c r="I114" i="10"/>
  <c r="L114" i="10" s="1"/>
  <c r="H114" i="10"/>
  <c r="I113" i="10"/>
  <c r="L113" i="10" s="1"/>
  <c r="H113" i="10"/>
  <c r="I112" i="10"/>
  <c r="L112" i="10" s="1"/>
  <c r="H112" i="10"/>
  <c r="I111" i="10"/>
  <c r="K111" i="10" s="1"/>
  <c r="H111" i="10"/>
  <c r="O110" i="10"/>
  <c r="N110" i="10"/>
  <c r="M110" i="10"/>
  <c r="J110" i="10"/>
  <c r="F110" i="10"/>
  <c r="H110" i="10" s="1"/>
  <c r="G109" i="10"/>
  <c r="I109" i="10" s="1"/>
  <c r="I108" i="10"/>
  <c r="L108" i="10" s="1"/>
  <c r="H108" i="10"/>
  <c r="I107" i="10"/>
  <c r="L107" i="10" s="1"/>
  <c r="H107" i="10"/>
  <c r="I106" i="10"/>
  <c r="L106" i="10" s="1"/>
  <c r="H106" i="10"/>
  <c r="I105" i="10"/>
  <c r="L105" i="10" s="1"/>
  <c r="H105" i="10"/>
  <c r="I104" i="10"/>
  <c r="L104" i="10" s="1"/>
  <c r="H104" i="10"/>
  <c r="I103" i="10"/>
  <c r="L103" i="10" s="1"/>
  <c r="H103" i="10"/>
  <c r="I102" i="10"/>
  <c r="H102" i="10"/>
  <c r="I101" i="10"/>
  <c r="L101" i="10" s="1"/>
  <c r="H101" i="10"/>
  <c r="O100" i="10"/>
  <c r="N100" i="10"/>
  <c r="M100" i="10"/>
  <c r="J100" i="10"/>
  <c r="F100" i="10"/>
  <c r="I99" i="10"/>
  <c r="L99" i="10" s="1"/>
  <c r="H99" i="10"/>
  <c r="I98" i="10"/>
  <c r="L98" i="10" s="1"/>
  <c r="H98" i="10"/>
  <c r="K97" i="10"/>
  <c r="P97" i="10" s="1"/>
  <c r="I97" i="10"/>
  <c r="L97" i="10" s="1"/>
  <c r="H97" i="10"/>
  <c r="I96" i="10"/>
  <c r="I100" i="10" s="1"/>
  <c r="H96" i="10"/>
  <c r="O95" i="10"/>
  <c r="N95" i="10"/>
  <c r="M95" i="10"/>
  <c r="J95" i="10"/>
  <c r="F95" i="10"/>
  <c r="G94" i="10"/>
  <c r="I94" i="10" s="1"/>
  <c r="I93" i="10"/>
  <c r="L93" i="10" s="1"/>
  <c r="H93" i="10"/>
  <c r="I92" i="10"/>
  <c r="L92" i="10" s="1"/>
  <c r="H92" i="10"/>
  <c r="I91" i="10"/>
  <c r="L91" i="10" s="1"/>
  <c r="H91" i="10"/>
  <c r="O90" i="10"/>
  <c r="N90" i="10"/>
  <c r="M90" i="10"/>
  <c r="J90" i="10"/>
  <c r="F90" i="10"/>
  <c r="I89" i="10"/>
  <c r="L89" i="10" s="1"/>
  <c r="H89" i="10"/>
  <c r="I88" i="10"/>
  <c r="L88" i="10" s="1"/>
  <c r="H88" i="10"/>
  <c r="I87" i="10"/>
  <c r="L87" i="10" s="1"/>
  <c r="H87" i="10"/>
  <c r="I86" i="10"/>
  <c r="H86" i="10"/>
  <c r="O85" i="10"/>
  <c r="N85" i="10"/>
  <c r="M85" i="10"/>
  <c r="J85" i="10"/>
  <c r="F85" i="10"/>
  <c r="I84" i="10"/>
  <c r="L84" i="10" s="1"/>
  <c r="H84" i="10"/>
  <c r="G83" i="10"/>
  <c r="I83" i="10" s="1"/>
  <c r="G82" i="10"/>
  <c r="I82" i="10" s="1"/>
  <c r="G81" i="10"/>
  <c r="I81" i="10" s="1"/>
  <c r="G80" i="10"/>
  <c r="I80" i="10" s="1"/>
  <c r="G79" i="10"/>
  <c r="I79" i="10" s="1"/>
  <c r="G78" i="10"/>
  <c r="I78" i="10" s="1"/>
  <c r="G77" i="10"/>
  <c r="I77" i="10" s="1"/>
  <c r="G76" i="10"/>
  <c r="I76" i="10" s="1"/>
  <c r="G75" i="10"/>
  <c r="I75" i="10" s="1"/>
  <c r="G74" i="10"/>
  <c r="I74" i="10" s="1"/>
  <c r="G73" i="10"/>
  <c r="I73" i="10" s="1"/>
  <c r="G72" i="10"/>
  <c r="I72" i="10" s="1"/>
  <c r="H71" i="10"/>
  <c r="G71" i="10"/>
  <c r="I71" i="10" s="1"/>
  <c r="H70" i="10"/>
  <c r="G70" i="10"/>
  <c r="I70" i="10" s="1"/>
  <c r="K69" i="10"/>
  <c r="P69" i="10" s="1"/>
  <c r="I69" i="10"/>
  <c r="L69" i="10" s="1"/>
  <c r="H69" i="10"/>
  <c r="G68" i="10"/>
  <c r="H68" i="10" s="1"/>
  <c r="G67" i="10"/>
  <c r="H67" i="10" s="1"/>
  <c r="G66" i="10"/>
  <c r="H66" i="10" s="1"/>
  <c r="I65" i="10"/>
  <c r="H65" i="10"/>
  <c r="H64" i="10"/>
  <c r="G64" i="10"/>
  <c r="I64" i="10" s="1"/>
  <c r="I63" i="10"/>
  <c r="L63" i="10" s="1"/>
  <c r="H63" i="10"/>
  <c r="I62" i="10"/>
  <c r="H62" i="10"/>
  <c r="I61" i="10"/>
  <c r="L61" i="10" s="1"/>
  <c r="H61" i="10"/>
  <c r="I60" i="10"/>
  <c r="H60" i="10"/>
  <c r="I59" i="10"/>
  <c r="L59" i="10" s="1"/>
  <c r="H59" i="10"/>
  <c r="I58" i="10"/>
  <c r="H58" i="10"/>
  <c r="K57" i="10"/>
  <c r="I57" i="10"/>
  <c r="L57" i="10" s="1"/>
  <c r="H57" i="10"/>
  <c r="I56" i="10"/>
  <c r="H56" i="10"/>
  <c r="K55" i="10"/>
  <c r="P55" i="10" s="1"/>
  <c r="I55" i="10"/>
  <c r="L55" i="10" s="1"/>
  <c r="H55" i="10"/>
  <c r="I54" i="10"/>
  <c r="H54" i="10"/>
  <c r="K53" i="10"/>
  <c r="I53" i="10"/>
  <c r="L53" i="10" s="1"/>
  <c r="H53" i="10"/>
  <c r="I52" i="10"/>
  <c r="H52" i="10"/>
  <c r="K51" i="10"/>
  <c r="P51" i="10" s="1"/>
  <c r="I51" i="10"/>
  <c r="L51" i="10" s="1"/>
  <c r="H51" i="10"/>
  <c r="I50" i="10"/>
  <c r="H50" i="10"/>
  <c r="I49" i="10"/>
  <c r="L49" i="10" s="1"/>
  <c r="H49" i="10"/>
  <c r="I48" i="10"/>
  <c r="H48" i="10"/>
  <c r="I47" i="10"/>
  <c r="L47" i="10" s="1"/>
  <c r="H47" i="10"/>
  <c r="I46" i="10"/>
  <c r="H46" i="10"/>
  <c r="I45" i="10"/>
  <c r="L45" i="10" s="1"/>
  <c r="H45" i="10"/>
  <c r="I44" i="10"/>
  <c r="H44" i="10"/>
  <c r="I43" i="10"/>
  <c r="L43" i="10" s="1"/>
  <c r="H43" i="10"/>
  <c r="I42" i="10"/>
  <c r="H42" i="10"/>
  <c r="K41" i="10"/>
  <c r="I41" i="10"/>
  <c r="L41" i="10" s="1"/>
  <c r="H41" i="10"/>
  <c r="I40" i="10"/>
  <c r="H40" i="10"/>
  <c r="K39" i="10"/>
  <c r="P39" i="10" s="1"/>
  <c r="I39" i="10"/>
  <c r="L39" i="10" s="1"/>
  <c r="H39" i="10"/>
  <c r="I38" i="10"/>
  <c r="H38" i="10"/>
  <c r="K37" i="10"/>
  <c r="I37" i="10"/>
  <c r="L37" i="10" s="1"/>
  <c r="H37" i="10"/>
  <c r="I36" i="10"/>
  <c r="H36" i="10"/>
  <c r="H35" i="10"/>
  <c r="G35" i="10"/>
  <c r="I35" i="10" s="1"/>
  <c r="O34" i="10"/>
  <c r="N34" i="10"/>
  <c r="M34" i="10"/>
  <c r="J34" i="10"/>
  <c r="F34" i="10"/>
  <c r="I33" i="10"/>
  <c r="L33" i="10" s="1"/>
  <c r="H33" i="10"/>
  <c r="I32" i="10"/>
  <c r="L32" i="10" s="1"/>
  <c r="H32" i="10"/>
  <c r="I31" i="10"/>
  <c r="L31" i="10" s="1"/>
  <c r="H31" i="10"/>
  <c r="I30" i="10"/>
  <c r="L30" i="10" s="1"/>
  <c r="H30" i="10"/>
  <c r="I29" i="10"/>
  <c r="L29" i="10" s="1"/>
  <c r="H29" i="10"/>
  <c r="O28" i="10"/>
  <c r="N28" i="10"/>
  <c r="M28" i="10"/>
  <c r="J28" i="10"/>
  <c r="F28" i="10"/>
  <c r="G27" i="10"/>
  <c r="H27" i="10" s="1"/>
  <c r="G26" i="10"/>
  <c r="H26" i="10" s="1"/>
  <c r="I25" i="10"/>
  <c r="L25" i="10" s="1"/>
  <c r="G25" i="10"/>
  <c r="H25" i="10" s="1"/>
  <c r="O24" i="10"/>
  <c r="N24" i="10"/>
  <c r="M24" i="10"/>
  <c r="J24" i="10"/>
  <c r="F24" i="10"/>
  <c r="H23" i="10"/>
  <c r="G23" i="10"/>
  <c r="I23" i="10" s="1"/>
  <c r="L23" i="10" s="1"/>
  <c r="I22" i="10"/>
  <c r="L22" i="10" s="1"/>
  <c r="H22" i="10"/>
  <c r="I21" i="10"/>
  <c r="I24" i="10" s="1"/>
  <c r="H21" i="10"/>
  <c r="O20" i="10"/>
  <c r="N20" i="10"/>
  <c r="M20" i="10"/>
  <c r="J20" i="10"/>
  <c r="F20" i="10"/>
  <c r="I19" i="10"/>
  <c r="L19" i="10" s="1"/>
  <c r="H19" i="10"/>
  <c r="I18" i="10"/>
  <c r="L18" i="10" s="1"/>
  <c r="H18" i="10"/>
  <c r="I17" i="10"/>
  <c r="I20" i="10" s="1"/>
  <c r="H17" i="10"/>
  <c r="O16" i="10"/>
  <c r="N16" i="10"/>
  <c r="M16" i="10"/>
  <c r="J16" i="10"/>
  <c r="F16" i="10"/>
  <c r="G15" i="10"/>
  <c r="I15" i="10" s="1"/>
  <c r="G14" i="10"/>
  <c r="I14" i="10" s="1"/>
  <c r="G13" i="10"/>
  <c r="I13" i="10" s="1"/>
  <c r="G12" i="10"/>
  <c r="I12" i="10" s="1"/>
  <c r="I11" i="10"/>
  <c r="L11" i="10" s="1"/>
  <c r="H11" i="10"/>
  <c r="I10" i="10"/>
  <c r="H10" i="10"/>
  <c r="O9" i="10"/>
  <c r="N9" i="10"/>
  <c r="M9" i="10"/>
  <c r="J9" i="10"/>
  <c r="I9" i="10"/>
  <c r="F9" i="10"/>
  <c r="I8" i="10"/>
  <c r="L8" i="10" s="1"/>
  <c r="L9" i="10" s="1"/>
  <c r="H8" i="10"/>
  <c r="A2" i="10"/>
  <c r="O235" i="8"/>
  <c r="N235" i="8"/>
  <c r="M235" i="8"/>
  <c r="J235" i="8"/>
  <c r="F235" i="8"/>
  <c r="G234" i="8"/>
  <c r="I234" i="8" s="1"/>
  <c r="I233" i="8"/>
  <c r="L233" i="8" s="1"/>
  <c r="H233" i="8"/>
  <c r="K232" i="8"/>
  <c r="P232" i="8" s="1"/>
  <c r="I232" i="8"/>
  <c r="L232" i="8" s="1"/>
  <c r="H232" i="8"/>
  <c r="I231" i="8"/>
  <c r="L231" i="8" s="1"/>
  <c r="H231" i="8"/>
  <c r="I230" i="8"/>
  <c r="I235" i="8" s="1"/>
  <c r="H230" i="8"/>
  <c r="O229" i="8"/>
  <c r="N229" i="8"/>
  <c r="M229" i="8"/>
  <c r="J229" i="8"/>
  <c r="F229" i="8"/>
  <c r="G228" i="8"/>
  <c r="I228" i="8" s="1"/>
  <c r="K227" i="8"/>
  <c r="I227" i="8"/>
  <c r="L227" i="8" s="1"/>
  <c r="H227" i="8"/>
  <c r="O226" i="8"/>
  <c r="N226" i="8"/>
  <c r="M226" i="8"/>
  <c r="J226" i="8"/>
  <c r="I226" i="8"/>
  <c r="F226" i="8"/>
  <c r="K225" i="8"/>
  <c r="K226" i="8" s="1"/>
  <c r="I225" i="8"/>
  <c r="L225" i="8" s="1"/>
  <c r="L226" i="8" s="1"/>
  <c r="H225" i="8"/>
  <c r="O224" i="8"/>
  <c r="N224" i="8"/>
  <c r="M224" i="8"/>
  <c r="J224" i="8"/>
  <c r="F224" i="8"/>
  <c r="H223" i="8"/>
  <c r="G223" i="8"/>
  <c r="I223" i="8" s="1"/>
  <c r="K222" i="8"/>
  <c r="P222" i="8" s="1"/>
  <c r="I222" i="8"/>
  <c r="L222" i="8" s="1"/>
  <c r="H222" i="8"/>
  <c r="I221" i="8"/>
  <c r="L221" i="8" s="1"/>
  <c r="H221" i="8"/>
  <c r="K220" i="8"/>
  <c r="I220" i="8"/>
  <c r="L220" i="8" s="1"/>
  <c r="H220" i="8"/>
  <c r="I219" i="8"/>
  <c r="L219" i="8" s="1"/>
  <c r="H219" i="8"/>
  <c r="I218" i="8"/>
  <c r="L218" i="8" s="1"/>
  <c r="H218" i="8"/>
  <c r="I217" i="8"/>
  <c r="L217" i="8" s="1"/>
  <c r="H217" i="8"/>
  <c r="I216" i="8"/>
  <c r="L216" i="8" s="1"/>
  <c r="H216" i="8"/>
  <c r="I215" i="8"/>
  <c r="L215" i="8" s="1"/>
  <c r="H215" i="8"/>
  <c r="I214" i="8"/>
  <c r="L214" i="8" s="1"/>
  <c r="H214" i="8"/>
  <c r="I213" i="8"/>
  <c r="L213" i="8" s="1"/>
  <c r="H213" i="8"/>
  <c r="K212" i="8"/>
  <c r="I212" i="8"/>
  <c r="L212" i="8" s="1"/>
  <c r="H212" i="8"/>
  <c r="I211" i="8"/>
  <c r="H211" i="8"/>
  <c r="O210" i="8"/>
  <c r="N210" i="8"/>
  <c r="M210" i="8"/>
  <c r="J210" i="8"/>
  <c r="F210" i="8"/>
  <c r="I209" i="8"/>
  <c r="L209" i="8" s="1"/>
  <c r="H209" i="8"/>
  <c r="K208" i="8"/>
  <c r="I208" i="8"/>
  <c r="L208" i="8" s="1"/>
  <c r="H208" i="8"/>
  <c r="I207" i="8"/>
  <c r="L207" i="8" s="1"/>
  <c r="L210" i="8" s="1"/>
  <c r="H207" i="8"/>
  <c r="O206" i="8"/>
  <c r="N206" i="8"/>
  <c r="M206" i="8"/>
  <c r="J206" i="8"/>
  <c r="F206" i="8"/>
  <c r="G205" i="8"/>
  <c r="I205" i="8" s="1"/>
  <c r="G204" i="8"/>
  <c r="I204" i="8" s="1"/>
  <c r="G203" i="8"/>
  <c r="I203" i="8" s="1"/>
  <c r="I202" i="8"/>
  <c r="L202" i="8" s="1"/>
  <c r="H202" i="8"/>
  <c r="I201" i="8"/>
  <c r="L201" i="8" s="1"/>
  <c r="H201" i="8"/>
  <c r="I200" i="8"/>
  <c r="L200" i="8" s="1"/>
  <c r="H200" i="8"/>
  <c r="I199" i="8"/>
  <c r="L199" i="8" s="1"/>
  <c r="H199" i="8"/>
  <c r="I198" i="8"/>
  <c r="L198" i="8" s="1"/>
  <c r="H198" i="8"/>
  <c r="I197" i="8"/>
  <c r="L197" i="8" s="1"/>
  <c r="H197" i="8"/>
  <c r="I196" i="8"/>
  <c r="L196" i="8" s="1"/>
  <c r="H196" i="8"/>
  <c r="K195" i="8"/>
  <c r="P195" i="8" s="1"/>
  <c r="I195" i="8"/>
  <c r="L195" i="8" s="1"/>
  <c r="H195" i="8"/>
  <c r="I194" i="8"/>
  <c r="L194" i="8" s="1"/>
  <c r="H194" i="8"/>
  <c r="I193" i="8"/>
  <c r="H193" i="8"/>
  <c r="O192" i="8"/>
  <c r="N192" i="8"/>
  <c r="M192" i="8"/>
  <c r="J192" i="8"/>
  <c r="F192" i="8"/>
  <c r="H191" i="8"/>
  <c r="G191" i="8"/>
  <c r="I191" i="8" s="1"/>
  <c r="L191" i="8" s="1"/>
  <c r="G190" i="8"/>
  <c r="I190" i="8" s="1"/>
  <c r="L190" i="8" s="1"/>
  <c r="I189" i="8"/>
  <c r="L189" i="8" s="1"/>
  <c r="L192" i="8" s="1"/>
  <c r="H189" i="8"/>
  <c r="O188" i="8"/>
  <c r="N188" i="8"/>
  <c r="M188" i="8"/>
  <c r="J188" i="8"/>
  <c r="F188" i="8"/>
  <c r="G187" i="8"/>
  <c r="I187" i="8" s="1"/>
  <c r="G186" i="8"/>
  <c r="I186" i="8" s="1"/>
  <c r="G185" i="8"/>
  <c r="I185" i="8" s="1"/>
  <c r="G184" i="8"/>
  <c r="I184" i="8" s="1"/>
  <c r="G183" i="8"/>
  <c r="I183" i="8" s="1"/>
  <c r="I182" i="8"/>
  <c r="L182" i="8" s="1"/>
  <c r="H182" i="8"/>
  <c r="I181" i="8"/>
  <c r="L181" i="8" s="1"/>
  <c r="H181" i="8"/>
  <c r="I180" i="8"/>
  <c r="L180" i="8" s="1"/>
  <c r="H180" i="8"/>
  <c r="K179" i="8"/>
  <c r="P179" i="8" s="1"/>
  <c r="I179" i="8"/>
  <c r="L179" i="8" s="1"/>
  <c r="H179" i="8"/>
  <c r="I178" i="8"/>
  <c r="L178" i="8" s="1"/>
  <c r="H178" i="8"/>
  <c r="K177" i="8"/>
  <c r="I177" i="8"/>
  <c r="H177" i="8"/>
  <c r="O176" i="8"/>
  <c r="N176" i="8"/>
  <c r="M176" i="8"/>
  <c r="J176" i="8"/>
  <c r="F176" i="8"/>
  <c r="K175" i="8"/>
  <c r="I175" i="8"/>
  <c r="L175" i="8" s="1"/>
  <c r="H175" i="8"/>
  <c r="I174" i="8"/>
  <c r="L174" i="8" s="1"/>
  <c r="H174" i="8"/>
  <c r="K173" i="8"/>
  <c r="P173" i="8" s="1"/>
  <c r="I173" i="8"/>
  <c r="L173" i="8" s="1"/>
  <c r="H173" i="8"/>
  <c r="I172" i="8"/>
  <c r="L172" i="8" s="1"/>
  <c r="H172" i="8"/>
  <c r="I171" i="8"/>
  <c r="L171" i="8" s="1"/>
  <c r="H171" i="8"/>
  <c r="I170" i="8"/>
  <c r="H170" i="8"/>
  <c r="I169" i="8"/>
  <c r="L169" i="8" s="1"/>
  <c r="H169" i="8"/>
  <c r="O168" i="8"/>
  <c r="N168" i="8"/>
  <c r="M168" i="8"/>
  <c r="J168" i="8"/>
  <c r="F168" i="8"/>
  <c r="G167" i="8"/>
  <c r="I167" i="8" s="1"/>
  <c r="K166" i="8"/>
  <c r="P166" i="8" s="1"/>
  <c r="I166" i="8"/>
  <c r="L166" i="8" s="1"/>
  <c r="H166" i="8"/>
  <c r="I165" i="8"/>
  <c r="H165" i="8"/>
  <c r="O164" i="8"/>
  <c r="N164" i="8"/>
  <c r="M164" i="8"/>
  <c r="J164" i="8"/>
  <c r="F164" i="8"/>
  <c r="I163" i="8"/>
  <c r="L163" i="8" s="1"/>
  <c r="H163" i="8"/>
  <c r="I162" i="8"/>
  <c r="L162" i="8" s="1"/>
  <c r="H162" i="8"/>
  <c r="I161" i="8"/>
  <c r="L161" i="8" s="1"/>
  <c r="H161" i="8"/>
  <c r="I160" i="8"/>
  <c r="I164" i="8" s="1"/>
  <c r="H160" i="8"/>
  <c r="O159" i="8"/>
  <c r="N159" i="8"/>
  <c r="M159" i="8"/>
  <c r="J159" i="8"/>
  <c r="F159" i="8"/>
  <c r="G158" i="8"/>
  <c r="I158" i="8" s="1"/>
  <c r="I157" i="8"/>
  <c r="L157" i="8" s="1"/>
  <c r="H157" i="8"/>
  <c r="G156" i="8"/>
  <c r="I156" i="8" s="1"/>
  <c r="I155" i="8"/>
  <c r="H155" i="8"/>
  <c r="O154" i="8"/>
  <c r="N154" i="8"/>
  <c r="M154" i="8"/>
  <c r="J154" i="8"/>
  <c r="F154" i="8"/>
  <c r="I153" i="8"/>
  <c r="L153" i="8" s="1"/>
  <c r="H153" i="8"/>
  <c r="G152" i="8"/>
  <c r="I152" i="8" s="1"/>
  <c r="K151" i="8"/>
  <c r="P151" i="8" s="1"/>
  <c r="I151" i="8"/>
  <c r="L151" i="8" s="1"/>
  <c r="H151" i="8"/>
  <c r="I150" i="8"/>
  <c r="L150" i="8" s="1"/>
  <c r="H150" i="8"/>
  <c r="K149" i="8"/>
  <c r="I149" i="8"/>
  <c r="L149" i="8" s="1"/>
  <c r="H149" i="8"/>
  <c r="I148" i="8"/>
  <c r="L148" i="8" s="1"/>
  <c r="H148" i="8"/>
  <c r="I147" i="8"/>
  <c r="L147" i="8" s="1"/>
  <c r="H147" i="8"/>
  <c r="I146" i="8"/>
  <c r="L146" i="8" s="1"/>
  <c r="H146" i="8"/>
  <c r="I145" i="8"/>
  <c r="L145" i="8" s="1"/>
  <c r="H145" i="8"/>
  <c r="I144" i="8"/>
  <c r="L144" i="8" s="1"/>
  <c r="H144" i="8"/>
  <c r="O143" i="8"/>
  <c r="N143" i="8"/>
  <c r="M143" i="8"/>
  <c r="J143" i="8"/>
  <c r="F143" i="8"/>
  <c r="G142" i="8"/>
  <c r="I142" i="8" s="1"/>
  <c r="G141" i="8"/>
  <c r="I141" i="8" s="1"/>
  <c r="I140" i="8"/>
  <c r="L140" i="8" s="1"/>
  <c r="H140" i="8"/>
  <c r="K139" i="8"/>
  <c r="I139" i="8"/>
  <c r="L139" i="8" s="1"/>
  <c r="H139" i="8"/>
  <c r="I138" i="8"/>
  <c r="L138" i="8" s="1"/>
  <c r="H138" i="8"/>
  <c r="I137" i="8"/>
  <c r="L137" i="8" s="1"/>
  <c r="H137" i="8"/>
  <c r="G136" i="8"/>
  <c r="I136" i="8" s="1"/>
  <c r="G135" i="8"/>
  <c r="I135" i="8" s="1"/>
  <c r="G134" i="8"/>
  <c r="L133" i="8"/>
  <c r="I133" i="8"/>
  <c r="H133" i="8"/>
  <c r="I132" i="8"/>
  <c r="L132" i="8" s="1"/>
  <c r="H132" i="8"/>
  <c r="I131" i="8"/>
  <c r="L131" i="8" s="1"/>
  <c r="H131" i="8"/>
  <c r="K130" i="8"/>
  <c r="I130" i="8"/>
  <c r="L130" i="8" s="1"/>
  <c r="H130" i="8"/>
  <c r="I129" i="8"/>
  <c r="L129" i="8" s="1"/>
  <c r="H129" i="8"/>
  <c r="K128" i="8"/>
  <c r="P128" i="8" s="1"/>
  <c r="I128" i="8"/>
  <c r="L128" i="8" s="1"/>
  <c r="H128" i="8"/>
  <c r="I127" i="8"/>
  <c r="L127" i="8" s="1"/>
  <c r="H127" i="8"/>
  <c r="I126" i="8"/>
  <c r="L126" i="8" s="1"/>
  <c r="H126" i="8"/>
  <c r="L125" i="8"/>
  <c r="I125" i="8"/>
  <c r="H125" i="8"/>
  <c r="I124" i="8"/>
  <c r="L124" i="8" s="1"/>
  <c r="H124" i="8"/>
  <c r="I123" i="8"/>
  <c r="L123" i="8" s="1"/>
  <c r="H123" i="8"/>
  <c r="K122" i="8"/>
  <c r="I122" i="8"/>
  <c r="L122" i="8" s="1"/>
  <c r="H122" i="8"/>
  <c r="I121" i="8"/>
  <c r="L121" i="8" s="1"/>
  <c r="H121" i="8"/>
  <c r="I120" i="8"/>
  <c r="L120" i="8" s="1"/>
  <c r="H120" i="8"/>
  <c r="I119" i="8"/>
  <c r="L119" i="8" s="1"/>
  <c r="H119" i="8"/>
  <c r="I118" i="8"/>
  <c r="L118" i="8" s="1"/>
  <c r="H118" i="8"/>
  <c r="I117" i="8"/>
  <c r="L117" i="8" s="1"/>
  <c r="H117" i="8"/>
  <c r="I116" i="8"/>
  <c r="L116" i="8" s="1"/>
  <c r="H116" i="8"/>
  <c r="I115" i="8"/>
  <c r="L115" i="8" s="1"/>
  <c r="H115" i="8"/>
  <c r="I114" i="8"/>
  <c r="L114" i="8" s="1"/>
  <c r="H114" i="8"/>
  <c r="I113" i="8"/>
  <c r="L113" i="8" s="1"/>
  <c r="H113" i="8"/>
  <c r="K112" i="8"/>
  <c r="P112" i="8" s="1"/>
  <c r="I112" i="8"/>
  <c r="L112" i="8" s="1"/>
  <c r="H112" i="8"/>
  <c r="I111" i="8"/>
  <c r="H111" i="8"/>
  <c r="O110" i="8"/>
  <c r="N110" i="8"/>
  <c r="M110" i="8"/>
  <c r="J110" i="8"/>
  <c r="F110" i="8"/>
  <c r="H110" i="8" s="1"/>
  <c r="G109" i="8"/>
  <c r="I109" i="8" s="1"/>
  <c r="K108" i="8"/>
  <c r="I108" i="8"/>
  <c r="L108" i="8" s="1"/>
  <c r="H108" i="8"/>
  <c r="I107" i="8"/>
  <c r="L107" i="8" s="1"/>
  <c r="H107" i="8"/>
  <c r="I106" i="8"/>
  <c r="L106" i="8" s="1"/>
  <c r="H106" i="8"/>
  <c r="I105" i="8"/>
  <c r="L105" i="8" s="1"/>
  <c r="H105" i="8"/>
  <c r="I104" i="8"/>
  <c r="L104" i="8" s="1"/>
  <c r="H104" i="8"/>
  <c r="I103" i="8"/>
  <c r="L103" i="8" s="1"/>
  <c r="H103" i="8"/>
  <c r="I102" i="8"/>
  <c r="L102" i="8" s="1"/>
  <c r="H102" i="8"/>
  <c r="I101" i="8"/>
  <c r="L101" i="8" s="1"/>
  <c r="H101" i="8"/>
  <c r="O100" i="8"/>
  <c r="N100" i="8"/>
  <c r="M100" i="8"/>
  <c r="J100" i="8"/>
  <c r="F100" i="8"/>
  <c r="I99" i="8"/>
  <c r="L99" i="8" s="1"/>
  <c r="H99" i="8"/>
  <c r="K98" i="8"/>
  <c r="P98" i="8" s="1"/>
  <c r="I98" i="8"/>
  <c r="L98" i="8" s="1"/>
  <c r="H98" i="8"/>
  <c r="I97" i="8"/>
  <c r="L97" i="8" s="1"/>
  <c r="H97" i="8"/>
  <c r="K96" i="8"/>
  <c r="I96" i="8"/>
  <c r="I100" i="8" s="1"/>
  <c r="H96" i="8"/>
  <c r="O95" i="8"/>
  <c r="N95" i="8"/>
  <c r="M95" i="8"/>
  <c r="J95" i="8"/>
  <c r="F95" i="8"/>
  <c r="H94" i="8"/>
  <c r="G94" i="8"/>
  <c r="I94" i="8" s="1"/>
  <c r="I93" i="8"/>
  <c r="L93" i="8" s="1"/>
  <c r="H93" i="8"/>
  <c r="I92" i="8"/>
  <c r="H92" i="8"/>
  <c r="I91" i="8"/>
  <c r="L91" i="8" s="1"/>
  <c r="H91" i="8"/>
  <c r="O90" i="8"/>
  <c r="N90" i="8"/>
  <c r="M90" i="8"/>
  <c r="J90" i="8"/>
  <c r="F90" i="8"/>
  <c r="I89" i="8"/>
  <c r="L89" i="8" s="1"/>
  <c r="H89" i="8"/>
  <c r="I88" i="8"/>
  <c r="L88" i="8" s="1"/>
  <c r="H88" i="8"/>
  <c r="I87" i="8"/>
  <c r="L87" i="8" s="1"/>
  <c r="H87" i="8"/>
  <c r="I86" i="8"/>
  <c r="H86" i="8"/>
  <c r="O85" i="8"/>
  <c r="N85" i="8"/>
  <c r="M85" i="8"/>
  <c r="J85" i="8"/>
  <c r="F85" i="8"/>
  <c r="I84" i="8"/>
  <c r="L84" i="8" s="1"/>
  <c r="H84" i="8"/>
  <c r="H83" i="8"/>
  <c r="G83" i="8"/>
  <c r="I83" i="8" s="1"/>
  <c r="G82" i="8"/>
  <c r="I82" i="8" s="1"/>
  <c r="G81" i="8"/>
  <c r="I81" i="8" s="1"/>
  <c r="H80" i="8"/>
  <c r="G80" i="8"/>
  <c r="I80" i="8" s="1"/>
  <c r="H79" i="8"/>
  <c r="G79" i="8"/>
  <c r="I79" i="8" s="1"/>
  <c r="G78" i="8"/>
  <c r="I78" i="8" s="1"/>
  <c r="G77" i="8"/>
  <c r="I77" i="8" s="1"/>
  <c r="H76" i="8"/>
  <c r="G76" i="8"/>
  <c r="I76" i="8" s="1"/>
  <c r="H75" i="8"/>
  <c r="G75" i="8"/>
  <c r="I75" i="8" s="1"/>
  <c r="G74" i="8"/>
  <c r="I74" i="8" s="1"/>
  <c r="G73" i="8"/>
  <c r="I73" i="8" s="1"/>
  <c r="H72" i="8"/>
  <c r="G72" i="8"/>
  <c r="I72" i="8" s="1"/>
  <c r="H71" i="8"/>
  <c r="G71" i="8"/>
  <c r="I71" i="8" s="1"/>
  <c r="G70" i="8"/>
  <c r="I70" i="8" s="1"/>
  <c r="I69" i="8"/>
  <c r="L69" i="8" s="1"/>
  <c r="H69" i="8"/>
  <c r="G68" i="8"/>
  <c r="I68" i="8" s="1"/>
  <c r="G67" i="8"/>
  <c r="I67" i="8" s="1"/>
  <c r="G66" i="8"/>
  <c r="I66" i="8" s="1"/>
  <c r="I65" i="8"/>
  <c r="L65" i="8" s="1"/>
  <c r="H65" i="8"/>
  <c r="G64" i="8"/>
  <c r="I64" i="8" s="1"/>
  <c r="I63" i="8"/>
  <c r="L63" i="8" s="1"/>
  <c r="H63" i="8"/>
  <c r="I62" i="8"/>
  <c r="L62" i="8" s="1"/>
  <c r="H62" i="8"/>
  <c r="K61" i="8"/>
  <c r="P61" i="8" s="1"/>
  <c r="I61" i="8"/>
  <c r="L61" i="8" s="1"/>
  <c r="H61" i="8"/>
  <c r="I60" i="8"/>
  <c r="L60" i="8" s="1"/>
  <c r="H60" i="8"/>
  <c r="K59" i="8"/>
  <c r="I59" i="8"/>
  <c r="L59" i="8" s="1"/>
  <c r="H59" i="8"/>
  <c r="I58" i="8"/>
  <c r="L58" i="8" s="1"/>
  <c r="H58" i="8"/>
  <c r="K57" i="8"/>
  <c r="P57" i="8" s="1"/>
  <c r="I57" i="8"/>
  <c r="L57" i="8" s="1"/>
  <c r="H57" i="8"/>
  <c r="I56" i="8"/>
  <c r="L56" i="8" s="1"/>
  <c r="H56" i="8"/>
  <c r="I55" i="8"/>
  <c r="L55" i="8" s="1"/>
  <c r="H55" i="8"/>
  <c r="I54" i="8"/>
  <c r="L54" i="8" s="1"/>
  <c r="H54" i="8"/>
  <c r="I53" i="8"/>
  <c r="L53" i="8" s="1"/>
  <c r="H53" i="8"/>
  <c r="I52" i="8"/>
  <c r="L52" i="8" s="1"/>
  <c r="H52" i="8"/>
  <c r="I51" i="8"/>
  <c r="L51" i="8" s="1"/>
  <c r="H51" i="8"/>
  <c r="I50" i="8"/>
  <c r="L50" i="8" s="1"/>
  <c r="H50" i="8"/>
  <c r="I49" i="8"/>
  <c r="L49" i="8" s="1"/>
  <c r="H49" i="8"/>
  <c r="I48" i="8"/>
  <c r="L48" i="8" s="1"/>
  <c r="H48" i="8"/>
  <c r="I47" i="8"/>
  <c r="L47" i="8" s="1"/>
  <c r="H47" i="8"/>
  <c r="I46" i="8"/>
  <c r="L46" i="8" s="1"/>
  <c r="H46" i="8"/>
  <c r="K45" i="8"/>
  <c r="P45" i="8" s="1"/>
  <c r="I45" i="8"/>
  <c r="L45" i="8" s="1"/>
  <c r="H45" i="8"/>
  <c r="I44" i="8"/>
  <c r="L44" i="8" s="1"/>
  <c r="H44" i="8"/>
  <c r="I43" i="8"/>
  <c r="L43" i="8" s="1"/>
  <c r="H43" i="8"/>
  <c r="L42" i="8"/>
  <c r="I42" i="8"/>
  <c r="H42" i="8"/>
  <c r="K41" i="8"/>
  <c r="P41" i="8" s="1"/>
  <c r="I41" i="8"/>
  <c r="L41" i="8" s="1"/>
  <c r="H41" i="8"/>
  <c r="I40" i="8"/>
  <c r="L40" i="8" s="1"/>
  <c r="H40" i="8"/>
  <c r="K39" i="8"/>
  <c r="I39" i="8"/>
  <c r="L39" i="8" s="1"/>
  <c r="H39" i="8"/>
  <c r="L38" i="8"/>
  <c r="I38" i="8"/>
  <c r="H38" i="8"/>
  <c r="K37" i="8"/>
  <c r="P37" i="8" s="1"/>
  <c r="I37" i="8"/>
  <c r="L37" i="8" s="1"/>
  <c r="H37" i="8"/>
  <c r="I36" i="8"/>
  <c r="L36" i="8" s="1"/>
  <c r="H36" i="8"/>
  <c r="H35" i="8"/>
  <c r="G35" i="8"/>
  <c r="I35" i="8" s="1"/>
  <c r="O34" i="8"/>
  <c r="N34" i="8"/>
  <c r="M34" i="8"/>
  <c r="J34" i="8"/>
  <c r="F34" i="8"/>
  <c r="I33" i="8"/>
  <c r="L33" i="8" s="1"/>
  <c r="H33" i="8"/>
  <c r="I32" i="8"/>
  <c r="L32" i="8" s="1"/>
  <c r="H32" i="8"/>
  <c r="I31" i="8"/>
  <c r="K31" i="8" s="1"/>
  <c r="H31" i="8"/>
  <c r="K30" i="8"/>
  <c r="P30" i="8" s="1"/>
  <c r="I30" i="8"/>
  <c r="L30" i="8" s="1"/>
  <c r="H30" i="8"/>
  <c r="I29" i="8"/>
  <c r="I34" i="8" s="1"/>
  <c r="H29" i="8"/>
  <c r="O28" i="8"/>
  <c r="N28" i="8"/>
  <c r="M28" i="8"/>
  <c r="J28" i="8"/>
  <c r="F28" i="8"/>
  <c r="G27" i="8"/>
  <c r="I27" i="8" s="1"/>
  <c r="G26" i="8"/>
  <c r="I26" i="8" s="1"/>
  <c r="G25" i="8"/>
  <c r="H25" i="8" s="1"/>
  <c r="O24" i="8"/>
  <c r="N24" i="8"/>
  <c r="M24" i="8"/>
  <c r="J24" i="8"/>
  <c r="F24" i="8"/>
  <c r="H23" i="8"/>
  <c r="G23" i="8"/>
  <c r="I23" i="8" s="1"/>
  <c r="K22" i="8"/>
  <c r="I22" i="8"/>
  <c r="L22" i="8" s="1"/>
  <c r="H22" i="8"/>
  <c r="I21" i="8"/>
  <c r="H21" i="8"/>
  <c r="O20" i="8"/>
  <c r="N20" i="8"/>
  <c r="M20" i="8"/>
  <c r="J20" i="8"/>
  <c r="F20" i="8"/>
  <c r="I19" i="8"/>
  <c r="H19" i="8"/>
  <c r="I18" i="8"/>
  <c r="L18" i="8" s="1"/>
  <c r="H18" i="8"/>
  <c r="I17" i="8"/>
  <c r="L17" i="8" s="1"/>
  <c r="H17" i="8"/>
  <c r="O16" i="8"/>
  <c r="N16" i="8"/>
  <c r="M16" i="8"/>
  <c r="J16" i="8"/>
  <c r="F16" i="8"/>
  <c r="G15" i="8"/>
  <c r="I15" i="8" s="1"/>
  <c r="G14" i="8"/>
  <c r="H14" i="8" s="1"/>
  <c r="G13" i="8"/>
  <c r="H13" i="8" s="1"/>
  <c r="G12" i="8"/>
  <c r="I12" i="8" s="1"/>
  <c r="I11" i="8"/>
  <c r="L11" i="8" s="1"/>
  <c r="H11" i="8"/>
  <c r="I10" i="8"/>
  <c r="K10" i="8" s="1"/>
  <c r="H10" i="8"/>
  <c r="O9" i="8"/>
  <c r="N9" i="8"/>
  <c r="M9" i="8"/>
  <c r="J9" i="8"/>
  <c r="F9" i="8"/>
  <c r="K8" i="8"/>
  <c r="K9" i="8" s="1"/>
  <c r="I8" i="8"/>
  <c r="L8" i="8" s="1"/>
  <c r="L9" i="8" s="1"/>
  <c r="H8" i="8"/>
  <c r="A2" i="8"/>
  <c r="I9" i="8" l="1"/>
  <c r="P39" i="8"/>
  <c r="K63" i="8"/>
  <c r="H109" i="8"/>
  <c r="K114" i="8"/>
  <c r="K126" i="8"/>
  <c r="K132" i="8"/>
  <c r="P132" i="8" s="1"/>
  <c r="K181" i="8"/>
  <c r="I206" i="8"/>
  <c r="H228" i="8"/>
  <c r="K230" i="8"/>
  <c r="K92" i="10"/>
  <c r="P119" i="10"/>
  <c r="K146" i="10"/>
  <c r="K153" i="10"/>
  <c r="K208" i="10"/>
  <c r="K220" i="10"/>
  <c r="K227" i="10"/>
  <c r="I95" i="8"/>
  <c r="K106" i="8"/>
  <c r="P106" i="8" s="1"/>
  <c r="K137" i="8"/>
  <c r="P137" i="8" s="1"/>
  <c r="K147" i="8"/>
  <c r="P147" i="8" s="1"/>
  <c r="K162" i="8"/>
  <c r="P162" i="8" s="1"/>
  <c r="I176" i="8"/>
  <c r="K193" i="8"/>
  <c r="K199" i="8"/>
  <c r="P199" i="8" s="1"/>
  <c r="K218" i="8"/>
  <c r="P218" i="8" s="1"/>
  <c r="K8" i="10"/>
  <c r="K9" i="10" s="1"/>
  <c r="I16" i="10"/>
  <c r="L34" i="10"/>
  <c r="K47" i="10"/>
  <c r="P47" i="10" s="1"/>
  <c r="K63" i="10"/>
  <c r="P63" i="10" s="1"/>
  <c r="H72" i="10"/>
  <c r="K107" i="10"/>
  <c r="P107" i="10" s="1"/>
  <c r="K113" i="10"/>
  <c r="P113" i="10" s="1"/>
  <c r="H134" i="10"/>
  <c r="H141" i="10"/>
  <c r="K170" i="10"/>
  <c r="P170" i="10" s="1"/>
  <c r="K182" i="10"/>
  <c r="P182" i="10" s="1"/>
  <c r="H186" i="10"/>
  <c r="I192" i="10"/>
  <c r="K199" i="10"/>
  <c r="P199" i="10" s="1"/>
  <c r="I224" i="10"/>
  <c r="K214" i="10"/>
  <c r="P214" i="10" s="1"/>
  <c r="I235" i="10"/>
  <c r="M236" i="8"/>
  <c r="K51" i="8"/>
  <c r="P51" i="8" s="1"/>
  <c r="H64" i="8"/>
  <c r="K69" i="8"/>
  <c r="P69" i="8" s="1"/>
  <c r="H73" i="8"/>
  <c r="H77" i="8"/>
  <c r="H81" i="8"/>
  <c r="K87" i="8"/>
  <c r="K118" i="8"/>
  <c r="K124" i="8"/>
  <c r="P124" i="8" s="1"/>
  <c r="P130" i="8"/>
  <c r="K157" i="8"/>
  <c r="P157" i="8" s="1"/>
  <c r="I168" i="8"/>
  <c r="K10" i="10"/>
  <c r="K16" i="10" s="1"/>
  <c r="K18" i="10"/>
  <c r="I27" i="10"/>
  <c r="L27" i="10" s="1"/>
  <c r="K32" i="10"/>
  <c r="P32" i="10" s="1"/>
  <c r="K99" i="10"/>
  <c r="K101" i="10"/>
  <c r="K131" i="10"/>
  <c r="P131" i="10" s="1"/>
  <c r="K150" i="10"/>
  <c r="H156" i="10"/>
  <c r="L192" i="10"/>
  <c r="H228" i="10"/>
  <c r="K230" i="10"/>
  <c r="K235" i="10" s="1"/>
  <c r="O236" i="8"/>
  <c r="I25" i="8"/>
  <c r="L25" i="8" s="1"/>
  <c r="K43" i="8"/>
  <c r="P43" i="8" s="1"/>
  <c r="K49" i="8"/>
  <c r="P49" i="8" s="1"/>
  <c r="K55" i="8"/>
  <c r="H70" i="8"/>
  <c r="H74" i="8"/>
  <c r="H78" i="8"/>
  <c r="H82" i="8"/>
  <c r="K93" i="8"/>
  <c r="K104" i="8"/>
  <c r="P122" i="8"/>
  <c r="K145" i="8"/>
  <c r="H158" i="8"/>
  <c r="K160" i="8"/>
  <c r="K171" i="8"/>
  <c r="K197" i="8"/>
  <c r="K216" i="8"/>
  <c r="K30" i="10"/>
  <c r="P30" i="10" s="1"/>
  <c r="K45" i="10"/>
  <c r="K61" i="10"/>
  <c r="K88" i="10"/>
  <c r="I110" i="10"/>
  <c r="K105" i="10"/>
  <c r="K123" i="10"/>
  <c r="P123" i="10" s="1"/>
  <c r="K129" i="10"/>
  <c r="P129" i="10" s="1"/>
  <c r="I164" i="10"/>
  <c r="K163" i="10"/>
  <c r="K165" i="10"/>
  <c r="I188" i="10"/>
  <c r="K180" i="10"/>
  <c r="K212" i="10"/>
  <c r="P197" i="8"/>
  <c r="K32" i="8"/>
  <c r="P32" i="8" s="1"/>
  <c r="K116" i="8"/>
  <c r="P116" i="8" s="1"/>
  <c r="H152" i="8"/>
  <c r="I188" i="8"/>
  <c r="M236" i="10"/>
  <c r="K22" i="10"/>
  <c r="P22" i="10" s="1"/>
  <c r="K49" i="10"/>
  <c r="P49" i="10" s="1"/>
  <c r="I90" i="10"/>
  <c r="K115" i="10"/>
  <c r="P115" i="10" s="1"/>
  <c r="K121" i="10"/>
  <c r="P121" i="10" s="1"/>
  <c r="K172" i="10"/>
  <c r="K195" i="10"/>
  <c r="P195" i="10" s="1"/>
  <c r="K201" i="10"/>
  <c r="P201" i="10" s="1"/>
  <c r="I205" i="10"/>
  <c r="L205" i="10" s="1"/>
  <c r="K216" i="10"/>
  <c r="P216" i="10" s="1"/>
  <c r="K18" i="8"/>
  <c r="K47" i="8"/>
  <c r="P47" i="8" s="1"/>
  <c r="K53" i="8"/>
  <c r="P53" i="8" s="1"/>
  <c r="I90" i="8"/>
  <c r="K89" i="8"/>
  <c r="P89" i="8" s="1"/>
  <c r="K91" i="8"/>
  <c r="K102" i="8"/>
  <c r="P102" i="8" s="1"/>
  <c r="K120" i="8"/>
  <c r="P120" i="8" s="1"/>
  <c r="P126" i="8"/>
  <c r="H167" i="8"/>
  <c r="K169" i="8"/>
  <c r="K201" i="8"/>
  <c r="P201" i="8" s="1"/>
  <c r="I224" i="8"/>
  <c r="K214" i="8"/>
  <c r="P214" i="8" s="1"/>
  <c r="O236" i="10"/>
  <c r="K43" i="10"/>
  <c r="P43" i="10" s="1"/>
  <c r="K59" i="10"/>
  <c r="P59" i="10" s="1"/>
  <c r="K84" i="10"/>
  <c r="P84" i="10" s="1"/>
  <c r="K86" i="10"/>
  <c r="K90" i="10" s="1"/>
  <c r="K103" i="10"/>
  <c r="P103" i="10" s="1"/>
  <c r="K133" i="10"/>
  <c r="P133" i="10" s="1"/>
  <c r="K140" i="10"/>
  <c r="P140" i="10" s="1"/>
  <c r="I159" i="10"/>
  <c r="K178" i="10"/>
  <c r="P178" i="10" s="1"/>
  <c r="H185" i="10"/>
  <c r="H191" i="10"/>
  <c r="K232" i="10"/>
  <c r="P232" i="10" s="1"/>
  <c r="L13" i="10"/>
  <c r="K13" i="10"/>
  <c r="P13" i="10" s="1"/>
  <c r="L15" i="10"/>
  <c r="K15" i="10"/>
  <c r="P15" i="10" s="1"/>
  <c r="P18" i="10"/>
  <c r="L12" i="10"/>
  <c r="K12" i="10"/>
  <c r="L14" i="10"/>
  <c r="P14" i="10"/>
  <c r="K14" i="10"/>
  <c r="J236" i="10"/>
  <c r="N236" i="10"/>
  <c r="L10" i="10"/>
  <c r="K11" i="10"/>
  <c r="P11" i="10" s="1"/>
  <c r="H12" i="10"/>
  <c r="H13" i="10"/>
  <c r="H14" i="10"/>
  <c r="H15" i="10"/>
  <c r="K17" i="10"/>
  <c r="L21" i="10"/>
  <c r="L24" i="10" s="1"/>
  <c r="I26" i="10"/>
  <c r="P31" i="10"/>
  <c r="K31" i="10"/>
  <c r="L35" i="10"/>
  <c r="K35" i="10"/>
  <c r="P35" i="10" s="1"/>
  <c r="P37" i="10"/>
  <c r="P41" i="10"/>
  <c r="P45" i="10"/>
  <c r="P53" i="10"/>
  <c r="P57" i="10"/>
  <c r="P61" i="10"/>
  <c r="L64" i="10"/>
  <c r="K64" i="10"/>
  <c r="P64" i="10" s="1"/>
  <c r="L70" i="10"/>
  <c r="P70" i="10"/>
  <c r="K70" i="10"/>
  <c r="L71" i="10"/>
  <c r="K71" i="10"/>
  <c r="P71" i="10" s="1"/>
  <c r="L72" i="10"/>
  <c r="K72" i="10"/>
  <c r="P72" i="10" s="1"/>
  <c r="L73" i="10"/>
  <c r="K73" i="10"/>
  <c r="P73" i="10" s="1"/>
  <c r="L75" i="10"/>
  <c r="K75" i="10"/>
  <c r="P75" i="10" s="1"/>
  <c r="L77" i="10"/>
  <c r="K77" i="10"/>
  <c r="P77" i="10" s="1"/>
  <c r="L79" i="10"/>
  <c r="K79" i="10"/>
  <c r="P79" i="10" s="1"/>
  <c r="L81" i="10"/>
  <c r="K81" i="10"/>
  <c r="L83" i="10"/>
  <c r="K83" i="10"/>
  <c r="P83" i="10" s="1"/>
  <c r="P88" i="10"/>
  <c r="P92" i="10"/>
  <c r="P99" i="10"/>
  <c r="P105" i="10"/>
  <c r="L109" i="10"/>
  <c r="P109" i="10"/>
  <c r="K109" i="10"/>
  <c r="P8" i="10"/>
  <c r="P9" i="10" s="1"/>
  <c r="L17" i="10"/>
  <c r="L20" i="10" s="1"/>
  <c r="K19" i="10"/>
  <c r="P19" i="10" s="1"/>
  <c r="K21" i="10"/>
  <c r="K24" i="10" s="1"/>
  <c r="K23" i="10"/>
  <c r="P23" i="10" s="1"/>
  <c r="I28" i="10"/>
  <c r="K25" i="10"/>
  <c r="P25" i="10" s="1"/>
  <c r="K27" i="10"/>
  <c r="P27" i="10" s="1"/>
  <c r="I34" i="10"/>
  <c r="K29" i="10"/>
  <c r="P29" i="10" s="1"/>
  <c r="P33" i="10"/>
  <c r="K33" i="10"/>
  <c r="L74" i="10"/>
  <c r="K74" i="10"/>
  <c r="L76" i="10"/>
  <c r="P76" i="10"/>
  <c r="K76" i="10"/>
  <c r="L78" i="10"/>
  <c r="K78" i="10"/>
  <c r="L80" i="10"/>
  <c r="P80" i="10"/>
  <c r="K80" i="10"/>
  <c r="L82" i="10"/>
  <c r="K82" i="10"/>
  <c r="P82" i="10" s="1"/>
  <c r="L94" i="10"/>
  <c r="L95" i="10" s="1"/>
  <c r="K94" i="10"/>
  <c r="L36" i="10"/>
  <c r="L38" i="10"/>
  <c r="L40" i="10"/>
  <c r="L42" i="10"/>
  <c r="L44" i="10"/>
  <c r="L46" i="10"/>
  <c r="L48" i="10"/>
  <c r="L50" i="10"/>
  <c r="L52" i="10"/>
  <c r="L54" i="10"/>
  <c r="L56" i="10"/>
  <c r="L58" i="10"/>
  <c r="L60" i="10"/>
  <c r="L62" i="10"/>
  <c r="L65" i="10"/>
  <c r="I66" i="10"/>
  <c r="I67" i="10"/>
  <c r="I68" i="10"/>
  <c r="H73" i="10"/>
  <c r="H74" i="10"/>
  <c r="H75" i="10"/>
  <c r="H76" i="10"/>
  <c r="H77" i="10"/>
  <c r="H78" i="10"/>
  <c r="H79" i="10"/>
  <c r="H80" i="10"/>
  <c r="H81" i="10"/>
  <c r="H82" i="10"/>
  <c r="H83" i="10"/>
  <c r="L86" i="10"/>
  <c r="L90" i="10" s="1"/>
  <c r="K87" i="10"/>
  <c r="P87" i="10" s="1"/>
  <c r="K89" i="10"/>
  <c r="P89" i="10" s="1"/>
  <c r="K91" i="10"/>
  <c r="P91" i="10" s="1"/>
  <c r="K93" i="10"/>
  <c r="P93" i="10" s="1"/>
  <c r="H94" i="10"/>
  <c r="I95" i="10"/>
  <c r="K96" i="10"/>
  <c r="K98" i="10"/>
  <c r="P98" i="10" s="1"/>
  <c r="K102" i="10"/>
  <c r="K104" i="10"/>
  <c r="P104" i="10" s="1"/>
  <c r="K106" i="10"/>
  <c r="P106" i="10" s="1"/>
  <c r="K108" i="10"/>
  <c r="P108" i="10" s="1"/>
  <c r="H109" i="10"/>
  <c r="I143" i="10"/>
  <c r="L111" i="10"/>
  <c r="K112" i="10"/>
  <c r="P112" i="10" s="1"/>
  <c r="K114" i="10"/>
  <c r="P114" i="10"/>
  <c r="K116" i="10"/>
  <c r="P116" i="10"/>
  <c r="K118" i="10"/>
  <c r="P118" i="10" s="1"/>
  <c r="K122" i="10"/>
  <c r="P122" i="10" s="1"/>
  <c r="K126" i="10"/>
  <c r="P126" i="10" s="1"/>
  <c r="K130" i="10"/>
  <c r="P130" i="10" s="1"/>
  <c r="K136" i="10"/>
  <c r="L136" i="10"/>
  <c r="P136" i="10" s="1"/>
  <c r="P138" i="10"/>
  <c r="K141" i="10"/>
  <c r="L141" i="10"/>
  <c r="K142" i="10"/>
  <c r="L142" i="10"/>
  <c r="P146" i="10"/>
  <c r="P150" i="10"/>
  <c r="P153" i="10"/>
  <c r="P163" i="10"/>
  <c r="L176" i="10"/>
  <c r="P172" i="10"/>
  <c r="P180" i="10"/>
  <c r="K183" i="10"/>
  <c r="L183" i="10"/>
  <c r="K184" i="10"/>
  <c r="L184" i="10"/>
  <c r="K185" i="10"/>
  <c r="L185" i="10"/>
  <c r="P185" i="10" s="1"/>
  <c r="K186" i="10"/>
  <c r="P186" i="10" s="1"/>
  <c r="L186" i="10"/>
  <c r="K187" i="10"/>
  <c r="L187" i="10"/>
  <c r="K36" i="10"/>
  <c r="K38" i="10"/>
  <c r="P38" i="10" s="1"/>
  <c r="K40" i="10"/>
  <c r="P40" i="10" s="1"/>
  <c r="K42" i="10"/>
  <c r="K44" i="10"/>
  <c r="P44" i="10" s="1"/>
  <c r="K46" i="10"/>
  <c r="K48" i="10"/>
  <c r="P48" i="10" s="1"/>
  <c r="K50" i="10"/>
  <c r="P50" i="10" s="1"/>
  <c r="K52" i="10"/>
  <c r="K54" i="10"/>
  <c r="P54" i="10" s="1"/>
  <c r="K56" i="10"/>
  <c r="P56" i="10" s="1"/>
  <c r="K58" i="10"/>
  <c r="K60" i="10"/>
  <c r="P60" i="10" s="1"/>
  <c r="K62" i="10"/>
  <c r="K65" i="10"/>
  <c r="P65" i="10" s="1"/>
  <c r="L96" i="10"/>
  <c r="L100" i="10" s="1"/>
  <c r="P101" i="10"/>
  <c r="L102" i="10"/>
  <c r="L110" i="10" s="1"/>
  <c r="P111" i="10"/>
  <c r="P120" i="10"/>
  <c r="K120" i="10"/>
  <c r="K124" i="10"/>
  <c r="P124" i="10" s="1"/>
  <c r="K128" i="10"/>
  <c r="P128" i="10" s="1"/>
  <c r="P132" i="10"/>
  <c r="K132" i="10"/>
  <c r="K134" i="10"/>
  <c r="L135" i="10"/>
  <c r="K135" i="10"/>
  <c r="L152" i="10"/>
  <c r="K152" i="10"/>
  <c r="P152" i="10" s="1"/>
  <c r="K156" i="10"/>
  <c r="L156" i="10"/>
  <c r="L158" i="10"/>
  <c r="P158" i="10" s="1"/>
  <c r="K158" i="10"/>
  <c r="L167" i="10"/>
  <c r="K167" i="10"/>
  <c r="K137" i="10"/>
  <c r="P137" i="10" s="1"/>
  <c r="K139" i="10"/>
  <c r="P139" i="10" s="1"/>
  <c r="K145" i="10"/>
  <c r="K147" i="10"/>
  <c r="P147" i="10" s="1"/>
  <c r="K149" i="10"/>
  <c r="P149" i="10" s="1"/>
  <c r="K151" i="10"/>
  <c r="P151" i="10" s="1"/>
  <c r="H152" i="10"/>
  <c r="L155" i="10"/>
  <c r="K157" i="10"/>
  <c r="P157" i="10" s="1"/>
  <c r="H158" i="10"/>
  <c r="K160" i="10"/>
  <c r="P160" i="10" s="1"/>
  <c r="K162" i="10"/>
  <c r="P162" i="10" s="1"/>
  <c r="L165" i="10"/>
  <c r="K166" i="10"/>
  <c r="P166" i="10"/>
  <c r="H167" i="10"/>
  <c r="K168" i="10"/>
  <c r="K169" i="10"/>
  <c r="P169" i="10" s="1"/>
  <c r="K171" i="10"/>
  <c r="P171" i="10" s="1"/>
  <c r="K173" i="10"/>
  <c r="P173" i="10"/>
  <c r="K175" i="10"/>
  <c r="P175" i="10"/>
  <c r="I176" i="10"/>
  <c r="K177" i="10"/>
  <c r="P177" i="10" s="1"/>
  <c r="K179" i="10"/>
  <c r="P179" i="10" s="1"/>
  <c r="K181" i="10"/>
  <c r="P181" i="10" s="1"/>
  <c r="K190" i="10"/>
  <c r="P190" i="10" s="1"/>
  <c r="K191" i="10"/>
  <c r="P191" i="10" s="1"/>
  <c r="K194" i="10"/>
  <c r="P194" i="10" s="1"/>
  <c r="K198" i="10"/>
  <c r="P198" i="10" s="1"/>
  <c r="K202" i="10"/>
  <c r="P202" i="10" s="1"/>
  <c r="I204" i="10"/>
  <c r="I206" i="10" s="1"/>
  <c r="P208" i="10"/>
  <c r="P212" i="10"/>
  <c r="P220" i="10"/>
  <c r="K223" i="10"/>
  <c r="L223" i="10"/>
  <c r="P223" i="10" s="1"/>
  <c r="L234" i="10"/>
  <c r="P234" i="10"/>
  <c r="K234" i="10"/>
  <c r="P144" i="10"/>
  <c r="L145" i="10"/>
  <c r="L154" i="10" s="1"/>
  <c r="L160" i="10"/>
  <c r="L164" i="10" s="1"/>
  <c r="L177" i="10"/>
  <c r="P189" i="10"/>
  <c r="P192" i="10" s="1"/>
  <c r="K196" i="10"/>
  <c r="P196" i="10" s="1"/>
  <c r="P200" i="10"/>
  <c r="K200" i="10"/>
  <c r="P203" i="10"/>
  <c r="K203" i="10"/>
  <c r="K205" i="10"/>
  <c r="P205" i="10" s="1"/>
  <c r="I229" i="10"/>
  <c r="K228" i="10"/>
  <c r="K229" i="10" s="1"/>
  <c r="L228" i="10"/>
  <c r="L229" i="10" s="1"/>
  <c r="F236" i="10"/>
  <c r="L193" i="10"/>
  <c r="P193" i="10" s="1"/>
  <c r="K207" i="10"/>
  <c r="P207" i="10"/>
  <c r="K209" i="10"/>
  <c r="P209" i="10" s="1"/>
  <c r="I210" i="10"/>
  <c r="K211" i="10"/>
  <c r="K213" i="10"/>
  <c r="P213" i="10" s="1"/>
  <c r="K215" i="10"/>
  <c r="P215" i="10" s="1"/>
  <c r="K217" i="10"/>
  <c r="P217" i="10" s="1"/>
  <c r="K219" i="10"/>
  <c r="P219" i="10" s="1"/>
  <c r="K221" i="10"/>
  <c r="P221" i="10" s="1"/>
  <c r="L230" i="10"/>
  <c r="L235" i="10" s="1"/>
  <c r="K231" i="10"/>
  <c r="P231" i="10" s="1"/>
  <c r="K233" i="10"/>
  <c r="P233" i="10"/>
  <c r="H234" i="10"/>
  <c r="L211" i="10"/>
  <c r="L224" i="10" s="1"/>
  <c r="P225" i="10"/>
  <c r="P226" i="10" s="1"/>
  <c r="P227" i="10"/>
  <c r="K12" i="8"/>
  <c r="P12" i="8" s="1"/>
  <c r="L12" i="8"/>
  <c r="K23" i="8"/>
  <c r="P23" i="8" s="1"/>
  <c r="L23" i="8"/>
  <c r="L27" i="8"/>
  <c r="K27" i="8"/>
  <c r="P27" i="8" s="1"/>
  <c r="K15" i="8"/>
  <c r="L15" i="8"/>
  <c r="P18" i="8"/>
  <c r="P22" i="8"/>
  <c r="L26" i="8"/>
  <c r="K26" i="8"/>
  <c r="P26" i="8" s="1"/>
  <c r="P8" i="8"/>
  <c r="P9" i="8" s="1"/>
  <c r="I13" i="8"/>
  <c r="I14" i="8"/>
  <c r="L19" i="8"/>
  <c r="L20" i="8" s="1"/>
  <c r="L21" i="8"/>
  <c r="L24" i="8" s="1"/>
  <c r="I24" i="8"/>
  <c r="J236" i="8"/>
  <c r="N236" i="8"/>
  <c r="L10" i="8"/>
  <c r="P10" i="8" s="1"/>
  <c r="K11" i="8"/>
  <c r="P11" i="8" s="1"/>
  <c r="H12" i="8"/>
  <c r="H15" i="8"/>
  <c r="K17" i="8"/>
  <c r="P17" i="8" s="1"/>
  <c r="K19" i="8"/>
  <c r="P19" i="8" s="1"/>
  <c r="I20" i="8"/>
  <c r="K21" i="8"/>
  <c r="H26" i="8"/>
  <c r="H27" i="8"/>
  <c r="K29" i="8"/>
  <c r="I85" i="8"/>
  <c r="L35" i="8"/>
  <c r="K35" i="8"/>
  <c r="K38" i="8"/>
  <c r="P38" i="8" s="1"/>
  <c r="K42" i="8"/>
  <c r="P42" i="8" s="1"/>
  <c r="K46" i="8"/>
  <c r="P46" i="8" s="1"/>
  <c r="K50" i="8"/>
  <c r="P50" i="8" s="1"/>
  <c r="P55" i="8"/>
  <c r="P59" i="8"/>
  <c r="P63" i="8"/>
  <c r="L67" i="8"/>
  <c r="K67" i="8"/>
  <c r="P87" i="8"/>
  <c r="P93" i="8"/>
  <c r="P104" i="8"/>
  <c r="P108" i="8"/>
  <c r="P114" i="8"/>
  <c r="P118" i="8"/>
  <c r="L29" i="8"/>
  <c r="L31" i="8"/>
  <c r="P31" i="8" s="1"/>
  <c r="K33" i="8"/>
  <c r="P33" i="8" s="1"/>
  <c r="P36" i="8"/>
  <c r="K36" i="8"/>
  <c r="P40" i="8"/>
  <c r="K40" i="8"/>
  <c r="K44" i="8"/>
  <c r="P44" i="8" s="1"/>
  <c r="K48" i="8"/>
  <c r="P48" i="8" s="1"/>
  <c r="P52" i="8"/>
  <c r="K52" i="8"/>
  <c r="K64" i="8"/>
  <c r="L64" i="8"/>
  <c r="L66" i="8"/>
  <c r="P66" i="8"/>
  <c r="K66" i="8"/>
  <c r="L68" i="8"/>
  <c r="K68" i="8"/>
  <c r="P68" i="8" s="1"/>
  <c r="K70" i="8"/>
  <c r="L70" i="8"/>
  <c r="K71" i="8"/>
  <c r="L71" i="8"/>
  <c r="K72" i="8"/>
  <c r="P72" i="8" s="1"/>
  <c r="L72" i="8"/>
  <c r="K73" i="8"/>
  <c r="L73" i="8"/>
  <c r="P73" i="8" s="1"/>
  <c r="K74" i="8"/>
  <c r="L74" i="8"/>
  <c r="K75" i="8"/>
  <c r="L75" i="8"/>
  <c r="K76" i="8"/>
  <c r="P76" i="8" s="1"/>
  <c r="L76" i="8"/>
  <c r="K77" i="8"/>
  <c r="L77" i="8"/>
  <c r="P77" i="8" s="1"/>
  <c r="K78" i="8"/>
  <c r="L78" i="8"/>
  <c r="K79" i="8"/>
  <c r="L79" i="8"/>
  <c r="K80" i="8"/>
  <c r="P80" i="8" s="1"/>
  <c r="L80" i="8"/>
  <c r="K81" i="8"/>
  <c r="L81" i="8"/>
  <c r="P81" i="8" s="1"/>
  <c r="K82" i="8"/>
  <c r="L82" i="8"/>
  <c r="K83" i="8"/>
  <c r="L83" i="8"/>
  <c r="K94" i="8"/>
  <c r="L94" i="8"/>
  <c r="K109" i="8"/>
  <c r="L109" i="8"/>
  <c r="L110" i="8" s="1"/>
  <c r="K54" i="8"/>
  <c r="P54" i="8" s="1"/>
  <c r="K56" i="8"/>
  <c r="P56" i="8" s="1"/>
  <c r="K58" i="8"/>
  <c r="P58" i="8" s="1"/>
  <c r="K60" i="8"/>
  <c r="P60" i="8" s="1"/>
  <c r="K62" i="8"/>
  <c r="P62" i="8" s="1"/>
  <c r="K65" i="8"/>
  <c r="P65" i="8" s="1"/>
  <c r="H66" i="8"/>
  <c r="H67" i="8"/>
  <c r="H68" i="8"/>
  <c r="K84" i="8"/>
  <c r="P84" i="8" s="1"/>
  <c r="K86" i="8"/>
  <c r="K88" i="8"/>
  <c r="P88" i="8" s="1"/>
  <c r="K92" i="8"/>
  <c r="L96" i="8"/>
  <c r="L100" i="8" s="1"/>
  <c r="K97" i="8"/>
  <c r="P97" i="8" s="1"/>
  <c r="K99" i="8"/>
  <c r="P99" i="8" s="1"/>
  <c r="K101" i="8"/>
  <c r="P101" i="8"/>
  <c r="K103" i="8"/>
  <c r="P103" i="8"/>
  <c r="K105" i="8"/>
  <c r="P105" i="8" s="1"/>
  <c r="K107" i="8"/>
  <c r="P107" i="8" s="1"/>
  <c r="I110" i="8"/>
  <c r="K111" i="8"/>
  <c r="K113" i="8"/>
  <c r="P113" i="8"/>
  <c r="K115" i="8"/>
  <c r="P115" i="8" s="1"/>
  <c r="K117" i="8"/>
  <c r="P117" i="8" s="1"/>
  <c r="K121" i="8"/>
  <c r="P121" i="8" s="1"/>
  <c r="K125" i="8"/>
  <c r="P125" i="8" s="1"/>
  <c r="K129" i="8"/>
  <c r="P129" i="8" s="1"/>
  <c r="K133" i="8"/>
  <c r="P133" i="8" s="1"/>
  <c r="I134" i="8"/>
  <c r="I143" i="8" s="1"/>
  <c r="H134" i="8"/>
  <c r="L136" i="8"/>
  <c r="P136" i="8" s="1"/>
  <c r="K136" i="8"/>
  <c r="P139" i="8"/>
  <c r="L142" i="8"/>
  <c r="K142" i="8"/>
  <c r="P142" i="8" s="1"/>
  <c r="P145" i="8"/>
  <c r="P149" i="8"/>
  <c r="K152" i="8"/>
  <c r="L152" i="8"/>
  <c r="I159" i="8"/>
  <c r="K167" i="8"/>
  <c r="L167" i="8"/>
  <c r="P167" i="8" s="1"/>
  <c r="P171" i="8"/>
  <c r="P175" i="8"/>
  <c r="P181" i="8"/>
  <c r="L184" i="8"/>
  <c r="K184" i="8"/>
  <c r="P184" i="8" s="1"/>
  <c r="L186" i="8"/>
  <c r="K186" i="8"/>
  <c r="P186" i="8" s="1"/>
  <c r="L86" i="8"/>
  <c r="L90" i="8" s="1"/>
  <c r="P91" i="8"/>
  <c r="L92" i="8"/>
  <c r="P92" i="8" s="1"/>
  <c r="L111" i="8"/>
  <c r="K119" i="8"/>
  <c r="P119" i="8" s="1"/>
  <c r="K123" i="8"/>
  <c r="P123" i="8" s="1"/>
  <c r="K127" i="8"/>
  <c r="P127" i="8" s="1"/>
  <c r="K131" i="8"/>
  <c r="P131" i="8" s="1"/>
  <c r="L135" i="8"/>
  <c r="P135" i="8" s="1"/>
  <c r="K135" i="8"/>
  <c r="L141" i="8"/>
  <c r="K141" i="8"/>
  <c r="L154" i="8"/>
  <c r="L156" i="8"/>
  <c r="K156" i="8"/>
  <c r="K158" i="8"/>
  <c r="P158" i="8" s="1"/>
  <c r="L158" i="8"/>
  <c r="L183" i="8"/>
  <c r="P183" i="8"/>
  <c r="K183" i="8"/>
  <c r="L185" i="8"/>
  <c r="K185" i="8"/>
  <c r="P185" i="8" s="1"/>
  <c r="L187" i="8"/>
  <c r="P187" i="8"/>
  <c r="K187" i="8"/>
  <c r="H135" i="8"/>
  <c r="H136" i="8"/>
  <c r="K138" i="8"/>
  <c r="P138" i="8" s="1"/>
  <c r="K140" i="8"/>
  <c r="P140" i="8" s="1"/>
  <c r="H141" i="8"/>
  <c r="H142" i="8"/>
  <c r="K144" i="8"/>
  <c r="P144" i="8" s="1"/>
  <c r="K146" i="8"/>
  <c r="P146" i="8" s="1"/>
  <c r="K148" i="8"/>
  <c r="P148" i="8" s="1"/>
  <c r="K150" i="8"/>
  <c r="P150" i="8" s="1"/>
  <c r="K153" i="8"/>
  <c r="P153" i="8" s="1"/>
  <c r="I154" i="8"/>
  <c r="K155" i="8"/>
  <c r="H156" i="8"/>
  <c r="L160" i="8"/>
  <c r="L164" i="8" s="1"/>
  <c r="K161" i="8"/>
  <c r="P161" i="8" s="1"/>
  <c r="K163" i="8"/>
  <c r="P163" i="8" s="1"/>
  <c r="K165" i="8"/>
  <c r="K168" i="8" s="1"/>
  <c r="K170" i="8"/>
  <c r="K172" i="8"/>
  <c r="P172" i="8" s="1"/>
  <c r="K174" i="8"/>
  <c r="P174" i="8" s="1"/>
  <c r="L177" i="8"/>
  <c r="K178" i="8"/>
  <c r="P178" i="8" s="1"/>
  <c r="K180" i="8"/>
  <c r="P180" i="8"/>
  <c r="K182" i="8"/>
  <c r="P182" i="8"/>
  <c r="H183" i="8"/>
  <c r="H184" i="8"/>
  <c r="H185" i="8"/>
  <c r="H186" i="8"/>
  <c r="H187" i="8"/>
  <c r="K188" i="8"/>
  <c r="K189" i="8"/>
  <c r="P189" i="8"/>
  <c r="H190" i="8"/>
  <c r="I192" i="8"/>
  <c r="P196" i="8"/>
  <c r="K196" i="8"/>
  <c r="K200" i="8"/>
  <c r="P200" i="8" s="1"/>
  <c r="L203" i="8"/>
  <c r="K203" i="8"/>
  <c r="P203" i="8" s="1"/>
  <c r="L205" i="8"/>
  <c r="K205" i="8"/>
  <c r="P205" i="8" s="1"/>
  <c r="P208" i="8"/>
  <c r="P212" i="8"/>
  <c r="P216" i="8"/>
  <c r="P220" i="8"/>
  <c r="K223" i="8"/>
  <c r="L223" i="8"/>
  <c r="L234" i="8"/>
  <c r="P234" i="8"/>
  <c r="K234" i="8"/>
  <c r="L155" i="8"/>
  <c r="L165" i="8"/>
  <c r="L168" i="8" s="1"/>
  <c r="P169" i="8"/>
  <c r="L170" i="8"/>
  <c r="L176" i="8" s="1"/>
  <c r="K190" i="8"/>
  <c r="P190" i="8" s="1"/>
  <c r="K191" i="8"/>
  <c r="P191" i="8" s="1"/>
  <c r="P194" i="8"/>
  <c r="K194" i="8"/>
  <c r="K198" i="8"/>
  <c r="P198" i="8" s="1"/>
  <c r="L204" i="8"/>
  <c r="K204" i="8"/>
  <c r="P204" i="8" s="1"/>
  <c r="I229" i="8"/>
  <c r="K228" i="8"/>
  <c r="K229" i="8" s="1"/>
  <c r="L228" i="8"/>
  <c r="L229" i="8" s="1"/>
  <c r="F236" i="8"/>
  <c r="L193" i="8"/>
  <c r="K202" i="8"/>
  <c r="P202" i="8" s="1"/>
  <c r="H203" i="8"/>
  <c r="H204" i="8"/>
  <c r="H205" i="8"/>
  <c r="K207" i="8"/>
  <c r="P207" i="8"/>
  <c r="K209" i="8"/>
  <c r="P209" i="8"/>
  <c r="I210" i="8"/>
  <c r="K211" i="8"/>
  <c r="P211" i="8" s="1"/>
  <c r="K213" i="8"/>
  <c r="P213" i="8" s="1"/>
  <c r="K215" i="8"/>
  <c r="P215" i="8" s="1"/>
  <c r="K217" i="8"/>
  <c r="P217" i="8" s="1"/>
  <c r="K219" i="8"/>
  <c r="P219" i="8" s="1"/>
  <c r="K221" i="8"/>
  <c r="P221" i="8" s="1"/>
  <c r="L230" i="8"/>
  <c r="L235" i="8" s="1"/>
  <c r="K231" i="8"/>
  <c r="P231" i="8" s="1"/>
  <c r="K233" i="8"/>
  <c r="P233" i="8" s="1"/>
  <c r="H234" i="8"/>
  <c r="L211" i="8"/>
  <c r="P225" i="8"/>
  <c r="P226" i="8" s="1"/>
  <c r="P227" i="8"/>
  <c r="O235" i="7"/>
  <c r="N235" i="7"/>
  <c r="M235" i="7"/>
  <c r="J235" i="7"/>
  <c r="F235" i="7"/>
  <c r="G234" i="7"/>
  <c r="I234" i="7" s="1"/>
  <c r="L234" i="7" s="1"/>
  <c r="K233" i="7"/>
  <c r="I233" i="7"/>
  <c r="L233" i="7" s="1"/>
  <c r="P233" i="7" s="1"/>
  <c r="H233" i="7"/>
  <c r="L232" i="7"/>
  <c r="I232" i="7"/>
  <c r="K232" i="7" s="1"/>
  <c r="P232" i="7" s="1"/>
  <c r="H232" i="7"/>
  <c r="K231" i="7"/>
  <c r="I231" i="7"/>
  <c r="L231" i="7" s="1"/>
  <c r="P231" i="7" s="1"/>
  <c r="H231" i="7"/>
  <c r="L230" i="7"/>
  <c r="I230" i="7"/>
  <c r="K230" i="7" s="1"/>
  <c r="P230" i="7" s="1"/>
  <c r="H230" i="7"/>
  <c r="O229" i="7"/>
  <c r="N229" i="7"/>
  <c r="M229" i="7"/>
  <c r="J229" i="7"/>
  <c r="F229" i="7"/>
  <c r="I228" i="7"/>
  <c r="L228" i="7" s="1"/>
  <c r="G228" i="7"/>
  <c r="H228" i="7" s="1"/>
  <c r="I227" i="7"/>
  <c r="L227" i="7" s="1"/>
  <c r="L229" i="7" s="1"/>
  <c r="H227" i="7"/>
  <c r="O226" i="7"/>
  <c r="N226" i="7"/>
  <c r="M226" i="7"/>
  <c r="J226" i="7"/>
  <c r="I226" i="7"/>
  <c r="F226" i="7"/>
  <c r="L225" i="7"/>
  <c r="L226" i="7" s="1"/>
  <c r="I225" i="7"/>
  <c r="K225" i="7" s="1"/>
  <c r="K226" i="7" s="1"/>
  <c r="H225" i="7"/>
  <c r="O224" i="7"/>
  <c r="N224" i="7"/>
  <c r="M224" i="7"/>
  <c r="J224" i="7"/>
  <c r="F224" i="7"/>
  <c r="I223" i="7"/>
  <c r="L223" i="7" s="1"/>
  <c r="G223" i="7"/>
  <c r="H223" i="7" s="1"/>
  <c r="I222" i="7"/>
  <c r="L222" i="7" s="1"/>
  <c r="H222" i="7"/>
  <c r="K221" i="7"/>
  <c r="I221" i="7"/>
  <c r="L221" i="7" s="1"/>
  <c r="P221" i="7" s="1"/>
  <c r="H221" i="7"/>
  <c r="I220" i="7"/>
  <c r="L220" i="7" s="1"/>
  <c r="H220" i="7"/>
  <c r="K219" i="7"/>
  <c r="I219" i="7"/>
  <c r="L219" i="7" s="1"/>
  <c r="P219" i="7" s="1"/>
  <c r="H219" i="7"/>
  <c r="I218" i="7"/>
  <c r="L218" i="7" s="1"/>
  <c r="H218" i="7"/>
  <c r="K217" i="7"/>
  <c r="I217" i="7"/>
  <c r="L217" i="7" s="1"/>
  <c r="P217" i="7" s="1"/>
  <c r="H217" i="7"/>
  <c r="I216" i="7"/>
  <c r="L216" i="7" s="1"/>
  <c r="H216" i="7"/>
  <c r="K215" i="7"/>
  <c r="I215" i="7"/>
  <c r="L215" i="7" s="1"/>
  <c r="P215" i="7" s="1"/>
  <c r="H215" i="7"/>
  <c r="I214" i="7"/>
  <c r="L214" i="7" s="1"/>
  <c r="H214" i="7"/>
  <c r="K213" i="7"/>
  <c r="I213" i="7"/>
  <c r="L213" i="7" s="1"/>
  <c r="P213" i="7" s="1"/>
  <c r="H213" i="7"/>
  <c r="I212" i="7"/>
  <c r="L212" i="7" s="1"/>
  <c r="H212" i="7"/>
  <c r="K211" i="7"/>
  <c r="I211" i="7"/>
  <c r="L211" i="7" s="1"/>
  <c r="H211" i="7"/>
  <c r="O210" i="7"/>
  <c r="N210" i="7"/>
  <c r="M210" i="7"/>
  <c r="J210" i="7"/>
  <c r="F210" i="7"/>
  <c r="L209" i="7"/>
  <c r="I209" i="7"/>
  <c r="K209" i="7" s="1"/>
  <c r="P209" i="7" s="1"/>
  <c r="H209" i="7"/>
  <c r="I208" i="7"/>
  <c r="I210" i="7" s="1"/>
  <c r="H208" i="7"/>
  <c r="K207" i="7"/>
  <c r="I207" i="7"/>
  <c r="L207" i="7" s="1"/>
  <c r="H207" i="7"/>
  <c r="O206" i="7"/>
  <c r="N206" i="7"/>
  <c r="M206" i="7"/>
  <c r="J206" i="7"/>
  <c r="F206" i="7"/>
  <c r="I205" i="7"/>
  <c r="L205" i="7" s="1"/>
  <c r="G205" i="7"/>
  <c r="H205" i="7" s="1"/>
  <c r="G204" i="7"/>
  <c r="I204" i="7" s="1"/>
  <c r="L204" i="7" s="1"/>
  <c r="G203" i="7"/>
  <c r="I203" i="7" s="1"/>
  <c r="L203" i="7" s="1"/>
  <c r="K202" i="7"/>
  <c r="I202" i="7"/>
  <c r="L202" i="7" s="1"/>
  <c r="H202" i="7"/>
  <c r="K201" i="7"/>
  <c r="P201" i="7" s="1"/>
  <c r="I201" i="7"/>
  <c r="L201" i="7" s="1"/>
  <c r="H201" i="7"/>
  <c r="L200" i="7"/>
  <c r="I200" i="7"/>
  <c r="K200" i="7" s="1"/>
  <c r="P200" i="7" s="1"/>
  <c r="H200" i="7"/>
  <c r="I199" i="7"/>
  <c r="L199" i="7" s="1"/>
  <c r="H199" i="7"/>
  <c r="K198" i="7"/>
  <c r="I198" i="7"/>
  <c r="L198" i="7" s="1"/>
  <c r="H198" i="7"/>
  <c r="K197" i="7"/>
  <c r="P197" i="7" s="1"/>
  <c r="I197" i="7"/>
  <c r="L197" i="7" s="1"/>
  <c r="H197" i="7"/>
  <c r="I196" i="7"/>
  <c r="L196" i="7" s="1"/>
  <c r="H196" i="7"/>
  <c r="K195" i="7"/>
  <c r="I195" i="7"/>
  <c r="H195" i="7"/>
  <c r="L194" i="7"/>
  <c r="I194" i="7"/>
  <c r="K194" i="7" s="1"/>
  <c r="P194" i="7" s="1"/>
  <c r="H194" i="7"/>
  <c r="I193" i="7"/>
  <c r="H193" i="7"/>
  <c r="O192" i="7"/>
  <c r="N192" i="7"/>
  <c r="M192" i="7"/>
  <c r="J192" i="7"/>
  <c r="F192" i="7"/>
  <c r="G191" i="7"/>
  <c r="H191" i="7" s="1"/>
  <c r="G190" i="7"/>
  <c r="H190" i="7" s="1"/>
  <c r="I189" i="7"/>
  <c r="H189" i="7"/>
  <c r="O188" i="7"/>
  <c r="N188" i="7"/>
  <c r="M188" i="7"/>
  <c r="J188" i="7"/>
  <c r="F188" i="7"/>
  <c r="G187" i="7"/>
  <c r="H187" i="7" s="1"/>
  <c r="G186" i="7"/>
  <c r="H186" i="7" s="1"/>
  <c r="G185" i="7"/>
  <c r="H185" i="7" s="1"/>
  <c r="G184" i="7"/>
  <c r="H184" i="7" s="1"/>
  <c r="G183" i="7"/>
  <c r="H183" i="7" s="1"/>
  <c r="I182" i="7"/>
  <c r="H182" i="7"/>
  <c r="K181" i="7"/>
  <c r="I181" i="7"/>
  <c r="L181" i="7" s="1"/>
  <c r="H181" i="7"/>
  <c r="I180" i="7"/>
  <c r="H180" i="7"/>
  <c r="K179" i="7"/>
  <c r="P179" i="7" s="1"/>
  <c r="I179" i="7"/>
  <c r="L179" i="7" s="1"/>
  <c r="H179" i="7"/>
  <c r="I178" i="7"/>
  <c r="H178" i="7"/>
  <c r="K177" i="7"/>
  <c r="I177" i="7"/>
  <c r="H177" i="7"/>
  <c r="O176" i="7"/>
  <c r="N176" i="7"/>
  <c r="M176" i="7"/>
  <c r="J176" i="7"/>
  <c r="F176" i="7"/>
  <c r="K175" i="7"/>
  <c r="I175" i="7"/>
  <c r="L175" i="7" s="1"/>
  <c r="H175" i="7"/>
  <c r="I174" i="7"/>
  <c r="H174" i="7"/>
  <c r="I173" i="7"/>
  <c r="L173" i="7" s="1"/>
  <c r="H173" i="7"/>
  <c r="I172" i="7"/>
  <c r="H172" i="7"/>
  <c r="I171" i="7"/>
  <c r="L171" i="7" s="1"/>
  <c r="H171" i="7"/>
  <c r="I170" i="7"/>
  <c r="H170" i="7"/>
  <c r="I169" i="7"/>
  <c r="L169" i="7" s="1"/>
  <c r="H169" i="7"/>
  <c r="O168" i="7"/>
  <c r="N168" i="7"/>
  <c r="M168" i="7"/>
  <c r="J168" i="7"/>
  <c r="F168" i="7"/>
  <c r="G167" i="7"/>
  <c r="I167" i="7" s="1"/>
  <c r="K166" i="7"/>
  <c r="P166" i="7" s="1"/>
  <c r="I166" i="7"/>
  <c r="L166" i="7" s="1"/>
  <c r="H166" i="7"/>
  <c r="I165" i="7"/>
  <c r="L165" i="7" s="1"/>
  <c r="H165" i="7"/>
  <c r="O164" i="7"/>
  <c r="N164" i="7"/>
  <c r="M164" i="7"/>
  <c r="J164" i="7"/>
  <c r="F164" i="7"/>
  <c r="I163" i="7"/>
  <c r="L163" i="7" s="1"/>
  <c r="H163" i="7"/>
  <c r="I162" i="7"/>
  <c r="L162" i="7" s="1"/>
  <c r="H162" i="7"/>
  <c r="I161" i="7"/>
  <c r="L161" i="7" s="1"/>
  <c r="H161" i="7"/>
  <c r="I160" i="7"/>
  <c r="K160" i="7" s="1"/>
  <c r="H160" i="7"/>
  <c r="O159" i="7"/>
  <c r="N159" i="7"/>
  <c r="M159" i="7"/>
  <c r="J159" i="7"/>
  <c r="F159" i="7"/>
  <c r="G158" i="7"/>
  <c r="I158" i="7" s="1"/>
  <c r="I157" i="7"/>
  <c r="L157" i="7" s="1"/>
  <c r="H157" i="7"/>
  <c r="G156" i="7"/>
  <c r="I156" i="7" s="1"/>
  <c r="I155" i="7"/>
  <c r="H155" i="7"/>
  <c r="O154" i="7"/>
  <c r="N154" i="7"/>
  <c r="M154" i="7"/>
  <c r="J154" i="7"/>
  <c r="F154" i="7"/>
  <c r="I153" i="7"/>
  <c r="L153" i="7" s="1"/>
  <c r="H153" i="7"/>
  <c r="H152" i="7"/>
  <c r="G152" i="7"/>
  <c r="I152" i="7" s="1"/>
  <c r="K151" i="7"/>
  <c r="P151" i="7" s="1"/>
  <c r="I151" i="7"/>
  <c r="L151" i="7" s="1"/>
  <c r="H151" i="7"/>
  <c r="I150" i="7"/>
  <c r="L150" i="7" s="1"/>
  <c r="H150" i="7"/>
  <c r="K149" i="7"/>
  <c r="I149" i="7"/>
  <c r="L149" i="7" s="1"/>
  <c r="H149" i="7"/>
  <c r="I148" i="7"/>
  <c r="L148" i="7" s="1"/>
  <c r="H148" i="7"/>
  <c r="I147" i="7"/>
  <c r="L147" i="7" s="1"/>
  <c r="H147" i="7"/>
  <c r="I146" i="7"/>
  <c r="L146" i="7" s="1"/>
  <c r="H146" i="7"/>
  <c r="I145" i="7"/>
  <c r="L145" i="7" s="1"/>
  <c r="H145" i="7"/>
  <c r="I144" i="7"/>
  <c r="L144" i="7" s="1"/>
  <c r="H144" i="7"/>
  <c r="O143" i="7"/>
  <c r="N143" i="7"/>
  <c r="M143" i="7"/>
  <c r="J143" i="7"/>
  <c r="F143" i="7"/>
  <c r="G142" i="7"/>
  <c r="I142" i="7" s="1"/>
  <c r="G141" i="7"/>
  <c r="I141" i="7" s="1"/>
  <c r="I140" i="7"/>
  <c r="L140" i="7" s="1"/>
  <c r="H140" i="7"/>
  <c r="K139" i="7"/>
  <c r="I139" i="7"/>
  <c r="L139" i="7" s="1"/>
  <c r="H139" i="7"/>
  <c r="I138" i="7"/>
  <c r="L138" i="7" s="1"/>
  <c r="H138" i="7"/>
  <c r="I137" i="7"/>
  <c r="L137" i="7" s="1"/>
  <c r="H137" i="7"/>
  <c r="G136" i="7"/>
  <c r="I136" i="7" s="1"/>
  <c r="G135" i="7"/>
  <c r="I135" i="7" s="1"/>
  <c r="G134" i="7"/>
  <c r="I134" i="7" s="1"/>
  <c r="I133" i="7"/>
  <c r="L133" i="7" s="1"/>
  <c r="H133" i="7"/>
  <c r="I132" i="7"/>
  <c r="L132" i="7" s="1"/>
  <c r="H132" i="7"/>
  <c r="I131" i="7"/>
  <c r="L131" i="7" s="1"/>
  <c r="H131" i="7"/>
  <c r="I130" i="7"/>
  <c r="L130" i="7" s="1"/>
  <c r="H130" i="7"/>
  <c r="I129" i="7"/>
  <c r="L129" i="7" s="1"/>
  <c r="H129" i="7"/>
  <c r="I128" i="7"/>
  <c r="L128" i="7" s="1"/>
  <c r="H128" i="7"/>
  <c r="I127" i="7"/>
  <c r="L127" i="7" s="1"/>
  <c r="H127" i="7"/>
  <c r="I126" i="7"/>
  <c r="L126" i="7" s="1"/>
  <c r="H126" i="7"/>
  <c r="I125" i="7"/>
  <c r="L125" i="7" s="1"/>
  <c r="H125" i="7"/>
  <c r="K124" i="7"/>
  <c r="P124" i="7" s="1"/>
  <c r="I124" i="7"/>
  <c r="L124" i="7" s="1"/>
  <c r="H124" i="7"/>
  <c r="I123" i="7"/>
  <c r="L123" i="7" s="1"/>
  <c r="H123" i="7"/>
  <c r="K122" i="7"/>
  <c r="I122" i="7"/>
  <c r="L122" i="7" s="1"/>
  <c r="H122" i="7"/>
  <c r="I121" i="7"/>
  <c r="L121" i="7" s="1"/>
  <c r="H121" i="7"/>
  <c r="K120" i="7"/>
  <c r="P120" i="7" s="1"/>
  <c r="I120" i="7"/>
  <c r="L120" i="7" s="1"/>
  <c r="H120" i="7"/>
  <c r="I119" i="7"/>
  <c r="L119" i="7" s="1"/>
  <c r="H119" i="7"/>
  <c r="K118" i="7"/>
  <c r="I118" i="7"/>
  <c r="L118" i="7" s="1"/>
  <c r="H118" i="7"/>
  <c r="I117" i="7"/>
  <c r="L117" i="7" s="1"/>
  <c r="H117" i="7"/>
  <c r="I116" i="7"/>
  <c r="L116" i="7" s="1"/>
  <c r="H116" i="7"/>
  <c r="I115" i="7"/>
  <c r="L115" i="7" s="1"/>
  <c r="H115" i="7"/>
  <c r="I114" i="7"/>
  <c r="L114" i="7" s="1"/>
  <c r="H114" i="7"/>
  <c r="I113" i="7"/>
  <c r="L113" i="7" s="1"/>
  <c r="H113" i="7"/>
  <c r="I112" i="7"/>
  <c r="L112" i="7" s="1"/>
  <c r="H112" i="7"/>
  <c r="I111" i="7"/>
  <c r="L111" i="7" s="1"/>
  <c r="H111" i="7"/>
  <c r="O110" i="7"/>
  <c r="N110" i="7"/>
  <c r="M110" i="7"/>
  <c r="J110" i="7"/>
  <c r="H110" i="7"/>
  <c r="F110" i="7"/>
  <c r="G109" i="7"/>
  <c r="I109" i="7" s="1"/>
  <c r="I108" i="7"/>
  <c r="L108" i="7" s="1"/>
  <c r="H108" i="7"/>
  <c r="I107" i="7"/>
  <c r="L107" i="7" s="1"/>
  <c r="H107" i="7"/>
  <c r="K106" i="7"/>
  <c r="P106" i="7" s="1"/>
  <c r="I106" i="7"/>
  <c r="L106" i="7" s="1"/>
  <c r="H106" i="7"/>
  <c r="I105" i="7"/>
  <c r="L105" i="7" s="1"/>
  <c r="H105" i="7"/>
  <c r="K104" i="7"/>
  <c r="I104" i="7"/>
  <c r="L104" i="7" s="1"/>
  <c r="H104" i="7"/>
  <c r="I103" i="7"/>
  <c r="L103" i="7" s="1"/>
  <c r="H103" i="7"/>
  <c r="K102" i="7"/>
  <c r="P102" i="7" s="1"/>
  <c r="I102" i="7"/>
  <c r="L102" i="7" s="1"/>
  <c r="H102" i="7"/>
  <c r="I101" i="7"/>
  <c r="L101" i="7" s="1"/>
  <c r="H101" i="7"/>
  <c r="O100" i="7"/>
  <c r="N100" i="7"/>
  <c r="M100" i="7"/>
  <c r="J100" i="7"/>
  <c r="F100" i="7"/>
  <c r="I99" i="7"/>
  <c r="L99" i="7" s="1"/>
  <c r="H99" i="7"/>
  <c r="I98" i="7"/>
  <c r="L98" i="7" s="1"/>
  <c r="H98" i="7"/>
  <c r="I97" i="7"/>
  <c r="L97" i="7" s="1"/>
  <c r="H97" i="7"/>
  <c r="I96" i="7"/>
  <c r="H96" i="7"/>
  <c r="O95" i="7"/>
  <c r="N95" i="7"/>
  <c r="M95" i="7"/>
  <c r="J95" i="7"/>
  <c r="F95" i="7"/>
  <c r="G94" i="7"/>
  <c r="I94" i="7" s="1"/>
  <c r="K93" i="7"/>
  <c r="I93" i="7"/>
  <c r="L93" i="7" s="1"/>
  <c r="H93" i="7"/>
  <c r="I92" i="7"/>
  <c r="I95" i="7" s="1"/>
  <c r="H92" i="7"/>
  <c r="K91" i="7"/>
  <c r="I91" i="7"/>
  <c r="L91" i="7" s="1"/>
  <c r="H91" i="7"/>
  <c r="O90" i="7"/>
  <c r="N90" i="7"/>
  <c r="M90" i="7"/>
  <c r="J90" i="7"/>
  <c r="F90" i="7"/>
  <c r="K89" i="7"/>
  <c r="P89" i="7" s="1"/>
  <c r="I89" i="7"/>
  <c r="L89" i="7" s="1"/>
  <c r="H89" i="7"/>
  <c r="I88" i="7"/>
  <c r="L88" i="7" s="1"/>
  <c r="H88" i="7"/>
  <c r="K87" i="7"/>
  <c r="I87" i="7"/>
  <c r="L87" i="7" s="1"/>
  <c r="H87" i="7"/>
  <c r="L86" i="7"/>
  <c r="I86" i="7"/>
  <c r="H86" i="7"/>
  <c r="O85" i="7"/>
  <c r="N85" i="7"/>
  <c r="M85" i="7"/>
  <c r="J85" i="7"/>
  <c r="F85" i="7"/>
  <c r="L84" i="7"/>
  <c r="I84" i="7"/>
  <c r="H84" i="7"/>
  <c r="H83" i="7"/>
  <c r="G83" i="7"/>
  <c r="I83" i="7" s="1"/>
  <c r="L83" i="7" s="1"/>
  <c r="H82" i="7"/>
  <c r="G82" i="7"/>
  <c r="I82" i="7" s="1"/>
  <c r="L82" i="7" s="1"/>
  <c r="G81" i="7"/>
  <c r="I81" i="7" s="1"/>
  <c r="L81" i="7" s="1"/>
  <c r="G80" i="7"/>
  <c r="I80" i="7" s="1"/>
  <c r="L80" i="7" s="1"/>
  <c r="H79" i="7"/>
  <c r="G79" i="7"/>
  <c r="I79" i="7" s="1"/>
  <c r="L79" i="7" s="1"/>
  <c r="H78" i="7"/>
  <c r="G78" i="7"/>
  <c r="I78" i="7" s="1"/>
  <c r="L78" i="7" s="1"/>
  <c r="G77" i="7"/>
  <c r="I77" i="7" s="1"/>
  <c r="L77" i="7" s="1"/>
  <c r="G76" i="7"/>
  <c r="I76" i="7" s="1"/>
  <c r="L76" i="7" s="1"/>
  <c r="H75" i="7"/>
  <c r="G75" i="7"/>
  <c r="I75" i="7" s="1"/>
  <c r="L75" i="7" s="1"/>
  <c r="H74" i="7"/>
  <c r="G74" i="7"/>
  <c r="I74" i="7" s="1"/>
  <c r="G73" i="7"/>
  <c r="I73" i="7" s="1"/>
  <c r="G72" i="7"/>
  <c r="I72" i="7" s="1"/>
  <c r="H71" i="7"/>
  <c r="G71" i="7"/>
  <c r="I71" i="7" s="1"/>
  <c r="H70" i="7"/>
  <c r="G70" i="7"/>
  <c r="I70" i="7" s="1"/>
  <c r="I69" i="7"/>
  <c r="L69" i="7" s="1"/>
  <c r="H69" i="7"/>
  <c r="G68" i="7"/>
  <c r="I68" i="7" s="1"/>
  <c r="G67" i="7"/>
  <c r="I67" i="7" s="1"/>
  <c r="G66" i="7"/>
  <c r="I66" i="7" s="1"/>
  <c r="I65" i="7"/>
  <c r="L65" i="7" s="1"/>
  <c r="H65" i="7"/>
  <c r="G64" i="7"/>
  <c r="I64" i="7" s="1"/>
  <c r="I63" i="7"/>
  <c r="L63" i="7" s="1"/>
  <c r="H63" i="7"/>
  <c r="I62" i="7"/>
  <c r="L62" i="7" s="1"/>
  <c r="H62" i="7"/>
  <c r="K61" i="7"/>
  <c r="P61" i="7" s="1"/>
  <c r="I61" i="7"/>
  <c r="L61" i="7" s="1"/>
  <c r="H61" i="7"/>
  <c r="I60" i="7"/>
  <c r="L60" i="7" s="1"/>
  <c r="H60" i="7"/>
  <c r="K59" i="7"/>
  <c r="I59" i="7"/>
  <c r="L59" i="7" s="1"/>
  <c r="H59" i="7"/>
  <c r="I58" i="7"/>
  <c r="L58" i="7" s="1"/>
  <c r="H58" i="7"/>
  <c r="K57" i="7"/>
  <c r="P57" i="7" s="1"/>
  <c r="I57" i="7"/>
  <c r="L57" i="7" s="1"/>
  <c r="H57" i="7"/>
  <c r="I56" i="7"/>
  <c r="L56" i="7" s="1"/>
  <c r="H56" i="7"/>
  <c r="K55" i="7"/>
  <c r="I55" i="7"/>
  <c r="L55" i="7" s="1"/>
  <c r="H55" i="7"/>
  <c r="I54" i="7"/>
  <c r="L54" i="7" s="1"/>
  <c r="H54" i="7"/>
  <c r="I53" i="7"/>
  <c r="L53" i="7" s="1"/>
  <c r="H53" i="7"/>
  <c r="I52" i="7"/>
  <c r="L52" i="7" s="1"/>
  <c r="H52" i="7"/>
  <c r="I51" i="7"/>
  <c r="L51" i="7" s="1"/>
  <c r="H51" i="7"/>
  <c r="I50" i="7"/>
  <c r="L50" i="7" s="1"/>
  <c r="H50" i="7"/>
  <c r="I49" i="7"/>
  <c r="L49" i="7" s="1"/>
  <c r="H49" i="7"/>
  <c r="I48" i="7"/>
  <c r="L48" i="7" s="1"/>
  <c r="H48" i="7"/>
  <c r="I47" i="7"/>
  <c r="L47" i="7" s="1"/>
  <c r="H47" i="7"/>
  <c r="I46" i="7"/>
  <c r="L46" i="7" s="1"/>
  <c r="H46" i="7"/>
  <c r="K45" i="7"/>
  <c r="P45" i="7" s="1"/>
  <c r="I45" i="7"/>
  <c r="L45" i="7" s="1"/>
  <c r="H45" i="7"/>
  <c r="I44" i="7"/>
  <c r="L44" i="7" s="1"/>
  <c r="H44" i="7"/>
  <c r="K43" i="7"/>
  <c r="I43" i="7"/>
  <c r="L43" i="7" s="1"/>
  <c r="H43" i="7"/>
  <c r="I42" i="7"/>
  <c r="L42" i="7" s="1"/>
  <c r="H42" i="7"/>
  <c r="K41" i="7"/>
  <c r="P41" i="7" s="1"/>
  <c r="I41" i="7"/>
  <c r="L41" i="7" s="1"/>
  <c r="H41" i="7"/>
  <c r="I40" i="7"/>
  <c r="L40" i="7" s="1"/>
  <c r="H40" i="7"/>
  <c r="K39" i="7"/>
  <c r="I39" i="7"/>
  <c r="L39" i="7" s="1"/>
  <c r="H39" i="7"/>
  <c r="I38" i="7"/>
  <c r="L38" i="7" s="1"/>
  <c r="H38" i="7"/>
  <c r="I37" i="7"/>
  <c r="L37" i="7" s="1"/>
  <c r="H37" i="7"/>
  <c r="I36" i="7"/>
  <c r="L36" i="7" s="1"/>
  <c r="H36" i="7"/>
  <c r="G35" i="7"/>
  <c r="I35" i="7" s="1"/>
  <c r="O34" i="7"/>
  <c r="N34" i="7"/>
  <c r="M34" i="7"/>
  <c r="J34" i="7"/>
  <c r="F34" i="7"/>
  <c r="I33" i="7"/>
  <c r="L33" i="7" s="1"/>
  <c r="H33" i="7"/>
  <c r="K32" i="7"/>
  <c r="P32" i="7" s="1"/>
  <c r="I32" i="7"/>
  <c r="L32" i="7" s="1"/>
  <c r="H32" i="7"/>
  <c r="I31" i="7"/>
  <c r="L31" i="7" s="1"/>
  <c r="H31" i="7"/>
  <c r="K30" i="7"/>
  <c r="I30" i="7"/>
  <c r="L30" i="7" s="1"/>
  <c r="H30" i="7"/>
  <c r="I29" i="7"/>
  <c r="L29" i="7" s="1"/>
  <c r="H29" i="7"/>
  <c r="O28" i="7"/>
  <c r="N28" i="7"/>
  <c r="M28" i="7"/>
  <c r="J28" i="7"/>
  <c r="F28" i="7"/>
  <c r="G27" i="7"/>
  <c r="I27" i="7" s="1"/>
  <c r="G26" i="7"/>
  <c r="I26" i="7" s="1"/>
  <c r="I25" i="7"/>
  <c r="L25" i="7" s="1"/>
  <c r="G25" i="7"/>
  <c r="H25" i="7" s="1"/>
  <c r="O24" i="7"/>
  <c r="N24" i="7"/>
  <c r="M24" i="7"/>
  <c r="J24" i="7"/>
  <c r="F24" i="7"/>
  <c r="H23" i="7"/>
  <c r="G23" i="7"/>
  <c r="I23" i="7" s="1"/>
  <c r="I22" i="7"/>
  <c r="L22" i="7" s="1"/>
  <c r="H22" i="7"/>
  <c r="I21" i="7"/>
  <c r="H21" i="7"/>
  <c r="O20" i="7"/>
  <c r="N20" i="7"/>
  <c r="M20" i="7"/>
  <c r="J20" i="7"/>
  <c r="F20" i="7"/>
  <c r="I19" i="7"/>
  <c r="H19" i="7"/>
  <c r="K18" i="7"/>
  <c r="P18" i="7" s="1"/>
  <c r="I18" i="7"/>
  <c r="L18" i="7" s="1"/>
  <c r="H18" i="7"/>
  <c r="I17" i="7"/>
  <c r="L17" i="7" s="1"/>
  <c r="H17" i="7"/>
  <c r="O16" i="7"/>
  <c r="N16" i="7"/>
  <c r="M16" i="7"/>
  <c r="J16" i="7"/>
  <c r="F16" i="7"/>
  <c r="G15" i="7"/>
  <c r="I15" i="7" s="1"/>
  <c r="G14" i="7"/>
  <c r="I14" i="7" s="1"/>
  <c r="G13" i="7"/>
  <c r="I13" i="7" s="1"/>
  <c r="G12" i="7"/>
  <c r="H12" i="7" s="1"/>
  <c r="I11" i="7"/>
  <c r="H11" i="7"/>
  <c r="K10" i="7"/>
  <c r="I10" i="7"/>
  <c r="H10" i="7"/>
  <c r="O9" i="7"/>
  <c r="N9" i="7"/>
  <c r="M9" i="7"/>
  <c r="M236" i="7" s="1"/>
  <c r="J9" i="7"/>
  <c r="F9" i="7"/>
  <c r="I8" i="7"/>
  <c r="L8" i="7" s="1"/>
  <c r="H8" i="7"/>
  <c r="A2" i="7"/>
  <c r="O235" i="6"/>
  <c r="N235" i="6"/>
  <c r="M235" i="6"/>
  <c r="J235" i="6"/>
  <c r="F235" i="6"/>
  <c r="G234" i="6"/>
  <c r="I234" i="6" s="1"/>
  <c r="I233" i="6"/>
  <c r="L233" i="6" s="1"/>
  <c r="H233" i="6"/>
  <c r="K232" i="6"/>
  <c r="P232" i="6" s="1"/>
  <c r="I232" i="6"/>
  <c r="L232" i="6" s="1"/>
  <c r="H232" i="6"/>
  <c r="I231" i="6"/>
  <c r="L231" i="6" s="1"/>
  <c r="H231" i="6"/>
  <c r="K230" i="6"/>
  <c r="I230" i="6"/>
  <c r="H230" i="6"/>
  <c r="O229" i="6"/>
  <c r="N229" i="6"/>
  <c r="M229" i="6"/>
  <c r="J229" i="6"/>
  <c r="F229" i="6"/>
  <c r="H228" i="6"/>
  <c r="G228" i="6"/>
  <c r="I228" i="6" s="1"/>
  <c r="I227" i="6"/>
  <c r="L227" i="6" s="1"/>
  <c r="H227" i="6"/>
  <c r="O226" i="6"/>
  <c r="N226" i="6"/>
  <c r="M226" i="6"/>
  <c r="J226" i="6"/>
  <c r="F226" i="6"/>
  <c r="K225" i="6"/>
  <c r="K226" i="6" s="1"/>
  <c r="I225" i="6"/>
  <c r="L225" i="6" s="1"/>
  <c r="L226" i="6" s="1"/>
  <c r="H225" i="6"/>
  <c r="O224" i="6"/>
  <c r="N224" i="6"/>
  <c r="M224" i="6"/>
  <c r="J224" i="6"/>
  <c r="F224" i="6"/>
  <c r="H223" i="6"/>
  <c r="G223" i="6"/>
  <c r="I223" i="6" s="1"/>
  <c r="K222" i="6"/>
  <c r="P222" i="6" s="1"/>
  <c r="I222" i="6"/>
  <c r="L222" i="6" s="1"/>
  <c r="H222" i="6"/>
  <c r="I221" i="6"/>
  <c r="L221" i="6" s="1"/>
  <c r="H221" i="6"/>
  <c r="I220" i="6"/>
  <c r="L220" i="6" s="1"/>
  <c r="H220" i="6"/>
  <c r="I219" i="6"/>
  <c r="L219" i="6" s="1"/>
  <c r="H219" i="6"/>
  <c r="I218" i="6"/>
  <c r="L218" i="6" s="1"/>
  <c r="H218" i="6"/>
  <c r="I217" i="6"/>
  <c r="L217" i="6" s="1"/>
  <c r="H217" i="6"/>
  <c r="I216" i="6"/>
  <c r="L216" i="6" s="1"/>
  <c r="H216" i="6"/>
  <c r="I215" i="6"/>
  <c r="L215" i="6" s="1"/>
  <c r="H215" i="6"/>
  <c r="I214" i="6"/>
  <c r="L214" i="6" s="1"/>
  <c r="H214" i="6"/>
  <c r="I213" i="6"/>
  <c r="L213" i="6" s="1"/>
  <c r="H213" i="6"/>
  <c r="K212" i="6"/>
  <c r="I212" i="6"/>
  <c r="L212" i="6" s="1"/>
  <c r="H212" i="6"/>
  <c r="I211" i="6"/>
  <c r="H211" i="6"/>
  <c r="O210" i="6"/>
  <c r="N210" i="6"/>
  <c r="M210" i="6"/>
  <c r="J210" i="6"/>
  <c r="F210" i="6"/>
  <c r="I209" i="6"/>
  <c r="L209" i="6" s="1"/>
  <c r="H209" i="6"/>
  <c r="I208" i="6"/>
  <c r="L208" i="6" s="1"/>
  <c r="H208" i="6"/>
  <c r="I207" i="6"/>
  <c r="L207" i="6" s="1"/>
  <c r="H207" i="6"/>
  <c r="O206" i="6"/>
  <c r="N206" i="6"/>
  <c r="M206" i="6"/>
  <c r="J206" i="6"/>
  <c r="F206" i="6"/>
  <c r="G205" i="6"/>
  <c r="I205" i="6" s="1"/>
  <c r="G204" i="6"/>
  <c r="I204" i="6" s="1"/>
  <c r="G203" i="6"/>
  <c r="I203" i="6" s="1"/>
  <c r="I202" i="6"/>
  <c r="L202" i="6" s="1"/>
  <c r="H202" i="6"/>
  <c r="I201" i="6"/>
  <c r="L201" i="6" s="1"/>
  <c r="H201" i="6"/>
  <c r="I200" i="6"/>
  <c r="L200" i="6" s="1"/>
  <c r="H200" i="6"/>
  <c r="K199" i="6"/>
  <c r="I199" i="6"/>
  <c r="L199" i="6" s="1"/>
  <c r="H199" i="6"/>
  <c r="I198" i="6"/>
  <c r="L198" i="6" s="1"/>
  <c r="H198" i="6"/>
  <c r="I197" i="6"/>
  <c r="L197" i="6" s="1"/>
  <c r="H197" i="6"/>
  <c r="I196" i="6"/>
  <c r="L196" i="6" s="1"/>
  <c r="H196" i="6"/>
  <c r="I195" i="6"/>
  <c r="L195" i="6" s="1"/>
  <c r="H195" i="6"/>
  <c r="I194" i="6"/>
  <c r="L194" i="6" s="1"/>
  <c r="H194" i="6"/>
  <c r="I193" i="6"/>
  <c r="K193" i="6" s="1"/>
  <c r="H193" i="6"/>
  <c r="O192" i="6"/>
  <c r="N192" i="6"/>
  <c r="M192" i="6"/>
  <c r="J192" i="6"/>
  <c r="F192" i="6"/>
  <c r="H191" i="6"/>
  <c r="G191" i="6"/>
  <c r="I191" i="6" s="1"/>
  <c r="L191" i="6" s="1"/>
  <c r="G190" i="6"/>
  <c r="I190" i="6" s="1"/>
  <c r="L190" i="6" s="1"/>
  <c r="I189" i="6"/>
  <c r="L189" i="6" s="1"/>
  <c r="H189" i="6"/>
  <c r="O188" i="6"/>
  <c r="N188" i="6"/>
  <c r="M188" i="6"/>
  <c r="J188" i="6"/>
  <c r="F188" i="6"/>
  <c r="G187" i="6"/>
  <c r="I187" i="6" s="1"/>
  <c r="H186" i="6"/>
  <c r="G186" i="6"/>
  <c r="I186" i="6" s="1"/>
  <c r="H185" i="6"/>
  <c r="G185" i="6"/>
  <c r="I185" i="6" s="1"/>
  <c r="G184" i="6"/>
  <c r="I184" i="6" s="1"/>
  <c r="G183" i="6"/>
  <c r="I183" i="6" s="1"/>
  <c r="K182" i="6"/>
  <c r="I182" i="6"/>
  <c r="L182" i="6" s="1"/>
  <c r="H182" i="6"/>
  <c r="I181" i="6"/>
  <c r="L181" i="6" s="1"/>
  <c r="H181" i="6"/>
  <c r="K180" i="6"/>
  <c r="P180" i="6" s="1"/>
  <c r="I180" i="6"/>
  <c r="L180" i="6" s="1"/>
  <c r="H180" i="6"/>
  <c r="I179" i="6"/>
  <c r="L179" i="6" s="1"/>
  <c r="H179" i="6"/>
  <c r="K178" i="6"/>
  <c r="I178" i="6"/>
  <c r="L178" i="6" s="1"/>
  <c r="H178" i="6"/>
  <c r="I177" i="6"/>
  <c r="I188" i="6" s="1"/>
  <c r="H177" i="6"/>
  <c r="O176" i="6"/>
  <c r="N176" i="6"/>
  <c r="M176" i="6"/>
  <c r="J176" i="6"/>
  <c r="F176" i="6"/>
  <c r="I175" i="6"/>
  <c r="L175" i="6" s="1"/>
  <c r="H175" i="6"/>
  <c r="I174" i="6"/>
  <c r="L174" i="6" s="1"/>
  <c r="H174" i="6"/>
  <c r="I173" i="6"/>
  <c r="L173" i="6" s="1"/>
  <c r="H173" i="6"/>
  <c r="I172" i="6"/>
  <c r="L172" i="6" s="1"/>
  <c r="H172" i="6"/>
  <c r="I171" i="6"/>
  <c r="L171" i="6" s="1"/>
  <c r="H171" i="6"/>
  <c r="K170" i="6"/>
  <c r="I170" i="6"/>
  <c r="L170" i="6" s="1"/>
  <c r="H170" i="6"/>
  <c r="I169" i="6"/>
  <c r="L169" i="6" s="1"/>
  <c r="H169" i="6"/>
  <c r="O168" i="6"/>
  <c r="N168" i="6"/>
  <c r="M168" i="6"/>
  <c r="J168" i="6"/>
  <c r="F168" i="6"/>
  <c r="G167" i="6"/>
  <c r="I167" i="6" s="1"/>
  <c r="I166" i="6"/>
  <c r="L166" i="6" s="1"/>
  <c r="H166" i="6"/>
  <c r="K165" i="6"/>
  <c r="I165" i="6"/>
  <c r="H165" i="6"/>
  <c r="O164" i="6"/>
  <c r="N164" i="6"/>
  <c r="M164" i="6"/>
  <c r="J164" i="6"/>
  <c r="F164" i="6"/>
  <c r="K163" i="6"/>
  <c r="P163" i="6" s="1"/>
  <c r="I163" i="6"/>
  <c r="L163" i="6" s="1"/>
  <c r="H163" i="6"/>
  <c r="I162" i="6"/>
  <c r="L162" i="6" s="1"/>
  <c r="H162" i="6"/>
  <c r="K161" i="6"/>
  <c r="I161" i="6"/>
  <c r="L161" i="6" s="1"/>
  <c r="H161" i="6"/>
  <c r="I160" i="6"/>
  <c r="I164" i="6" s="1"/>
  <c r="H160" i="6"/>
  <c r="O159" i="6"/>
  <c r="N159" i="6"/>
  <c r="M159" i="6"/>
  <c r="J159" i="6"/>
  <c r="F159" i="6"/>
  <c r="G158" i="6"/>
  <c r="I158" i="6" s="1"/>
  <c r="I157" i="6"/>
  <c r="L157" i="6" s="1"/>
  <c r="H157" i="6"/>
  <c r="H156" i="6"/>
  <c r="G156" i="6"/>
  <c r="I156" i="6" s="1"/>
  <c r="I155" i="6"/>
  <c r="H155" i="6"/>
  <c r="O154" i="6"/>
  <c r="N154" i="6"/>
  <c r="M154" i="6"/>
  <c r="J154" i="6"/>
  <c r="F154" i="6"/>
  <c r="I153" i="6"/>
  <c r="L153" i="6" s="1"/>
  <c r="H153" i="6"/>
  <c r="G152" i="6"/>
  <c r="I152" i="6" s="1"/>
  <c r="I151" i="6"/>
  <c r="L151" i="6" s="1"/>
  <c r="H151" i="6"/>
  <c r="K150" i="6"/>
  <c r="P150" i="6" s="1"/>
  <c r="I150" i="6"/>
  <c r="L150" i="6" s="1"/>
  <c r="H150" i="6"/>
  <c r="I149" i="6"/>
  <c r="L149" i="6" s="1"/>
  <c r="H149" i="6"/>
  <c r="I148" i="6"/>
  <c r="L148" i="6" s="1"/>
  <c r="H148" i="6"/>
  <c r="I147" i="6"/>
  <c r="L147" i="6" s="1"/>
  <c r="H147" i="6"/>
  <c r="I146" i="6"/>
  <c r="L146" i="6" s="1"/>
  <c r="H146" i="6"/>
  <c r="I145" i="6"/>
  <c r="H145" i="6"/>
  <c r="I144" i="6"/>
  <c r="L144" i="6" s="1"/>
  <c r="H144" i="6"/>
  <c r="O143" i="6"/>
  <c r="N143" i="6"/>
  <c r="M143" i="6"/>
  <c r="J143" i="6"/>
  <c r="F143" i="6"/>
  <c r="G142" i="6"/>
  <c r="I142" i="6" s="1"/>
  <c r="H141" i="6"/>
  <c r="G141" i="6"/>
  <c r="I141" i="6" s="1"/>
  <c r="K140" i="6"/>
  <c r="I140" i="6"/>
  <c r="L140" i="6" s="1"/>
  <c r="H140" i="6"/>
  <c r="I139" i="6"/>
  <c r="L139" i="6" s="1"/>
  <c r="H139" i="6"/>
  <c r="K138" i="6"/>
  <c r="P138" i="6" s="1"/>
  <c r="I138" i="6"/>
  <c r="L138" i="6" s="1"/>
  <c r="H138" i="6"/>
  <c r="I137" i="6"/>
  <c r="L137" i="6" s="1"/>
  <c r="H137" i="6"/>
  <c r="G136" i="6"/>
  <c r="I136" i="6" s="1"/>
  <c r="G135" i="6"/>
  <c r="I135" i="6" s="1"/>
  <c r="H134" i="6"/>
  <c r="G134" i="6"/>
  <c r="I134" i="6" s="1"/>
  <c r="K133" i="6"/>
  <c r="I133" i="6"/>
  <c r="L133" i="6" s="1"/>
  <c r="H133" i="6"/>
  <c r="L132" i="6"/>
  <c r="I132" i="6"/>
  <c r="H132" i="6"/>
  <c r="I131" i="6"/>
  <c r="L131" i="6" s="1"/>
  <c r="H131" i="6"/>
  <c r="I130" i="6"/>
  <c r="L130" i="6" s="1"/>
  <c r="H130" i="6"/>
  <c r="K129" i="6"/>
  <c r="I129" i="6"/>
  <c r="L129" i="6" s="1"/>
  <c r="H129" i="6"/>
  <c r="I128" i="6"/>
  <c r="L128" i="6" s="1"/>
  <c r="H128" i="6"/>
  <c r="K127" i="6"/>
  <c r="P127" i="6" s="1"/>
  <c r="I127" i="6"/>
  <c r="L127" i="6" s="1"/>
  <c r="H127" i="6"/>
  <c r="I126" i="6"/>
  <c r="L126" i="6" s="1"/>
  <c r="H126" i="6"/>
  <c r="I125" i="6"/>
  <c r="L125" i="6" s="1"/>
  <c r="H125" i="6"/>
  <c r="L124" i="6"/>
  <c r="I124" i="6"/>
  <c r="H124" i="6"/>
  <c r="I123" i="6"/>
  <c r="L123" i="6" s="1"/>
  <c r="H123" i="6"/>
  <c r="I122" i="6"/>
  <c r="L122" i="6" s="1"/>
  <c r="H122" i="6"/>
  <c r="K121" i="6"/>
  <c r="I121" i="6"/>
  <c r="L121" i="6" s="1"/>
  <c r="H121" i="6"/>
  <c r="I120" i="6"/>
  <c r="L120" i="6" s="1"/>
  <c r="H120" i="6"/>
  <c r="I119" i="6"/>
  <c r="L119" i="6" s="1"/>
  <c r="H119" i="6"/>
  <c r="I118" i="6"/>
  <c r="L118" i="6" s="1"/>
  <c r="H118" i="6"/>
  <c r="I117" i="6"/>
  <c r="L117" i="6" s="1"/>
  <c r="H117" i="6"/>
  <c r="I116" i="6"/>
  <c r="L116" i="6" s="1"/>
  <c r="H116" i="6"/>
  <c r="I115" i="6"/>
  <c r="L115" i="6" s="1"/>
  <c r="H115" i="6"/>
  <c r="I114" i="6"/>
  <c r="L114" i="6" s="1"/>
  <c r="H114" i="6"/>
  <c r="I113" i="6"/>
  <c r="L113" i="6" s="1"/>
  <c r="H113" i="6"/>
  <c r="I112" i="6"/>
  <c r="L112" i="6" s="1"/>
  <c r="H112" i="6"/>
  <c r="K111" i="6"/>
  <c r="I111" i="6"/>
  <c r="H111" i="6"/>
  <c r="O110" i="6"/>
  <c r="N110" i="6"/>
  <c r="M110" i="6"/>
  <c r="J110" i="6"/>
  <c r="F110" i="6"/>
  <c r="H110" i="6" s="1"/>
  <c r="G109" i="6"/>
  <c r="H109" i="6" s="1"/>
  <c r="I108" i="6"/>
  <c r="L108" i="6" s="1"/>
  <c r="H108" i="6"/>
  <c r="K107" i="6"/>
  <c r="I107" i="6"/>
  <c r="L107" i="6" s="1"/>
  <c r="H107" i="6"/>
  <c r="I106" i="6"/>
  <c r="L106" i="6" s="1"/>
  <c r="H106" i="6"/>
  <c r="K105" i="6"/>
  <c r="P105" i="6" s="1"/>
  <c r="I105" i="6"/>
  <c r="L105" i="6" s="1"/>
  <c r="H105" i="6"/>
  <c r="I104" i="6"/>
  <c r="L104" i="6" s="1"/>
  <c r="H104" i="6"/>
  <c r="I103" i="6"/>
  <c r="L103" i="6" s="1"/>
  <c r="H103" i="6"/>
  <c r="I102" i="6"/>
  <c r="H102" i="6"/>
  <c r="I101" i="6"/>
  <c r="L101" i="6" s="1"/>
  <c r="H101" i="6"/>
  <c r="O100" i="6"/>
  <c r="N100" i="6"/>
  <c r="M100" i="6"/>
  <c r="J100" i="6"/>
  <c r="F100" i="6"/>
  <c r="I99" i="6"/>
  <c r="L99" i="6" s="1"/>
  <c r="H99" i="6"/>
  <c r="I98" i="6"/>
  <c r="L98" i="6" s="1"/>
  <c r="H98" i="6"/>
  <c r="I97" i="6"/>
  <c r="L97" i="6" s="1"/>
  <c r="H97" i="6"/>
  <c r="I96" i="6"/>
  <c r="H96" i="6"/>
  <c r="O95" i="6"/>
  <c r="N95" i="6"/>
  <c r="M95" i="6"/>
  <c r="J95" i="6"/>
  <c r="F95" i="6"/>
  <c r="G94" i="6"/>
  <c r="I94" i="6" s="1"/>
  <c r="I93" i="6"/>
  <c r="L93" i="6" s="1"/>
  <c r="H93" i="6"/>
  <c r="I92" i="6"/>
  <c r="L92" i="6" s="1"/>
  <c r="H92" i="6"/>
  <c r="I91" i="6"/>
  <c r="L91" i="6" s="1"/>
  <c r="H91" i="6"/>
  <c r="O90" i="6"/>
  <c r="N90" i="6"/>
  <c r="M90" i="6"/>
  <c r="J90" i="6"/>
  <c r="F90" i="6"/>
  <c r="I89" i="6"/>
  <c r="L89" i="6" s="1"/>
  <c r="H89" i="6"/>
  <c r="K88" i="6"/>
  <c r="P88" i="6" s="1"/>
  <c r="I88" i="6"/>
  <c r="L88" i="6" s="1"/>
  <c r="H88" i="6"/>
  <c r="I87" i="6"/>
  <c r="L87" i="6" s="1"/>
  <c r="H87" i="6"/>
  <c r="I86" i="6"/>
  <c r="I90" i="6" s="1"/>
  <c r="H86" i="6"/>
  <c r="O85" i="6"/>
  <c r="N85" i="6"/>
  <c r="M85" i="6"/>
  <c r="J85" i="6"/>
  <c r="F85" i="6"/>
  <c r="I84" i="6"/>
  <c r="L84" i="6" s="1"/>
  <c r="H84" i="6"/>
  <c r="G83" i="6"/>
  <c r="I83" i="6" s="1"/>
  <c r="G82" i="6"/>
  <c r="I82" i="6" s="1"/>
  <c r="G81" i="6"/>
  <c r="I81" i="6" s="1"/>
  <c r="G80" i="6"/>
  <c r="I80" i="6" s="1"/>
  <c r="G79" i="6"/>
  <c r="I79" i="6" s="1"/>
  <c r="G78" i="6"/>
  <c r="I78" i="6" s="1"/>
  <c r="G77" i="6"/>
  <c r="I77" i="6" s="1"/>
  <c r="G76" i="6"/>
  <c r="I76" i="6" s="1"/>
  <c r="G75" i="6"/>
  <c r="I75" i="6" s="1"/>
  <c r="G74" i="6"/>
  <c r="I74" i="6" s="1"/>
  <c r="G73" i="6"/>
  <c r="I73" i="6" s="1"/>
  <c r="G72" i="6"/>
  <c r="I72" i="6" s="1"/>
  <c r="G71" i="6"/>
  <c r="I71" i="6" s="1"/>
  <c r="G70" i="6"/>
  <c r="I70" i="6" s="1"/>
  <c r="I69" i="6"/>
  <c r="L69" i="6" s="1"/>
  <c r="H69" i="6"/>
  <c r="H68" i="6"/>
  <c r="G68" i="6"/>
  <c r="I68" i="6" s="1"/>
  <c r="G67" i="6"/>
  <c r="I67" i="6" s="1"/>
  <c r="H66" i="6"/>
  <c r="G66" i="6"/>
  <c r="I66" i="6" s="1"/>
  <c r="K65" i="6"/>
  <c r="P65" i="6" s="1"/>
  <c r="I65" i="6"/>
  <c r="L65" i="6" s="1"/>
  <c r="H65" i="6"/>
  <c r="G64" i="6"/>
  <c r="I64" i="6" s="1"/>
  <c r="I63" i="6"/>
  <c r="L63" i="6" s="1"/>
  <c r="H63" i="6"/>
  <c r="K62" i="6"/>
  <c r="P62" i="6" s="1"/>
  <c r="I62" i="6"/>
  <c r="L62" i="6" s="1"/>
  <c r="H62" i="6"/>
  <c r="I61" i="6"/>
  <c r="L61" i="6" s="1"/>
  <c r="H61" i="6"/>
  <c r="I60" i="6"/>
  <c r="L60" i="6" s="1"/>
  <c r="H60" i="6"/>
  <c r="I59" i="6"/>
  <c r="L59" i="6" s="1"/>
  <c r="H59" i="6"/>
  <c r="K58" i="6"/>
  <c r="P58" i="6" s="1"/>
  <c r="I58" i="6"/>
  <c r="L58" i="6" s="1"/>
  <c r="H58" i="6"/>
  <c r="I57" i="6"/>
  <c r="L57" i="6" s="1"/>
  <c r="H57" i="6"/>
  <c r="K56" i="6"/>
  <c r="I56" i="6"/>
  <c r="L56" i="6" s="1"/>
  <c r="H56" i="6"/>
  <c r="L55" i="6"/>
  <c r="I55" i="6"/>
  <c r="H55" i="6"/>
  <c r="I54" i="6"/>
  <c r="L54" i="6" s="1"/>
  <c r="H54" i="6"/>
  <c r="I53" i="6"/>
  <c r="L53" i="6" s="1"/>
  <c r="H53" i="6"/>
  <c r="K52" i="6"/>
  <c r="I52" i="6"/>
  <c r="L52" i="6" s="1"/>
  <c r="H52" i="6"/>
  <c r="I51" i="6"/>
  <c r="L51" i="6" s="1"/>
  <c r="H51" i="6"/>
  <c r="K50" i="6"/>
  <c r="P50" i="6" s="1"/>
  <c r="I50" i="6"/>
  <c r="L50" i="6" s="1"/>
  <c r="H50" i="6"/>
  <c r="I49" i="6"/>
  <c r="L49" i="6" s="1"/>
  <c r="H49" i="6"/>
  <c r="I48" i="6"/>
  <c r="L48" i="6" s="1"/>
  <c r="H48" i="6"/>
  <c r="L47" i="6"/>
  <c r="I47" i="6"/>
  <c r="H47" i="6"/>
  <c r="I46" i="6"/>
  <c r="L46" i="6" s="1"/>
  <c r="H46" i="6"/>
  <c r="I45" i="6"/>
  <c r="L45" i="6" s="1"/>
  <c r="H45" i="6"/>
  <c r="K44" i="6"/>
  <c r="I44" i="6"/>
  <c r="L44" i="6" s="1"/>
  <c r="H44" i="6"/>
  <c r="I43" i="6"/>
  <c r="L43" i="6" s="1"/>
  <c r="H43" i="6"/>
  <c r="I42" i="6"/>
  <c r="L42" i="6" s="1"/>
  <c r="H42" i="6"/>
  <c r="I41" i="6"/>
  <c r="L41" i="6" s="1"/>
  <c r="H41" i="6"/>
  <c r="I40" i="6"/>
  <c r="L40" i="6" s="1"/>
  <c r="H40" i="6"/>
  <c r="I39" i="6"/>
  <c r="L39" i="6" s="1"/>
  <c r="H39" i="6"/>
  <c r="I38" i="6"/>
  <c r="L38" i="6" s="1"/>
  <c r="H38" i="6"/>
  <c r="I37" i="6"/>
  <c r="L37" i="6" s="1"/>
  <c r="H37" i="6"/>
  <c r="I36" i="6"/>
  <c r="L36" i="6" s="1"/>
  <c r="H36" i="6"/>
  <c r="G35" i="6"/>
  <c r="H35" i="6" s="1"/>
  <c r="O34" i="6"/>
  <c r="N34" i="6"/>
  <c r="M34" i="6"/>
  <c r="J34" i="6"/>
  <c r="F34" i="6"/>
  <c r="K33" i="6"/>
  <c r="I33" i="6"/>
  <c r="L33" i="6" s="1"/>
  <c r="H33" i="6"/>
  <c r="L32" i="6"/>
  <c r="I32" i="6"/>
  <c r="H32" i="6"/>
  <c r="I31" i="6"/>
  <c r="L31" i="6" s="1"/>
  <c r="H31" i="6"/>
  <c r="K30" i="6"/>
  <c r="I30" i="6"/>
  <c r="L30" i="6" s="1"/>
  <c r="H30" i="6"/>
  <c r="I29" i="6"/>
  <c r="I34" i="6" s="1"/>
  <c r="H29" i="6"/>
  <c r="O28" i="6"/>
  <c r="N28" i="6"/>
  <c r="M28" i="6"/>
  <c r="J28" i="6"/>
  <c r="F28" i="6"/>
  <c r="G27" i="6"/>
  <c r="I27" i="6" s="1"/>
  <c r="G26" i="6"/>
  <c r="I26" i="6" s="1"/>
  <c r="G25" i="6"/>
  <c r="I25" i="6" s="1"/>
  <c r="O24" i="6"/>
  <c r="N24" i="6"/>
  <c r="M24" i="6"/>
  <c r="J24" i="6"/>
  <c r="F24" i="6"/>
  <c r="G23" i="6"/>
  <c r="I23" i="6" s="1"/>
  <c r="I22" i="6"/>
  <c r="L22" i="6" s="1"/>
  <c r="H22" i="6"/>
  <c r="I21" i="6"/>
  <c r="H21" i="6"/>
  <c r="O20" i="6"/>
  <c r="N20" i="6"/>
  <c r="M20" i="6"/>
  <c r="J20" i="6"/>
  <c r="F20" i="6"/>
  <c r="I19" i="6"/>
  <c r="L19" i="6" s="1"/>
  <c r="H19" i="6"/>
  <c r="K18" i="6"/>
  <c r="I18" i="6"/>
  <c r="L18" i="6" s="1"/>
  <c r="H18" i="6"/>
  <c r="I17" i="6"/>
  <c r="L17" i="6" s="1"/>
  <c r="L20" i="6" s="1"/>
  <c r="H17" i="6"/>
  <c r="O16" i="6"/>
  <c r="N16" i="6"/>
  <c r="M16" i="6"/>
  <c r="J16" i="6"/>
  <c r="F16" i="6"/>
  <c r="G15" i="6"/>
  <c r="H15" i="6" s="1"/>
  <c r="I14" i="6"/>
  <c r="L14" i="6" s="1"/>
  <c r="G14" i="6"/>
  <c r="H14" i="6" s="1"/>
  <c r="G13" i="6"/>
  <c r="I13" i="6" s="1"/>
  <c r="G12" i="6"/>
  <c r="I12" i="6" s="1"/>
  <c r="I11" i="6"/>
  <c r="L11" i="6" s="1"/>
  <c r="H11" i="6"/>
  <c r="K10" i="6"/>
  <c r="I10" i="6"/>
  <c r="H10" i="6"/>
  <c r="O9" i="6"/>
  <c r="N9" i="6"/>
  <c r="M9" i="6"/>
  <c r="J9" i="6"/>
  <c r="F9" i="6"/>
  <c r="I8" i="6"/>
  <c r="L8" i="6" s="1"/>
  <c r="L9" i="6" s="1"/>
  <c r="H8" i="6"/>
  <c r="A2" i="6"/>
  <c r="L224" i="7" l="1"/>
  <c r="K8" i="6"/>
  <c r="K9" i="6" s="1"/>
  <c r="H23" i="6"/>
  <c r="K38" i="6"/>
  <c r="P38" i="6" s="1"/>
  <c r="P44" i="6"/>
  <c r="K84" i="6"/>
  <c r="K86" i="6"/>
  <c r="K103" i="6"/>
  <c r="K115" i="6"/>
  <c r="P115" i="6" s="1"/>
  <c r="P121" i="6"/>
  <c r="H136" i="6"/>
  <c r="I154" i="6"/>
  <c r="K148" i="6"/>
  <c r="H184" i="6"/>
  <c r="H190" i="6"/>
  <c r="P195" i="6"/>
  <c r="K208" i="6"/>
  <c r="K220" i="6"/>
  <c r="K227" i="6"/>
  <c r="K22" i="7"/>
  <c r="P22" i="7" s="1"/>
  <c r="K37" i="7"/>
  <c r="P37" i="7" s="1"/>
  <c r="K53" i="7"/>
  <c r="P53" i="7" s="1"/>
  <c r="I100" i="7"/>
  <c r="K116" i="7"/>
  <c r="P116" i="7" s="1"/>
  <c r="K132" i="7"/>
  <c r="P132" i="7" s="1"/>
  <c r="K137" i="7"/>
  <c r="P137" i="7" s="1"/>
  <c r="K147" i="7"/>
  <c r="P147" i="7" s="1"/>
  <c r="K162" i="7"/>
  <c r="P162" i="7" s="1"/>
  <c r="K173" i="7"/>
  <c r="P173" i="7" s="1"/>
  <c r="K196" i="7"/>
  <c r="P196" i="7" s="1"/>
  <c r="H203" i="7"/>
  <c r="K223" i="7"/>
  <c r="P223" i="7" s="1"/>
  <c r="K228" i="7"/>
  <c r="P228" i="7" s="1"/>
  <c r="H234" i="7"/>
  <c r="L159" i="8"/>
  <c r="K164" i="8"/>
  <c r="K95" i="8"/>
  <c r="P109" i="8"/>
  <c r="P29" i="8"/>
  <c r="P34" i="8" s="1"/>
  <c r="L28" i="8"/>
  <c r="L188" i="10"/>
  <c r="P52" i="10"/>
  <c r="P36" i="10"/>
  <c r="P184" i="10"/>
  <c r="H236" i="10"/>
  <c r="P33" i="6"/>
  <c r="K92" i="6"/>
  <c r="P92" i="6" s="1"/>
  <c r="P133" i="6"/>
  <c r="L176" i="6"/>
  <c r="K172" i="6"/>
  <c r="P172" i="6" s="1"/>
  <c r="K195" i="6"/>
  <c r="K201" i="6"/>
  <c r="P201" i="6" s="1"/>
  <c r="I224" i="6"/>
  <c r="K214" i="6"/>
  <c r="P214" i="6" s="1"/>
  <c r="I226" i="6"/>
  <c r="I235" i="6"/>
  <c r="O236" i="7"/>
  <c r="K47" i="7"/>
  <c r="K63" i="7"/>
  <c r="H72" i="7"/>
  <c r="H76" i="7"/>
  <c r="H80" i="7"/>
  <c r="H94" i="7"/>
  <c r="K96" i="7"/>
  <c r="K100" i="7" s="1"/>
  <c r="K108" i="7"/>
  <c r="K126" i="7"/>
  <c r="K157" i="7"/>
  <c r="L224" i="8"/>
  <c r="K206" i="8"/>
  <c r="P141" i="8"/>
  <c r="P94" i="8"/>
  <c r="I28" i="8"/>
  <c r="P167" i="10"/>
  <c r="P187" i="10"/>
  <c r="P183" i="10"/>
  <c r="K110" i="10"/>
  <c r="P74" i="10"/>
  <c r="I159" i="6"/>
  <c r="L34" i="7"/>
  <c r="I224" i="7"/>
  <c r="I229" i="7"/>
  <c r="L235" i="7"/>
  <c r="K235" i="8"/>
  <c r="P111" i="8"/>
  <c r="I9" i="6"/>
  <c r="P36" i="6"/>
  <c r="I24" i="6"/>
  <c r="K36" i="6"/>
  <c r="K42" i="6"/>
  <c r="P42" i="6" s="1"/>
  <c r="H67" i="6"/>
  <c r="I100" i="6"/>
  <c r="K99" i="6"/>
  <c r="P99" i="6" s="1"/>
  <c r="K101" i="6"/>
  <c r="K113" i="6"/>
  <c r="P113" i="6" s="1"/>
  <c r="K119" i="6"/>
  <c r="P119" i="6" s="1"/>
  <c r="K146" i="6"/>
  <c r="P146" i="6" s="1"/>
  <c r="K153" i="6"/>
  <c r="P153" i="6" s="1"/>
  <c r="K155" i="6"/>
  <c r="P199" i="6"/>
  <c r="K218" i="6"/>
  <c r="P218" i="6" s="1"/>
  <c r="K8" i="7"/>
  <c r="K9" i="7" s="1"/>
  <c r="H35" i="7"/>
  <c r="K51" i="7"/>
  <c r="H64" i="7"/>
  <c r="K69" i="7"/>
  <c r="H73" i="7"/>
  <c r="H77" i="7"/>
  <c r="H81" i="7"/>
  <c r="H109" i="7"/>
  <c r="K114" i="7"/>
  <c r="K130" i="7"/>
  <c r="K145" i="7"/>
  <c r="H158" i="7"/>
  <c r="K171" i="7"/>
  <c r="K199" i="7"/>
  <c r="H204" i="7"/>
  <c r="K208" i="7"/>
  <c r="K210" i="7" s="1"/>
  <c r="K212" i="7"/>
  <c r="P212" i="7" s="1"/>
  <c r="K214" i="7"/>
  <c r="P214" i="7" s="1"/>
  <c r="K216" i="7"/>
  <c r="P216" i="7" s="1"/>
  <c r="K218" i="7"/>
  <c r="P218" i="7" s="1"/>
  <c r="K220" i="7"/>
  <c r="P220" i="7" s="1"/>
  <c r="K222" i="7"/>
  <c r="P222" i="7" s="1"/>
  <c r="K227" i="7"/>
  <c r="K229" i="7" s="1"/>
  <c r="L188" i="8"/>
  <c r="P152" i="8"/>
  <c r="P83" i="8"/>
  <c r="P79" i="8"/>
  <c r="P75" i="8"/>
  <c r="P71" i="8"/>
  <c r="H236" i="8"/>
  <c r="P15" i="8"/>
  <c r="P135" i="10"/>
  <c r="P62" i="10"/>
  <c r="P46" i="10"/>
  <c r="P142" i="10"/>
  <c r="P96" i="10"/>
  <c r="P81" i="10"/>
  <c r="M236" i="6"/>
  <c r="K48" i="6"/>
  <c r="P48" i="6" s="1"/>
  <c r="K54" i="6"/>
  <c r="P54" i="6" s="1"/>
  <c r="K60" i="6"/>
  <c r="K125" i="6"/>
  <c r="P125" i="6" s="1"/>
  <c r="K131" i="6"/>
  <c r="P131" i="6" s="1"/>
  <c r="I192" i="6"/>
  <c r="P87" i="7"/>
  <c r="P223" i="8"/>
  <c r="K100" i="8"/>
  <c r="P64" i="8"/>
  <c r="P67" i="8"/>
  <c r="P211" i="10"/>
  <c r="P224" i="10" s="1"/>
  <c r="L168" i="10"/>
  <c r="P141" i="10"/>
  <c r="P94" i="10"/>
  <c r="P78" i="10"/>
  <c r="P12" i="10"/>
  <c r="L192" i="6"/>
  <c r="L210" i="6"/>
  <c r="I9" i="7"/>
  <c r="I24" i="7"/>
  <c r="P202" i="7"/>
  <c r="K25" i="8"/>
  <c r="K28" i="8" s="1"/>
  <c r="K143" i="10"/>
  <c r="P58" i="10"/>
  <c r="P42" i="10"/>
  <c r="P198" i="7"/>
  <c r="O236" i="6"/>
  <c r="K22" i="6"/>
  <c r="K40" i="6"/>
  <c r="P40" i="6" s="1"/>
  <c r="K46" i="6"/>
  <c r="P46" i="6" s="1"/>
  <c r="P52" i="6"/>
  <c r="K97" i="6"/>
  <c r="K117" i="6"/>
  <c r="P117" i="6" s="1"/>
  <c r="K123" i="6"/>
  <c r="P123" i="6" s="1"/>
  <c r="P129" i="6"/>
  <c r="H135" i="6"/>
  <c r="H142" i="6"/>
  <c r="K144" i="6"/>
  <c r="I168" i="6"/>
  <c r="K174" i="6"/>
  <c r="H183" i="6"/>
  <c r="H187" i="6"/>
  <c r="K189" i="6"/>
  <c r="K197" i="6"/>
  <c r="P197" i="6" s="1"/>
  <c r="K216" i="6"/>
  <c r="K49" i="7"/>
  <c r="P49" i="7" s="1"/>
  <c r="K98" i="7"/>
  <c r="P98" i="7" s="1"/>
  <c r="K112" i="7"/>
  <c r="P112" i="7" s="1"/>
  <c r="K128" i="7"/>
  <c r="P128" i="7" s="1"/>
  <c r="H167" i="7"/>
  <c r="K169" i="7"/>
  <c r="K176" i="8"/>
  <c r="P156" i="8"/>
  <c r="P82" i="8"/>
  <c r="P78" i="8"/>
  <c r="P74" i="8"/>
  <c r="P70" i="8"/>
  <c r="K24" i="8"/>
  <c r="K154" i="10"/>
  <c r="P156" i="10"/>
  <c r="L16" i="10"/>
  <c r="P188" i="10"/>
  <c r="P164" i="10"/>
  <c r="P100" i="10"/>
  <c r="P95" i="10"/>
  <c r="K210" i="10"/>
  <c r="K204" i="10"/>
  <c r="K206" i="10" s="1"/>
  <c r="L204" i="10"/>
  <c r="L206" i="10" s="1"/>
  <c r="K176" i="10"/>
  <c r="K159" i="10"/>
  <c r="L159" i="10"/>
  <c r="P145" i="10"/>
  <c r="P154" i="10" s="1"/>
  <c r="K192" i="10"/>
  <c r="P134" i="10"/>
  <c r="P102" i="10"/>
  <c r="K67" i="10"/>
  <c r="L67" i="10"/>
  <c r="P86" i="10"/>
  <c r="P90" i="10" s="1"/>
  <c r="K34" i="10"/>
  <c r="P21" i="10"/>
  <c r="P24" i="10" s="1"/>
  <c r="K26" i="10"/>
  <c r="L26" i="10"/>
  <c r="L28" i="10" s="1"/>
  <c r="K20" i="10"/>
  <c r="P10" i="10"/>
  <c r="P16" i="10" s="1"/>
  <c r="K224" i="10"/>
  <c r="P210" i="10"/>
  <c r="P228" i="10"/>
  <c r="P229" i="10" s="1"/>
  <c r="P230" i="10"/>
  <c r="P235" i="10" s="1"/>
  <c r="K188" i="10"/>
  <c r="P176" i="10"/>
  <c r="K164" i="10"/>
  <c r="P110" i="10"/>
  <c r="P165" i="10"/>
  <c r="P155" i="10"/>
  <c r="P159" i="10" s="1"/>
  <c r="L143" i="10"/>
  <c r="K100" i="10"/>
  <c r="K95" i="10"/>
  <c r="K68" i="10"/>
  <c r="L68" i="10"/>
  <c r="K66" i="10"/>
  <c r="L66" i="10"/>
  <c r="P34" i="10"/>
  <c r="K28" i="10"/>
  <c r="I85" i="10"/>
  <c r="I236" i="10" s="1"/>
  <c r="P17" i="10"/>
  <c r="P20" i="10" s="1"/>
  <c r="P224" i="8"/>
  <c r="P154" i="8"/>
  <c r="P20" i="8"/>
  <c r="K210" i="8"/>
  <c r="L206" i="8"/>
  <c r="P193" i="8"/>
  <c r="P206" i="8" s="1"/>
  <c r="P228" i="8"/>
  <c r="P229" i="8" s="1"/>
  <c r="K192" i="8"/>
  <c r="P170" i="8"/>
  <c r="P176" i="8" s="1"/>
  <c r="P165" i="8"/>
  <c r="P168" i="8" s="1"/>
  <c r="K159" i="8"/>
  <c r="P95" i="8"/>
  <c r="P160" i="8"/>
  <c r="P164" i="8" s="1"/>
  <c r="L134" i="8"/>
  <c r="K134" i="8"/>
  <c r="P134" i="8" s="1"/>
  <c r="P143" i="8" s="1"/>
  <c r="K110" i="8"/>
  <c r="K90" i="8"/>
  <c r="L34" i="8"/>
  <c r="P96" i="8"/>
  <c r="P100" i="8" s="1"/>
  <c r="L95" i="8"/>
  <c r="L85" i="8"/>
  <c r="K13" i="8"/>
  <c r="L13" i="8"/>
  <c r="L16" i="8" s="1"/>
  <c r="L236" i="8" s="1"/>
  <c r="P21" i="8"/>
  <c r="P24" i="8" s="1"/>
  <c r="K224" i="8"/>
  <c r="P210" i="8"/>
  <c r="P230" i="8"/>
  <c r="P235" i="8" s="1"/>
  <c r="P192" i="8"/>
  <c r="P155" i="8"/>
  <c r="K154" i="8"/>
  <c r="L143" i="8"/>
  <c r="P177" i="8"/>
  <c r="P188" i="8" s="1"/>
  <c r="P110" i="8"/>
  <c r="P86" i="8"/>
  <c r="P90" i="8" s="1"/>
  <c r="K85" i="8"/>
  <c r="P35" i="8"/>
  <c r="K34" i="8"/>
  <c r="K20" i="8"/>
  <c r="L14" i="8"/>
  <c r="K14" i="8"/>
  <c r="P14" i="8" s="1"/>
  <c r="I16" i="8"/>
  <c r="K14" i="7"/>
  <c r="L14" i="7"/>
  <c r="K23" i="7"/>
  <c r="P23" i="7" s="1"/>
  <c r="L23" i="7"/>
  <c r="K27" i="7"/>
  <c r="L27" i="7"/>
  <c r="P27" i="7" s="1"/>
  <c r="P30" i="7"/>
  <c r="P39" i="7"/>
  <c r="P43" i="7"/>
  <c r="P47" i="7"/>
  <c r="P51" i="7"/>
  <c r="P55" i="7"/>
  <c r="P59" i="7"/>
  <c r="P63" i="7"/>
  <c r="L67" i="7"/>
  <c r="P67" i="7"/>
  <c r="K67" i="7"/>
  <c r="P69" i="7"/>
  <c r="P8" i="7"/>
  <c r="P9" i="7" s="1"/>
  <c r="L9" i="7"/>
  <c r="L13" i="7"/>
  <c r="P13" i="7"/>
  <c r="K13" i="7"/>
  <c r="K15" i="7"/>
  <c r="L15" i="7"/>
  <c r="L26" i="7"/>
  <c r="L28" i="7" s="1"/>
  <c r="K26" i="7"/>
  <c r="I85" i="7"/>
  <c r="K35" i="7"/>
  <c r="L35" i="7"/>
  <c r="K64" i="7"/>
  <c r="L64" i="7"/>
  <c r="L66" i="7"/>
  <c r="K66" i="7"/>
  <c r="P66" i="7" s="1"/>
  <c r="L68" i="7"/>
  <c r="P68" i="7"/>
  <c r="K68" i="7"/>
  <c r="K70" i="7"/>
  <c r="L70" i="7"/>
  <c r="K71" i="7"/>
  <c r="P71" i="7" s="1"/>
  <c r="L71" i="7"/>
  <c r="K72" i="7"/>
  <c r="L72" i="7"/>
  <c r="K73" i="7"/>
  <c r="P73" i="7" s="1"/>
  <c r="L73" i="7"/>
  <c r="L74" i="7"/>
  <c r="P74" i="7" s="1"/>
  <c r="K74" i="7"/>
  <c r="L11" i="7"/>
  <c r="I12" i="7"/>
  <c r="L19" i="7"/>
  <c r="L20" i="7" s="1"/>
  <c r="J236" i="7"/>
  <c r="N236" i="7"/>
  <c r="L10" i="7"/>
  <c r="K11" i="7"/>
  <c r="P11" i="7" s="1"/>
  <c r="H13" i="7"/>
  <c r="H14" i="7"/>
  <c r="H15" i="7"/>
  <c r="K17" i="7"/>
  <c r="P17" i="7" s="1"/>
  <c r="K19" i="7"/>
  <c r="P19" i="7" s="1"/>
  <c r="I20" i="7"/>
  <c r="K21" i="7"/>
  <c r="K24" i="7" s="1"/>
  <c r="K25" i="7"/>
  <c r="H26" i="7"/>
  <c r="H27" i="7"/>
  <c r="I28" i="7"/>
  <c r="K29" i="7"/>
  <c r="P29" i="7"/>
  <c r="K31" i="7"/>
  <c r="P31" i="7"/>
  <c r="K33" i="7"/>
  <c r="P33" i="7"/>
  <c r="I34" i="7"/>
  <c r="K36" i="7"/>
  <c r="P36" i="7" s="1"/>
  <c r="K38" i="7"/>
  <c r="P38" i="7" s="1"/>
  <c r="K40" i="7"/>
  <c r="P40" i="7" s="1"/>
  <c r="K42" i="7"/>
  <c r="P42" i="7" s="1"/>
  <c r="K44" i="7"/>
  <c r="P44" i="7" s="1"/>
  <c r="K46" i="7"/>
  <c r="P46" i="7" s="1"/>
  <c r="K48" i="7"/>
  <c r="P48" i="7" s="1"/>
  <c r="K50" i="7"/>
  <c r="P50" i="7" s="1"/>
  <c r="K52" i="7"/>
  <c r="P52" i="7" s="1"/>
  <c r="K54" i="7"/>
  <c r="P54" i="7" s="1"/>
  <c r="K56" i="7"/>
  <c r="P56" i="7" s="1"/>
  <c r="K58" i="7"/>
  <c r="P58" i="7" s="1"/>
  <c r="K60" i="7"/>
  <c r="P60" i="7" s="1"/>
  <c r="K62" i="7"/>
  <c r="P62" i="7" s="1"/>
  <c r="K65" i="7"/>
  <c r="P65" i="7" s="1"/>
  <c r="H66" i="7"/>
  <c r="H67" i="7"/>
  <c r="H68" i="7"/>
  <c r="P84" i="7"/>
  <c r="K84" i="7"/>
  <c r="I90" i="7"/>
  <c r="K86" i="7"/>
  <c r="P86" i="7" s="1"/>
  <c r="P93" i="7"/>
  <c r="P104" i="7"/>
  <c r="P108" i="7"/>
  <c r="P114" i="7"/>
  <c r="P118" i="7"/>
  <c r="P122" i="7"/>
  <c r="P126" i="7"/>
  <c r="P130" i="7"/>
  <c r="L134" i="7"/>
  <c r="K134" i="7"/>
  <c r="P134" i="7" s="1"/>
  <c r="L136" i="7"/>
  <c r="K136" i="7"/>
  <c r="P136" i="7" s="1"/>
  <c r="P139" i="7"/>
  <c r="L142" i="7"/>
  <c r="K142" i="7"/>
  <c r="P145" i="7"/>
  <c r="P149" i="7"/>
  <c r="K152" i="7"/>
  <c r="P152" i="7" s="1"/>
  <c r="L152" i="7"/>
  <c r="I159" i="7"/>
  <c r="P157" i="7"/>
  <c r="L21" i="7"/>
  <c r="L24" i="7" s="1"/>
  <c r="K75" i="7"/>
  <c r="P75" i="7" s="1"/>
  <c r="K76" i="7"/>
  <c r="P76" i="7" s="1"/>
  <c r="K77" i="7"/>
  <c r="P77" i="7" s="1"/>
  <c r="K78" i="7"/>
  <c r="P78" i="7" s="1"/>
  <c r="K79" i="7"/>
  <c r="P79" i="7" s="1"/>
  <c r="K80" i="7"/>
  <c r="P80" i="7" s="1"/>
  <c r="K81" i="7"/>
  <c r="P81" i="7" s="1"/>
  <c r="K82" i="7"/>
  <c r="P82" i="7" s="1"/>
  <c r="K83" i="7"/>
  <c r="P83" i="7" s="1"/>
  <c r="L90" i="7"/>
  <c r="K88" i="7"/>
  <c r="P88" i="7" s="1"/>
  <c r="K94" i="7"/>
  <c r="L94" i="7"/>
  <c r="K109" i="7"/>
  <c r="L109" i="7"/>
  <c r="L110" i="7" s="1"/>
  <c r="L135" i="7"/>
  <c r="P135" i="7"/>
  <c r="K135" i="7"/>
  <c r="L141" i="7"/>
  <c r="K141" i="7"/>
  <c r="L154" i="7"/>
  <c r="L156" i="7"/>
  <c r="K156" i="7"/>
  <c r="P156" i="7" s="1"/>
  <c r="K158" i="7"/>
  <c r="L158" i="7"/>
  <c r="K92" i="7"/>
  <c r="L96" i="7"/>
  <c r="L100" i="7" s="1"/>
  <c r="K97" i="7"/>
  <c r="P97" i="7"/>
  <c r="K99" i="7"/>
  <c r="P99" i="7"/>
  <c r="K101" i="7"/>
  <c r="P101" i="7" s="1"/>
  <c r="K103" i="7"/>
  <c r="P103" i="7" s="1"/>
  <c r="K105" i="7"/>
  <c r="P105" i="7" s="1"/>
  <c r="K107" i="7"/>
  <c r="P107" i="7" s="1"/>
  <c r="I110" i="7"/>
  <c r="K111" i="7"/>
  <c r="P111" i="7"/>
  <c r="K113" i="7"/>
  <c r="P113" i="7"/>
  <c r="K115" i="7"/>
  <c r="P115" i="7"/>
  <c r="K117" i="7"/>
  <c r="P117" i="7"/>
  <c r="K119" i="7"/>
  <c r="P119" i="7"/>
  <c r="K121" i="7"/>
  <c r="P121" i="7"/>
  <c r="K123" i="7"/>
  <c r="P123" i="7"/>
  <c r="K125" i="7"/>
  <c r="P125" i="7"/>
  <c r="K127" i="7"/>
  <c r="P127" i="7"/>
  <c r="K129" i="7"/>
  <c r="P129" i="7"/>
  <c r="K131" i="7"/>
  <c r="P131" i="7"/>
  <c r="K133" i="7"/>
  <c r="P133" i="7"/>
  <c r="H134" i="7"/>
  <c r="H135" i="7"/>
  <c r="H136" i="7"/>
  <c r="K138" i="7"/>
  <c r="P138" i="7" s="1"/>
  <c r="K140" i="7"/>
  <c r="P140" i="7" s="1"/>
  <c r="H141" i="7"/>
  <c r="H142" i="7"/>
  <c r="I143" i="7"/>
  <c r="K144" i="7"/>
  <c r="P144" i="7"/>
  <c r="K146" i="7"/>
  <c r="P146" i="7"/>
  <c r="K148" i="7"/>
  <c r="P148" i="7"/>
  <c r="K150" i="7"/>
  <c r="P150" i="7"/>
  <c r="K153" i="7"/>
  <c r="P153" i="7"/>
  <c r="I154" i="7"/>
  <c r="K155" i="7"/>
  <c r="H156" i="7"/>
  <c r="I164" i="7"/>
  <c r="L160" i="7"/>
  <c r="L164" i="7" s="1"/>
  <c r="K161" i="7"/>
  <c r="P161" i="7" s="1"/>
  <c r="K163" i="7"/>
  <c r="P163" i="7" s="1"/>
  <c r="P171" i="7"/>
  <c r="P175" i="7"/>
  <c r="P181" i="7"/>
  <c r="P199" i="7"/>
  <c r="P91" i="7"/>
  <c r="L92" i="7"/>
  <c r="L155" i="7"/>
  <c r="L159" i="7" s="1"/>
  <c r="P165" i="7"/>
  <c r="K165" i="7"/>
  <c r="I168" i="7"/>
  <c r="L167" i="7"/>
  <c r="L168" i="7" s="1"/>
  <c r="P167" i="7"/>
  <c r="K167" i="7"/>
  <c r="F236" i="7"/>
  <c r="P169" i="7"/>
  <c r="L170" i="7"/>
  <c r="L172" i="7"/>
  <c r="L174" i="7"/>
  <c r="I176" i="7"/>
  <c r="P177" i="7"/>
  <c r="L178" i="7"/>
  <c r="L180" i="7"/>
  <c r="L182" i="7"/>
  <c r="I183" i="7"/>
  <c r="I184" i="7"/>
  <c r="I185" i="7"/>
  <c r="I186" i="7"/>
  <c r="I187" i="7"/>
  <c r="L189" i="7"/>
  <c r="I190" i="7"/>
  <c r="I192" i="7" s="1"/>
  <c r="I191" i="7"/>
  <c r="L193" i="7"/>
  <c r="L206" i="7" s="1"/>
  <c r="L195" i="7"/>
  <c r="P195" i="7" s="1"/>
  <c r="K203" i="7"/>
  <c r="P203" i="7" s="1"/>
  <c r="K204" i="7"/>
  <c r="P204" i="7" s="1"/>
  <c r="K205" i="7"/>
  <c r="P205" i="7" s="1"/>
  <c r="I206" i="7"/>
  <c r="P207" i="7"/>
  <c r="L208" i="7"/>
  <c r="L210" i="7" s="1"/>
  <c r="P211" i="7"/>
  <c r="K234" i="7"/>
  <c r="P234" i="7" s="1"/>
  <c r="P235" i="7" s="1"/>
  <c r="I235" i="7"/>
  <c r="K170" i="7"/>
  <c r="K172" i="7"/>
  <c r="P172" i="7" s="1"/>
  <c r="K174" i="7"/>
  <c r="L177" i="7"/>
  <c r="K178" i="7"/>
  <c r="P178" i="7" s="1"/>
  <c r="K180" i="7"/>
  <c r="K182" i="7"/>
  <c r="K189" i="7"/>
  <c r="P189" i="7" s="1"/>
  <c r="K193" i="7"/>
  <c r="P225" i="7"/>
  <c r="P226" i="7" s="1"/>
  <c r="P227" i="7"/>
  <c r="P229" i="7" s="1"/>
  <c r="L13" i="6"/>
  <c r="K13" i="6"/>
  <c r="K23" i="6"/>
  <c r="P23" i="6" s="1"/>
  <c r="L23" i="6"/>
  <c r="L26" i="6"/>
  <c r="K26" i="6"/>
  <c r="K12" i="6"/>
  <c r="L12" i="6"/>
  <c r="P18" i="6"/>
  <c r="P22" i="6"/>
  <c r="L25" i="6"/>
  <c r="I28" i="6"/>
  <c r="K25" i="6"/>
  <c r="P25" i="6" s="1"/>
  <c r="L27" i="6"/>
  <c r="K27" i="6"/>
  <c r="P27" i="6" s="1"/>
  <c r="P30" i="6"/>
  <c r="I15" i="6"/>
  <c r="I16" i="6" s="1"/>
  <c r="J236" i="6"/>
  <c r="N236" i="6"/>
  <c r="L10" i="6"/>
  <c r="K11" i="6"/>
  <c r="P11" i="6" s="1"/>
  <c r="H12" i="6"/>
  <c r="H13" i="6"/>
  <c r="K14" i="6"/>
  <c r="P14" i="6" s="1"/>
  <c r="K17" i="6"/>
  <c r="P17" i="6" s="1"/>
  <c r="K19" i="6"/>
  <c r="P19" i="6" s="1"/>
  <c r="I20" i="6"/>
  <c r="K21" i="6"/>
  <c r="H25" i="6"/>
  <c r="H26" i="6"/>
  <c r="H27" i="6"/>
  <c r="K29" i="6"/>
  <c r="P29" i="6"/>
  <c r="K31" i="6"/>
  <c r="P31" i="6"/>
  <c r="K32" i="6"/>
  <c r="P32" i="6" s="1"/>
  <c r="I35" i="6"/>
  <c r="K39" i="6"/>
  <c r="P39" i="6" s="1"/>
  <c r="K43" i="6"/>
  <c r="P43" i="6" s="1"/>
  <c r="K47" i="6"/>
  <c r="P47" i="6" s="1"/>
  <c r="K51" i="6"/>
  <c r="P51" i="6" s="1"/>
  <c r="K55" i="6"/>
  <c r="P55" i="6" s="1"/>
  <c r="P56" i="6"/>
  <c r="P60" i="6"/>
  <c r="L64" i="6"/>
  <c r="K64" i="6"/>
  <c r="P64" i="6" s="1"/>
  <c r="K66" i="6"/>
  <c r="L66" i="6"/>
  <c r="K67" i="6"/>
  <c r="L67" i="6"/>
  <c r="P67" i="6" s="1"/>
  <c r="K68" i="6"/>
  <c r="L68" i="6"/>
  <c r="L70" i="6"/>
  <c r="K70" i="6"/>
  <c r="P70" i="6" s="1"/>
  <c r="L72" i="6"/>
  <c r="P72" i="6"/>
  <c r="K72" i="6"/>
  <c r="L74" i="6"/>
  <c r="K74" i="6"/>
  <c r="L76" i="6"/>
  <c r="K76" i="6"/>
  <c r="P76" i="6" s="1"/>
  <c r="L78" i="6"/>
  <c r="K78" i="6"/>
  <c r="P78" i="6" s="1"/>
  <c r="L80" i="6"/>
  <c r="P80" i="6"/>
  <c r="K80" i="6"/>
  <c r="L82" i="6"/>
  <c r="K82" i="6"/>
  <c r="P84" i="6"/>
  <c r="L94" i="6"/>
  <c r="L95" i="6" s="1"/>
  <c r="K94" i="6"/>
  <c r="P97" i="6"/>
  <c r="P103" i="6"/>
  <c r="P107" i="6"/>
  <c r="P8" i="6"/>
  <c r="P9" i="6" s="1"/>
  <c r="L21" i="6"/>
  <c r="L24" i="6" s="1"/>
  <c r="L29" i="6"/>
  <c r="L34" i="6" s="1"/>
  <c r="P37" i="6"/>
  <c r="K37" i="6"/>
  <c r="P41" i="6"/>
  <c r="K41" i="6"/>
  <c r="P45" i="6"/>
  <c r="K45" i="6"/>
  <c r="P49" i="6"/>
  <c r="K49" i="6"/>
  <c r="P53" i="6"/>
  <c r="K53" i="6"/>
  <c r="L71" i="6"/>
  <c r="K71" i="6"/>
  <c r="L73" i="6"/>
  <c r="K73" i="6"/>
  <c r="P73" i="6" s="1"/>
  <c r="L75" i="6"/>
  <c r="K75" i="6"/>
  <c r="P75" i="6" s="1"/>
  <c r="L77" i="6"/>
  <c r="P77" i="6"/>
  <c r="K77" i="6"/>
  <c r="L79" i="6"/>
  <c r="K79" i="6"/>
  <c r="L81" i="6"/>
  <c r="K81" i="6"/>
  <c r="P81" i="6" s="1"/>
  <c r="L83" i="6"/>
  <c r="K83" i="6"/>
  <c r="P83" i="6" s="1"/>
  <c r="K57" i="6"/>
  <c r="P57" i="6" s="1"/>
  <c r="K59" i="6"/>
  <c r="P59" i="6" s="1"/>
  <c r="K61" i="6"/>
  <c r="P61" i="6" s="1"/>
  <c r="K63" i="6"/>
  <c r="P63" i="6" s="1"/>
  <c r="H64" i="6"/>
  <c r="K69" i="6"/>
  <c r="P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L86" i="6"/>
  <c r="L90" i="6" s="1"/>
  <c r="K87" i="6"/>
  <c r="P87" i="6" s="1"/>
  <c r="K89" i="6"/>
  <c r="P89" i="6" s="1"/>
  <c r="K91" i="6"/>
  <c r="P91" i="6" s="1"/>
  <c r="K93" i="6"/>
  <c r="P93" i="6" s="1"/>
  <c r="H94" i="6"/>
  <c r="I95" i="6"/>
  <c r="K96" i="6"/>
  <c r="P96" i="6" s="1"/>
  <c r="P100" i="6" s="1"/>
  <c r="K98" i="6"/>
  <c r="P98" i="6" s="1"/>
  <c r="K102" i="6"/>
  <c r="P102" i="6" s="1"/>
  <c r="K104" i="6"/>
  <c r="P104" i="6" s="1"/>
  <c r="K106" i="6"/>
  <c r="P106" i="6" s="1"/>
  <c r="I109" i="6"/>
  <c r="I110" i="6" s="1"/>
  <c r="I143" i="6"/>
  <c r="K112" i="6"/>
  <c r="P112" i="6" s="1"/>
  <c r="K116" i="6"/>
  <c r="P116" i="6" s="1"/>
  <c r="K120" i="6"/>
  <c r="P120" i="6" s="1"/>
  <c r="K124" i="6"/>
  <c r="P124" i="6" s="1"/>
  <c r="K128" i="6"/>
  <c r="P128" i="6" s="1"/>
  <c r="K132" i="6"/>
  <c r="P132" i="6" s="1"/>
  <c r="L134" i="6"/>
  <c r="K134" i="6"/>
  <c r="P140" i="6"/>
  <c r="P148" i="6"/>
  <c r="L152" i="6"/>
  <c r="K152" i="6"/>
  <c r="P152" i="6" s="1"/>
  <c r="K156" i="6"/>
  <c r="L156" i="6"/>
  <c r="P156" i="6" s="1"/>
  <c r="L158" i="6"/>
  <c r="P158" i="6"/>
  <c r="K158" i="6"/>
  <c r="P161" i="6"/>
  <c r="L167" i="6"/>
  <c r="P167" i="6"/>
  <c r="K167" i="6"/>
  <c r="P170" i="6"/>
  <c r="P174" i="6"/>
  <c r="P178" i="6"/>
  <c r="P182" i="6"/>
  <c r="L96" i="6"/>
  <c r="L100" i="6" s="1"/>
  <c r="P101" i="6"/>
  <c r="L102" i="6"/>
  <c r="K108" i="6"/>
  <c r="P108" i="6" s="1"/>
  <c r="K114" i="6"/>
  <c r="P114" i="6" s="1"/>
  <c r="K118" i="6"/>
  <c r="P118" i="6" s="1"/>
  <c r="K122" i="6"/>
  <c r="P122" i="6" s="1"/>
  <c r="K126" i="6"/>
  <c r="P126" i="6" s="1"/>
  <c r="K130" i="6"/>
  <c r="P130" i="6" s="1"/>
  <c r="K135" i="6"/>
  <c r="P135" i="6" s="1"/>
  <c r="L135" i="6"/>
  <c r="K136" i="6"/>
  <c r="L136" i="6"/>
  <c r="K141" i="6"/>
  <c r="P141" i="6" s="1"/>
  <c r="L141" i="6"/>
  <c r="K142" i="6"/>
  <c r="L142" i="6"/>
  <c r="P142" i="6" s="1"/>
  <c r="K183" i="6"/>
  <c r="L183" i="6"/>
  <c r="K184" i="6"/>
  <c r="P184" i="6" s="1"/>
  <c r="L184" i="6"/>
  <c r="K185" i="6"/>
  <c r="L185" i="6"/>
  <c r="K186" i="6"/>
  <c r="L186" i="6"/>
  <c r="K187" i="6"/>
  <c r="L187" i="6"/>
  <c r="L111" i="6"/>
  <c r="L143" i="6" s="1"/>
  <c r="K137" i="6"/>
  <c r="P137" i="6"/>
  <c r="K139" i="6"/>
  <c r="P139" i="6"/>
  <c r="K145" i="6"/>
  <c r="P145" i="6"/>
  <c r="K147" i="6"/>
  <c r="P147" i="6"/>
  <c r="K149" i="6"/>
  <c r="P149" i="6"/>
  <c r="K151" i="6"/>
  <c r="P151" i="6"/>
  <c r="H152" i="6"/>
  <c r="L155" i="6"/>
  <c r="L159" i="6" s="1"/>
  <c r="K157" i="6"/>
  <c r="P157" i="6"/>
  <c r="H158" i="6"/>
  <c r="K159" i="6"/>
  <c r="K160" i="6"/>
  <c r="K162" i="6"/>
  <c r="P162" i="6"/>
  <c r="L165" i="6"/>
  <c r="L168" i="6" s="1"/>
  <c r="K166" i="6"/>
  <c r="P166" i="6" s="1"/>
  <c r="H167" i="6"/>
  <c r="K169" i="6"/>
  <c r="K171" i="6"/>
  <c r="P171" i="6" s="1"/>
  <c r="K173" i="6"/>
  <c r="P173" i="6" s="1"/>
  <c r="K175" i="6"/>
  <c r="P175" i="6" s="1"/>
  <c r="I176" i="6"/>
  <c r="K177" i="6"/>
  <c r="P177" i="6" s="1"/>
  <c r="K179" i="6"/>
  <c r="P179" i="6" s="1"/>
  <c r="K181" i="6"/>
  <c r="P181" i="6" s="1"/>
  <c r="K190" i="6"/>
  <c r="P190" i="6" s="1"/>
  <c r="K191" i="6"/>
  <c r="P191" i="6" s="1"/>
  <c r="I206" i="6"/>
  <c r="K194" i="6"/>
  <c r="P194" i="6" s="1"/>
  <c r="K198" i="6"/>
  <c r="P198" i="6" s="1"/>
  <c r="L203" i="6"/>
  <c r="K203" i="6"/>
  <c r="P203" i="6" s="1"/>
  <c r="L205" i="6"/>
  <c r="P205" i="6"/>
  <c r="K205" i="6"/>
  <c r="P208" i="6"/>
  <c r="P212" i="6"/>
  <c r="P216" i="6"/>
  <c r="P220" i="6"/>
  <c r="K223" i="6"/>
  <c r="L223" i="6"/>
  <c r="P223" i="6" s="1"/>
  <c r="L234" i="6"/>
  <c r="K234" i="6"/>
  <c r="P234" i="6" s="1"/>
  <c r="P144" i="6"/>
  <c r="L145" i="6"/>
  <c r="L154" i="6" s="1"/>
  <c r="L160" i="6"/>
  <c r="L164" i="6" s="1"/>
  <c r="L177" i="6"/>
  <c r="P189" i="6"/>
  <c r="P192" i="6" s="1"/>
  <c r="P196" i="6"/>
  <c r="K196" i="6"/>
  <c r="P200" i="6"/>
  <c r="K200" i="6"/>
  <c r="L204" i="6"/>
  <c r="K204" i="6"/>
  <c r="I229" i="6"/>
  <c r="K228" i="6"/>
  <c r="K229" i="6" s="1"/>
  <c r="L228" i="6"/>
  <c r="L229" i="6" s="1"/>
  <c r="F236" i="6"/>
  <c r="L193" i="6"/>
  <c r="K202" i="6"/>
  <c r="P202" i="6" s="1"/>
  <c r="H203" i="6"/>
  <c r="H204" i="6"/>
  <c r="H205" i="6"/>
  <c r="K207" i="6"/>
  <c r="P207" i="6"/>
  <c r="K209" i="6"/>
  <c r="P209" i="6"/>
  <c r="I210" i="6"/>
  <c r="K211" i="6"/>
  <c r="P211" i="6" s="1"/>
  <c r="K213" i="6"/>
  <c r="P213" i="6" s="1"/>
  <c r="K215" i="6"/>
  <c r="P215" i="6" s="1"/>
  <c r="K217" i="6"/>
  <c r="P217" i="6" s="1"/>
  <c r="K219" i="6"/>
  <c r="P219" i="6" s="1"/>
  <c r="K221" i="6"/>
  <c r="P221" i="6" s="1"/>
  <c r="L230" i="6"/>
  <c r="K231" i="6"/>
  <c r="P231" i="6"/>
  <c r="K233" i="6"/>
  <c r="P233" i="6"/>
  <c r="H234" i="6"/>
  <c r="K235" i="6"/>
  <c r="L211" i="6"/>
  <c r="P225" i="6"/>
  <c r="P226" i="6" s="1"/>
  <c r="P227" i="6"/>
  <c r="H218" i="5"/>
  <c r="I218" i="5"/>
  <c r="K218" i="5" s="1"/>
  <c r="L218" i="5"/>
  <c r="H98" i="5"/>
  <c r="I98" i="5"/>
  <c r="L98" i="5" s="1"/>
  <c r="P186" i="6" l="1"/>
  <c r="P218" i="5"/>
  <c r="P204" i="6"/>
  <c r="P185" i="6"/>
  <c r="P86" i="6"/>
  <c r="P66" i="6"/>
  <c r="K24" i="6"/>
  <c r="H236" i="6"/>
  <c r="P13" i="6"/>
  <c r="P182" i="7"/>
  <c r="K95" i="7"/>
  <c r="P15" i="7"/>
  <c r="P14" i="7"/>
  <c r="P180" i="7"/>
  <c r="I188" i="7"/>
  <c r="L176" i="7"/>
  <c r="K159" i="7"/>
  <c r="L143" i="7"/>
  <c r="H236" i="7"/>
  <c r="P143" i="10"/>
  <c r="P154" i="6"/>
  <c r="P136" i="6"/>
  <c r="P134" i="6"/>
  <c r="P79" i="6"/>
  <c r="P82" i="6"/>
  <c r="P12" i="6"/>
  <c r="K164" i="7"/>
  <c r="P158" i="7"/>
  <c r="P142" i="7"/>
  <c r="P90" i="7"/>
  <c r="K28" i="7"/>
  <c r="P70" i="7"/>
  <c r="P64" i="7"/>
  <c r="I236" i="8"/>
  <c r="P85" i="8"/>
  <c r="P159" i="8"/>
  <c r="K16" i="8"/>
  <c r="L235" i="6"/>
  <c r="K206" i="6"/>
  <c r="P187" i="6"/>
  <c r="P183" i="6"/>
  <c r="P71" i="6"/>
  <c r="P74" i="6"/>
  <c r="P68" i="6"/>
  <c r="P26" i="6"/>
  <c r="P174" i="7"/>
  <c r="P176" i="7" s="1"/>
  <c r="L95" i="7"/>
  <c r="L85" i="10"/>
  <c r="P168" i="10"/>
  <c r="P25" i="8"/>
  <c r="P28" i="8" s="1"/>
  <c r="K85" i="10"/>
  <c r="K236" i="10" s="1"/>
  <c r="K224" i="7"/>
  <c r="K154" i="6"/>
  <c r="P94" i="6"/>
  <c r="P95" i="6" s="1"/>
  <c r="K176" i="7"/>
  <c r="P141" i="7"/>
  <c r="P143" i="7" s="1"/>
  <c r="P94" i="7"/>
  <c r="P72" i="7"/>
  <c r="P26" i="7"/>
  <c r="K143" i="8"/>
  <c r="P68" i="10"/>
  <c r="P67" i="10"/>
  <c r="L236" i="10"/>
  <c r="P66" i="10"/>
  <c r="P204" i="10"/>
  <c r="P206" i="10" s="1"/>
  <c r="P26" i="10"/>
  <c r="P28" i="10" s="1"/>
  <c r="K236" i="8"/>
  <c r="P13" i="8"/>
  <c r="P16" i="8" s="1"/>
  <c r="P20" i="7"/>
  <c r="K206" i="7"/>
  <c r="K235" i="7"/>
  <c r="P224" i="7"/>
  <c r="K191" i="7"/>
  <c r="L191" i="7"/>
  <c r="P191" i="7" s="1"/>
  <c r="K186" i="7"/>
  <c r="L186" i="7"/>
  <c r="K184" i="7"/>
  <c r="L184" i="7"/>
  <c r="P170" i="7"/>
  <c r="K168" i="7"/>
  <c r="P160" i="7"/>
  <c r="P164" i="7" s="1"/>
  <c r="P208" i="7"/>
  <c r="P210" i="7" s="1"/>
  <c r="P155" i="7"/>
  <c r="P159" i="7" s="1"/>
  <c r="K154" i="7"/>
  <c r="K143" i="7"/>
  <c r="P92" i="7"/>
  <c r="P95" i="7" s="1"/>
  <c r="P96" i="7"/>
  <c r="P100" i="7" s="1"/>
  <c r="K34" i="7"/>
  <c r="P25" i="7"/>
  <c r="P28" i="7" s="1"/>
  <c r="P21" i="7"/>
  <c r="P24" i="7" s="1"/>
  <c r="L12" i="7"/>
  <c r="L16" i="7" s="1"/>
  <c r="K12" i="7"/>
  <c r="P12" i="7" s="1"/>
  <c r="P10" i="7"/>
  <c r="K85" i="7"/>
  <c r="I16" i="7"/>
  <c r="K190" i="7"/>
  <c r="K192" i="7" s="1"/>
  <c r="L190" i="7"/>
  <c r="L192" i="7" s="1"/>
  <c r="K187" i="7"/>
  <c r="L187" i="7"/>
  <c r="K185" i="7"/>
  <c r="L185" i="7"/>
  <c r="K183" i="7"/>
  <c r="L183" i="7"/>
  <c r="P193" i="7"/>
  <c r="P206" i="7" s="1"/>
  <c r="P168" i="7"/>
  <c r="P154" i="7"/>
  <c r="K110" i="7"/>
  <c r="P109" i="7"/>
  <c r="P110" i="7" s="1"/>
  <c r="K90" i="7"/>
  <c r="P34" i="7"/>
  <c r="K20" i="7"/>
  <c r="L85" i="7"/>
  <c r="P35" i="7"/>
  <c r="P224" i="6"/>
  <c r="P188" i="6"/>
  <c r="K176" i="6"/>
  <c r="P160" i="6"/>
  <c r="P164" i="6" s="1"/>
  <c r="K143" i="6"/>
  <c r="K192" i="6"/>
  <c r="K90" i="6"/>
  <c r="P90" i="6"/>
  <c r="P34" i="6"/>
  <c r="P20" i="6"/>
  <c r="L224" i="6"/>
  <c r="K210" i="6"/>
  <c r="L206" i="6"/>
  <c r="P228" i="6"/>
  <c r="P229" i="6" s="1"/>
  <c r="L188" i="6"/>
  <c r="K188" i="6"/>
  <c r="P169" i="6"/>
  <c r="P176" i="6" s="1"/>
  <c r="K168" i="6"/>
  <c r="K164" i="6"/>
  <c r="P193" i="6"/>
  <c r="P165" i="6"/>
  <c r="P168" i="6" s="1"/>
  <c r="K109" i="6"/>
  <c r="K110" i="6" s="1"/>
  <c r="L109" i="6"/>
  <c r="L110" i="6" s="1"/>
  <c r="K100" i="6"/>
  <c r="K95" i="6"/>
  <c r="P111" i="6"/>
  <c r="P143" i="6" s="1"/>
  <c r="I85" i="6"/>
  <c r="I236" i="6" s="1"/>
  <c r="K35" i="6"/>
  <c r="K85" i="6" s="1"/>
  <c r="L35" i="6"/>
  <c r="L85" i="6" s="1"/>
  <c r="K34" i="6"/>
  <c r="P21" i="6"/>
  <c r="P24" i="6" s="1"/>
  <c r="K20" i="6"/>
  <c r="L15" i="6"/>
  <c r="L16" i="6" s="1"/>
  <c r="P15" i="6"/>
  <c r="K15" i="6"/>
  <c r="K16" i="6" s="1"/>
  <c r="K28" i="6"/>
  <c r="K224" i="6"/>
  <c r="P210" i="6"/>
  <c r="P230" i="6"/>
  <c r="P235" i="6" s="1"/>
  <c r="P155" i="6"/>
  <c r="P159" i="6" s="1"/>
  <c r="P10" i="6"/>
  <c r="P16" i="6" s="1"/>
  <c r="P28" i="6"/>
  <c r="L28" i="6"/>
  <c r="K98" i="5"/>
  <c r="P98" i="5" s="1"/>
  <c r="O235" i="5"/>
  <c r="N235" i="5"/>
  <c r="M235" i="5"/>
  <c r="J235" i="5"/>
  <c r="F235" i="5"/>
  <c r="G234" i="5"/>
  <c r="H234" i="5" s="1"/>
  <c r="H233" i="5"/>
  <c r="I233" i="5"/>
  <c r="L233" i="5" s="1"/>
  <c r="I232" i="5"/>
  <c r="H232" i="5"/>
  <c r="I231" i="5"/>
  <c r="H231" i="5"/>
  <c r="I230" i="5"/>
  <c r="L230" i="5" s="1"/>
  <c r="H230" i="5"/>
  <c r="O229" i="5"/>
  <c r="N229" i="5"/>
  <c r="M229" i="5"/>
  <c r="J229" i="5"/>
  <c r="F229" i="5"/>
  <c r="G228" i="5"/>
  <c r="H228" i="5" s="1"/>
  <c r="I227" i="5"/>
  <c r="L227" i="5" s="1"/>
  <c r="H227" i="5"/>
  <c r="O226" i="5"/>
  <c r="N226" i="5"/>
  <c r="M226" i="5"/>
  <c r="J226" i="5"/>
  <c r="F226" i="5"/>
  <c r="K225" i="5"/>
  <c r="K226" i="5" s="1"/>
  <c r="I225" i="5"/>
  <c r="L225" i="5" s="1"/>
  <c r="L226" i="5" s="1"/>
  <c r="H225" i="5"/>
  <c r="O224" i="5"/>
  <c r="N224" i="5"/>
  <c r="M224" i="5"/>
  <c r="J224" i="5"/>
  <c r="F224" i="5"/>
  <c r="I223" i="5"/>
  <c r="G223" i="5"/>
  <c r="H223" i="5" s="1"/>
  <c r="I222" i="5"/>
  <c r="L222" i="5" s="1"/>
  <c r="H222" i="5"/>
  <c r="K221" i="5"/>
  <c r="I221" i="5"/>
  <c r="L221" i="5" s="1"/>
  <c r="H221" i="5"/>
  <c r="I220" i="5"/>
  <c r="L220" i="5" s="1"/>
  <c r="H220" i="5"/>
  <c r="K219" i="5"/>
  <c r="I219" i="5"/>
  <c r="L219" i="5" s="1"/>
  <c r="H219" i="5"/>
  <c r="I217" i="5"/>
  <c r="L217" i="5" s="1"/>
  <c r="H217" i="5"/>
  <c r="I216" i="5"/>
  <c r="L216" i="5" s="1"/>
  <c r="H216" i="5"/>
  <c r="I215" i="5"/>
  <c r="L215" i="5" s="1"/>
  <c r="H215" i="5"/>
  <c r="I214" i="5"/>
  <c r="L214" i="5" s="1"/>
  <c r="H214" i="5"/>
  <c r="I213" i="5"/>
  <c r="L213" i="5" s="1"/>
  <c r="H213" i="5"/>
  <c r="I212" i="5"/>
  <c r="L212" i="5" s="1"/>
  <c r="H212" i="5"/>
  <c r="I211" i="5"/>
  <c r="L211" i="5" s="1"/>
  <c r="H211" i="5"/>
  <c r="O210" i="5"/>
  <c r="N210" i="5"/>
  <c r="M210" i="5"/>
  <c r="J210" i="5"/>
  <c r="F210" i="5"/>
  <c r="I209" i="5"/>
  <c r="H209" i="5"/>
  <c r="I208" i="5"/>
  <c r="H208" i="5"/>
  <c r="I207" i="5"/>
  <c r="H207" i="5"/>
  <c r="O206" i="5"/>
  <c r="N206" i="5"/>
  <c r="M206" i="5"/>
  <c r="J206" i="5"/>
  <c r="F206" i="5"/>
  <c r="H205" i="5"/>
  <c r="G205" i="5"/>
  <c r="I205" i="5" s="1"/>
  <c r="L205" i="5" s="1"/>
  <c r="I204" i="5"/>
  <c r="G204" i="5"/>
  <c r="H204" i="5" s="1"/>
  <c r="H203" i="5"/>
  <c r="G203" i="5"/>
  <c r="I203" i="5" s="1"/>
  <c r="L203" i="5" s="1"/>
  <c r="H202" i="5"/>
  <c r="H201" i="5"/>
  <c r="I201" i="5"/>
  <c r="L201" i="5" s="1"/>
  <c r="I200" i="5"/>
  <c r="H200" i="5"/>
  <c r="I199" i="5"/>
  <c r="H199" i="5"/>
  <c r="I198" i="5"/>
  <c r="L198" i="5" s="1"/>
  <c r="H198" i="5"/>
  <c r="I197" i="5"/>
  <c r="L197" i="5" s="1"/>
  <c r="H197" i="5"/>
  <c r="I196" i="5"/>
  <c r="L196" i="5" s="1"/>
  <c r="H196" i="5"/>
  <c r="I195" i="5"/>
  <c r="L195" i="5" s="1"/>
  <c r="H195" i="5"/>
  <c r="I194" i="5"/>
  <c r="L194" i="5" s="1"/>
  <c r="H194" i="5"/>
  <c r="K193" i="5"/>
  <c r="I193" i="5"/>
  <c r="H193" i="5"/>
  <c r="O192" i="5"/>
  <c r="N192" i="5"/>
  <c r="M192" i="5"/>
  <c r="J192" i="5"/>
  <c r="F192" i="5"/>
  <c r="I191" i="5"/>
  <c r="G191" i="5"/>
  <c r="H191" i="5" s="1"/>
  <c r="G190" i="5"/>
  <c r="I190" i="5" s="1"/>
  <c r="L190" i="5" s="1"/>
  <c r="K189" i="5"/>
  <c r="P189" i="5" s="1"/>
  <c r="I189" i="5"/>
  <c r="L189" i="5" s="1"/>
  <c r="H189" i="5"/>
  <c r="O188" i="5"/>
  <c r="N188" i="5"/>
  <c r="M188" i="5"/>
  <c r="J188" i="5"/>
  <c r="F188" i="5"/>
  <c r="H187" i="5"/>
  <c r="G187" i="5"/>
  <c r="I187" i="5" s="1"/>
  <c r="G186" i="5"/>
  <c r="H186" i="5" s="1"/>
  <c r="G185" i="5"/>
  <c r="I185" i="5" s="1"/>
  <c r="G184" i="5"/>
  <c r="H184" i="5" s="1"/>
  <c r="H183" i="5"/>
  <c r="G183" i="5"/>
  <c r="I183" i="5" s="1"/>
  <c r="I182" i="5"/>
  <c r="H182" i="5"/>
  <c r="I181" i="5"/>
  <c r="H181" i="5"/>
  <c r="I180" i="5"/>
  <c r="H180" i="5"/>
  <c r="I179" i="5"/>
  <c r="H179" i="5"/>
  <c r="I178" i="5"/>
  <c r="H178" i="5"/>
  <c r="I177" i="5"/>
  <c r="L177" i="5" s="1"/>
  <c r="H177" i="5"/>
  <c r="O176" i="5"/>
  <c r="N176" i="5"/>
  <c r="M176" i="5"/>
  <c r="J176" i="5"/>
  <c r="F176" i="5"/>
  <c r="I175" i="5"/>
  <c r="H175" i="5"/>
  <c r="I174" i="5"/>
  <c r="H174" i="5"/>
  <c r="I173" i="5"/>
  <c r="H173" i="5"/>
  <c r="I172" i="5"/>
  <c r="H172" i="5"/>
  <c r="I171" i="5"/>
  <c r="L171" i="5" s="1"/>
  <c r="H171" i="5"/>
  <c r="I170" i="5"/>
  <c r="L170" i="5" s="1"/>
  <c r="H170" i="5"/>
  <c r="I169" i="5"/>
  <c r="L169" i="5" s="1"/>
  <c r="H169" i="5"/>
  <c r="O168" i="5"/>
  <c r="N168" i="5"/>
  <c r="M168" i="5"/>
  <c r="J168" i="5"/>
  <c r="F168" i="5"/>
  <c r="G167" i="5"/>
  <c r="H167" i="5" s="1"/>
  <c r="I166" i="5"/>
  <c r="L166" i="5" s="1"/>
  <c r="H166" i="5"/>
  <c r="I165" i="5"/>
  <c r="H165" i="5"/>
  <c r="O164" i="5"/>
  <c r="N164" i="5"/>
  <c r="M164" i="5"/>
  <c r="J164" i="5"/>
  <c r="F164" i="5"/>
  <c r="K163" i="5"/>
  <c r="I163" i="5"/>
  <c r="L163" i="5" s="1"/>
  <c r="H163" i="5"/>
  <c r="I162" i="5"/>
  <c r="L162" i="5" s="1"/>
  <c r="H162" i="5"/>
  <c r="I161" i="5"/>
  <c r="L161" i="5" s="1"/>
  <c r="H161" i="5"/>
  <c r="I160" i="5"/>
  <c r="H160" i="5"/>
  <c r="O159" i="5"/>
  <c r="N159" i="5"/>
  <c r="M159" i="5"/>
  <c r="J159" i="5"/>
  <c r="F159" i="5"/>
  <c r="G158" i="5"/>
  <c r="I158" i="5" s="1"/>
  <c r="I157" i="5"/>
  <c r="H157" i="5"/>
  <c r="G156" i="5"/>
  <c r="H156" i="5" s="1"/>
  <c r="I155" i="5"/>
  <c r="H155" i="5"/>
  <c r="O154" i="5"/>
  <c r="N154" i="5"/>
  <c r="M154" i="5"/>
  <c r="J154" i="5"/>
  <c r="F154" i="5"/>
  <c r="H153" i="5"/>
  <c r="I153" i="5"/>
  <c r="L153" i="5" s="1"/>
  <c r="G152" i="5"/>
  <c r="H152" i="5" s="1"/>
  <c r="I151" i="5"/>
  <c r="L151" i="5" s="1"/>
  <c r="H151" i="5"/>
  <c r="I150" i="5"/>
  <c r="L150" i="5" s="1"/>
  <c r="H150" i="5"/>
  <c r="I149" i="5"/>
  <c r="L149" i="5" s="1"/>
  <c r="H149" i="5"/>
  <c r="I148" i="5"/>
  <c r="L148" i="5" s="1"/>
  <c r="H148" i="5"/>
  <c r="I147" i="5"/>
  <c r="L147" i="5" s="1"/>
  <c r="H147" i="5"/>
  <c r="I146" i="5"/>
  <c r="L146" i="5" s="1"/>
  <c r="H146" i="5"/>
  <c r="I145" i="5"/>
  <c r="L145" i="5" s="1"/>
  <c r="H145" i="5"/>
  <c r="I144" i="5"/>
  <c r="L144" i="5" s="1"/>
  <c r="H144" i="5"/>
  <c r="O143" i="5"/>
  <c r="N143" i="5"/>
  <c r="M143" i="5"/>
  <c r="J143" i="5"/>
  <c r="F143" i="5"/>
  <c r="G142" i="5"/>
  <c r="I142" i="5" s="1"/>
  <c r="L142" i="5" s="1"/>
  <c r="G141" i="5"/>
  <c r="H141" i="5" s="1"/>
  <c r="H140" i="5"/>
  <c r="I140" i="5"/>
  <c r="L140" i="5" s="1"/>
  <c r="I139" i="5"/>
  <c r="H139" i="5"/>
  <c r="H138" i="5"/>
  <c r="I138" i="5"/>
  <c r="L138" i="5" s="1"/>
  <c r="H137" i="5"/>
  <c r="G136" i="5"/>
  <c r="I136" i="5" s="1"/>
  <c r="L136" i="5" s="1"/>
  <c r="G135" i="5"/>
  <c r="H135" i="5" s="1"/>
  <c r="G134" i="5"/>
  <c r="I134" i="5" s="1"/>
  <c r="L134" i="5" s="1"/>
  <c r="I133" i="5"/>
  <c r="L133" i="5" s="1"/>
  <c r="H133" i="5"/>
  <c r="I132" i="5"/>
  <c r="L132" i="5" s="1"/>
  <c r="H132" i="5"/>
  <c r="I131" i="5"/>
  <c r="L131" i="5" s="1"/>
  <c r="H131" i="5"/>
  <c r="I130" i="5"/>
  <c r="L130" i="5" s="1"/>
  <c r="H130" i="5"/>
  <c r="I129" i="5"/>
  <c r="L129" i="5" s="1"/>
  <c r="H129" i="5"/>
  <c r="L128" i="5"/>
  <c r="I128" i="5"/>
  <c r="H128" i="5"/>
  <c r="I127" i="5"/>
  <c r="L127" i="5" s="1"/>
  <c r="H127" i="5"/>
  <c r="I126" i="5"/>
  <c r="L126" i="5" s="1"/>
  <c r="H126" i="5"/>
  <c r="I125" i="5"/>
  <c r="L125" i="5" s="1"/>
  <c r="H125" i="5"/>
  <c r="I124" i="5"/>
  <c r="L124" i="5" s="1"/>
  <c r="H124" i="5"/>
  <c r="I123" i="5"/>
  <c r="L123" i="5" s="1"/>
  <c r="H123" i="5"/>
  <c r="L122" i="5"/>
  <c r="I122" i="5"/>
  <c r="H122" i="5"/>
  <c r="I121" i="5"/>
  <c r="L121" i="5" s="1"/>
  <c r="H121" i="5"/>
  <c r="I120" i="5"/>
  <c r="L120" i="5" s="1"/>
  <c r="H120" i="5"/>
  <c r="I119" i="5"/>
  <c r="L119" i="5" s="1"/>
  <c r="H119" i="5"/>
  <c r="I118" i="5"/>
  <c r="L118" i="5" s="1"/>
  <c r="H118" i="5"/>
  <c r="I117" i="5"/>
  <c r="H117" i="5"/>
  <c r="I116" i="5"/>
  <c r="H116" i="5"/>
  <c r="I115" i="5"/>
  <c r="H115" i="5"/>
  <c r="I114" i="5"/>
  <c r="H114" i="5"/>
  <c r="I113" i="5"/>
  <c r="H113" i="5"/>
  <c r="I112" i="5"/>
  <c r="H112" i="5"/>
  <c r="I111" i="5"/>
  <c r="K111" i="5" s="1"/>
  <c r="H111" i="5"/>
  <c r="O110" i="5"/>
  <c r="N110" i="5"/>
  <c r="M110" i="5"/>
  <c r="J110" i="5"/>
  <c r="F110" i="5"/>
  <c r="H110" i="5" s="1"/>
  <c r="G109" i="5"/>
  <c r="I109" i="5" s="1"/>
  <c r="I108" i="5"/>
  <c r="H108" i="5"/>
  <c r="I107" i="5"/>
  <c r="H107" i="5"/>
  <c r="I106" i="5"/>
  <c r="H106" i="5"/>
  <c r="I105" i="5"/>
  <c r="H105" i="5"/>
  <c r="I104" i="5"/>
  <c r="H104" i="5"/>
  <c r="I103" i="5"/>
  <c r="H103" i="5"/>
  <c r="I102" i="5"/>
  <c r="H102" i="5"/>
  <c r="I101" i="5"/>
  <c r="L101" i="5" s="1"/>
  <c r="H101" i="5"/>
  <c r="O100" i="5"/>
  <c r="N100" i="5"/>
  <c r="M100" i="5"/>
  <c r="J100" i="5"/>
  <c r="F100" i="5"/>
  <c r="I99" i="5"/>
  <c r="H99" i="5"/>
  <c r="I97" i="5"/>
  <c r="H97" i="5"/>
  <c r="I96" i="5"/>
  <c r="H96" i="5"/>
  <c r="O95" i="5"/>
  <c r="N95" i="5"/>
  <c r="M95" i="5"/>
  <c r="J95" i="5"/>
  <c r="F95" i="5"/>
  <c r="H94" i="5"/>
  <c r="G94" i="5"/>
  <c r="I94" i="5" s="1"/>
  <c r="I93" i="5"/>
  <c r="H93" i="5"/>
  <c r="I92" i="5"/>
  <c r="H92" i="5"/>
  <c r="I91" i="5"/>
  <c r="K91" i="5" s="1"/>
  <c r="H91" i="5"/>
  <c r="O90" i="5"/>
  <c r="N90" i="5"/>
  <c r="M90" i="5"/>
  <c r="J90" i="5"/>
  <c r="F90" i="5"/>
  <c r="I89" i="5"/>
  <c r="H89" i="5"/>
  <c r="I88" i="5"/>
  <c r="H88" i="5"/>
  <c r="I87" i="5"/>
  <c r="H87" i="5"/>
  <c r="I86" i="5"/>
  <c r="L86" i="5" s="1"/>
  <c r="H86" i="5"/>
  <c r="O85" i="5"/>
  <c r="N85" i="5"/>
  <c r="M85" i="5"/>
  <c r="J85" i="5"/>
  <c r="F85" i="5"/>
  <c r="H84" i="5"/>
  <c r="G83" i="5"/>
  <c r="I83" i="5" s="1"/>
  <c r="G82" i="5"/>
  <c r="H82" i="5" s="1"/>
  <c r="H81" i="5"/>
  <c r="G81" i="5"/>
  <c r="I81" i="5" s="1"/>
  <c r="G80" i="5"/>
  <c r="H80" i="5" s="1"/>
  <c r="G79" i="5"/>
  <c r="I79" i="5" s="1"/>
  <c r="G78" i="5"/>
  <c r="H78" i="5" s="1"/>
  <c r="G77" i="5"/>
  <c r="I77" i="5" s="1"/>
  <c r="G76" i="5"/>
  <c r="H76" i="5" s="1"/>
  <c r="G75" i="5"/>
  <c r="I75" i="5" s="1"/>
  <c r="G74" i="5"/>
  <c r="H74" i="5" s="1"/>
  <c r="G73" i="5"/>
  <c r="I73" i="5" s="1"/>
  <c r="L73" i="5" s="1"/>
  <c r="I72" i="5"/>
  <c r="G72" i="5"/>
  <c r="H72" i="5" s="1"/>
  <c r="G71" i="5"/>
  <c r="I71" i="5" s="1"/>
  <c r="L71" i="5" s="1"/>
  <c r="G70" i="5"/>
  <c r="H70" i="5" s="1"/>
  <c r="H69" i="5"/>
  <c r="I69" i="5"/>
  <c r="L69" i="5" s="1"/>
  <c r="G68" i="5"/>
  <c r="I68" i="5" s="1"/>
  <c r="L68" i="5" s="1"/>
  <c r="G67" i="5"/>
  <c r="H67" i="5" s="1"/>
  <c r="G66" i="5"/>
  <c r="I66" i="5" s="1"/>
  <c r="L66" i="5" s="1"/>
  <c r="H65" i="5"/>
  <c r="H64" i="5"/>
  <c r="G64" i="5"/>
  <c r="I64" i="5" s="1"/>
  <c r="L64" i="5" s="1"/>
  <c r="I63" i="5"/>
  <c r="H63" i="5"/>
  <c r="I62" i="5"/>
  <c r="H62" i="5"/>
  <c r="I61" i="5"/>
  <c r="H61" i="5"/>
  <c r="I60" i="5"/>
  <c r="H60" i="5"/>
  <c r="I59" i="5"/>
  <c r="H59" i="5"/>
  <c r="I58" i="5"/>
  <c r="H58" i="5"/>
  <c r="I57" i="5"/>
  <c r="H57" i="5"/>
  <c r="I56" i="5"/>
  <c r="H56" i="5"/>
  <c r="I55" i="5"/>
  <c r="H55" i="5"/>
  <c r="I54" i="5"/>
  <c r="H54" i="5"/>
  <c r="I53" i="5"/>
  <c r="H53" i="5"/>
  <c r="I52" i="5"/>
  <c r="H52" i="5"/>
  <c r="I51" i="5"/>
  <c r="H51" i="5"/>
  <c r="I50" i="5"/>
  <c r="H50" i="5"/>
  <c r="I49" i="5"/>
  <c r="H49" i="5"/>
  <c r="I48" i="5"/>
  <c r="H48" i="5"/>
  <c r="I47" i="5"/>
  <c r="H47" i="5"/>
  <c r="I46" i="5"/>
  <c r="H46" i="5"/>
  <c r="I45" i="5"/>
  <c r="H45" i="5"/>
  <c r="I44" i="5"/>
  <c r="H44" i="5"/>
  <c r="I43" i="5"/>
  <c r="H43" i="5"/>
  <c r="I42" i="5"/>
  <c r="L42" i="5" s="1"/>
  <c r="H42" i="5"/>
  <c r="I41" i="5"/>
  <c r="L41" i="5" s="1"/>
  <c r="H41" i="5"/>
  <c r="I40" i="5"/>
  <c r="L40" i="5" s="1"/>
  <c r="H40" i="5"/>
  <c r="I39" i="5"/>
  <c r="L39" i="5" s="1"/>
  <c r="H39" i="5"/>
  <c r="I38" i="5"/>
  <c r="L38" i="5" s="1"/>
  <c r="H38" i="5"/>
  <c r="I37" i="5"/>
  <c r="L37" i="5" s="1"/>
  <c r="H37" i="5"/>
  <c r="I36" i="5"/>
  <c r="H36" i="5"/>
  <c r="G35" i="5"/>
  <c r="H35" i="5" s="1"/>
  <c r="O34" i="5"/>
  <c r="N34" i="5"/>
  <c r="M34" i="5"/>
  <c r="J34" i="5"/>
  <c r="F34" i="5"/>
  <c r="I33" i="5"/>
  <c r="H33" i="5"/>
  <c r="I32" i="5"/>
  <c r="H32" i="5"/>
  <c r="I31" i="5"/>
  <c r="H31" i="5"/>
  <c r="I30" i="5"/>
  <c r="H30" i="5"/>
  <c r="K29" i="5"/>
  <c r="I29" i="5"/>
  <c r="L29" i="5" s="1"/>
  <c r="H29" i="5"/>
  <c r="O28" i="5"/>
  <c r="N28" i="5"/>
  <c r="M28" i="5"/>
  <c r="J28" i="5"/>
  <c r="F28" i="5"/>
  <c r="G27" i="5"/>
  <c r="H27" i="5" s="1"/>
  <c r="G26" i="5"/>
  <c r="H26" i="5" s="1"/>
  <c r="G25" i="5"/>
  <c r="I25" i="5" s="1"/>
  <c r="O24" i="5"/>
  <c r="N24" i="5"/>
  <c r="M24" i="5"/>
  <c r="J24" i="5"/>
  <c r="F24" i="5"/>
  <c r="G23" i="5"/>
  <c r="I23" i="5" s="1"/>
  <c r="I22" i="5"/>
  <c r="H22" i="5"/>
  <c r="I21" i="5"/>
  <c r="K21" i="5" s="1"/>
  <c r="H21" i="5"/>
  <c r="O20" i="5"/>
  <c r="N20" i="5"/>
  <c r="M20" i="5"/>
  <c r="J20" i="5"/>
  <c r="F20" i="5"/>
  <c r="I19" i="5"/>
  <c r="H19" i="5"/>
  <c r="I18" i="5"/>
  <c r="H18" i="5"/>
  <c r="I17" i="5"/>
  <c r="L17" i="5" s="1"/>
  <c r="H17" i="5"/>
  <c r="O16" i="5"/>
  <c r="N16" i="5"/>
  <c r="M16" i="5"/>
  <c r="J16" i="5"/>
  <c r="F16" i="5"/>
  <c r="G15" i="5"/>
  <c r="H15" i="5" s="1"/>
  <c r="G14" i="5"/>
  <c r="I14" i="5" s="1"/>
  <c r="G13" i="5"/>
  <c r="H13" i="5" s="1"/>
  <c r="G12" i="5"/>
  <c r="I12" i="5" s="1"/>
  <c r="I11" i="5"/>
  <c r="H11" i="5"/>
  <c r="I10" i="5"/>
  <c r="L10" i="5" s="1"/>
  <c r="H10" i="5"/>
  <c r="O9" i="5"/>
  <c r="N9" i="5"/>
  <c r="M9" i="5"/>
  <c r="J9" i="5"/>
  <c r="F9" i="5"/>
  <c r="I8" i="5"/>
  <c r="L8" i="5" s="1"/>
  <c r="L9" i="5" s="1"/>
  <c r="H8" i="5"/>
  <c r="A2" i="5"/>
  <c r="O233" i="4"/>
  <c r="N233" i="4"/>
  <c r="M233" i="4"/>
  <c r="J233" i="4"/>
  <c r="F233" i="4"/>
  <c r="H232" i="4"/>
  <c r="G232" i="4"/>
  <c r="I232" i="4" s="1"/>
  <c r="G231" i="4"/>
  <c r="I231" i="4" s="1"/>
  <c r="I230" i="4"/>
  <c r="L230" i="4" s="1"/>
  <c r="H230" i="4"/>
  <c r="K229" i="4"/>
  <c r="P229" i="4" s="1"/>
  <c r="I229" i="4"/>
  <c r="L229" i="4" s="1"/>
  <c r="H229" i="4"/>
  <c r="I228" i="4"/>
  <c r="L228" i="4" s="1"/>
  <c r="H228" i="4"/>
  <c r="O227" i="4"/>
  <c r="N227" i="4"/>
  <c r="M227" i="4"/>
  <c r="J227" i="4"/>
  <c r="F227" i="4"/>
  <c r="G226" i="4"/>
  <c r="I226" i="4" s="1"/>
  <c r="I225" i="4"/>
  <c r="L225" i="4" s="1"/>
  <c r="H225" i="4"/>
  <c r="O224" i="4"/>
  <c r="N224" i="4"/>
  <c r="M224" i="4"/>
  <c r="J224" i="4"/>
  <c r="F224" i="4"/>
  <c r="I223" i="4"/>
  <c r="L223" i="4" s="1"/>
  <c r="L224" i="4" s="1"/>
  <c r="H223" i="4"/>
  <c r="O222" i="4"/>
  <c r="N222" i="4"/>
  <c r="M222" i="4"/>
  <c r="J222" i="4"/>
  <c r="F222" i="4"/>
  <c r="G221" i="4"/>
  <c r="I221" i="4" s="1"/>
  <c r="I220" i="4"/>
  <c r="L220" i="4" s="1"/>
  <c r="H220" i="4"/>
  <c r="I219" i="4"/>
  <c r="L219" i="4" s="1"/>
  <c r="H219" i="4"/>
  <c r="I218" i="4"/>
  <c r="L218" i="4" s="1"/>
  <c r="H218" i="4"/>
  <c r="I217" i="4"/>
  <c r="L217" i="4" s="1"/>
  <c r="H217" i="4"/>
  <c r="I216" i="4"/>
  <c r="L216" i="4" s="1"/>
  <c r="H216" i="4"/>
  <c r="I215" i="4"/>
  <c r="H215" i="4"/>
  <c r="I214" i="4"/>
  <c r="H214" i="4"/>
  <c r="I213" i="4"/>
  <c r="H213" i="4"/>
  <c r="I212" i="4"/>
  <c r="H212" i="4"/>
  <c r="I211" i="4"/>
  <c r="H211" i="4"/>
  <c r="I210" i="4"/>
  <c r="H210" i="4"/>
  <c r="O209" i="4"/>
  <c r="N209" i="4"/>
  <c r="M209" i="4"/>
  <c r="J209" i="4"/>
  <c r="F209" i="4"/>
  <c r="I208" i="4"/>
  <c r="L208" i="4" s="1"/>
  <c r="H208" i="4"/>
  <c r="I207" i="4"/>
  <c r="L207" i="4" s="1"/>
  <c r="H207" i="4"/>
  <c r="I206" i="4"/>
  <c r="H206" i="4"/>
  <c r="O205" i="4"/>
  <c r="N205" i="4"/>
  <c r="M205" i="4"/>
  <c r="J205" i="4"/>
  <c r="F205" i="4"/>
  <c r="G204" i="4"/>
  <c r="H204" i="4" s="1"/>
  <c r="H203" i="4"/>
  <c r="G203" i="4"/>
  <c r="I203" i="4" s="1"/>
  <c r="L203" i="4" s="1"/>
  <c r="G202" i="4"/>
  <c r="H202" i="4" s="1"/>
  <c r="H201" i="4"/>
  <c r="G201" i="4"/>
  <c r="I201" i="4" s="1"/>
  <c r="L201" i="4" s="1"/>
  <c r="G200" i="4"/>
  <c r="H200" i="4" s="1"/>
  <c r="I199" i="4"/>
  <c r="L199" i="4" s="1"/>
  <c r="H199" i="4"/>
  <c r="I198" i="4"/>
  <c r="L198" i="4" s="1"/>
  <c r="H198" i="4"/>
  <c r="I197" i="4"/>
  <c r="H197" i="4"/>
  <c r="I196" i="4"/>
  <c r="H196" i="4"/>
  <c r="I195" i="4"/>
  <c r="H195" i="4"/>
  <c r="I194" i="4"/>
  <c r="H194" i="4"/>
  <c r="I193" i="4"/>
  <c r="H193" i="4"/>
  <c r="I192" i="4"/>
  <c r="K192" i="4" s="1"/>
  <c r="H192" i="4"/>
  <c r="O191" i="4"/>
  <c r="N191" i="4"/>
  <c r="M191" i="4"/>
  <c r="J191" i="4"/>
  <c r="F191" i="4"/>
  <c r="G190" i="4"/>
  <c r="H190" i="4" s="1"/>
  <c r="G189" i="4"/>
  <c r="I189" i="4" s="1"/>
  <c r="K188" i="4"/>
  <c r="I188" i="4"/>
  <c r="L188" i="4" s="1"/>
  <c r="H188" i="4"/>
  <c r="O187" i="4"/>
  <c r="N187" i="4"/>
  <c r="M187" i="4"/>
  <c r="J187" i="4"/>
  <c r="F187" i="4"/>
  <c r="G186" i="4"/>
  <c r="H186" i="4" s="1"/>
  <c r="G185" i="4"/>
  <c r="I185" i="4" s="1"/>
  <c r="G184" i="4"/>
  <c r="H184" i="4" s="1"/>
  <c r="H183" i="4"/>
  <c r="G183" i="4"/>
  <c r="I183" i="4" s="1"/>
  <c r="G182" i="4"/>
  <c r="H182" i="4" s="1"/>
  <c r="I181" i="4"/>
  <c r="L181" i="4" s="1"/>
  <c r="H181" i="4"/>
  <c r="K180" i="4"/>
  <c r="P180" i="4" s="1"/>
  <c r="I180" i="4"/>
  <c r="L180" i="4" s="1"/>
  <c r="H180" i="4"/>
  <c r="I179" i="4"/>
  <c r="L179" i="4" s="1"/>
  <c r="H179" i="4"/>
  <c r="I178" i="4"/>
  <c r="L178" i="4" s="1"/>
  <c r="H178" i="4"/>
  <c r="I177" i="4"/>
  <c r="L177" i="4" s="1"/>
  <c r="H177" i="4"/>
  <c r="I176" i="4"/>
  <c r="H176" i="4"/>
  <c r="O175" i="4"/>
  <c r="N175" i="4"/>
  <c r="M175" i="4"/>
  <c r="J175" i="4"/>
  <c r="F175" i="4"/>
  <c r="I174" i="4"/>
  <c r="L174" i="4" s="1"/>
  <c r="H174" i="4"/>
  <c r="K173" i="4"/>
  <c r="I173" i="4"/>
  <c r="L173" i="4" s="1"/>
  <c r="H173" i="4"/>
  <c r="I172" i="4"/>
  <c r="L172" i="4" s="1"/>
  <c r="H172" i="4"/>
  <c r="K171" i="4"/>
  <c r="I171" i="4"/>
  <c r="L171" i="4" s="1"/>
  <c r="H171" i="4"/>
  <c r="I170" i="4"/>
  <c r="L170" i="4" s="1"/>
  <c r="H170" i="4"/>
  <c r="I169" i="4"/>
  <c r="L169" i="4" s="1"/>
  <c r="H169" i="4"/>
  <c r="I168" i="4"/>
  <c r="L168" i="4" s="1"/>
  <c r="H168" i="4"/>
  <c r="O167" i="4"/>
  <c r="N167" i="4"/>
  <c r="M167" i="4"/>
  <c r="J167" i="4"/>
  <c r="F167" i="4"/>
  <c r="G166" i="4"/>
  <c r="I166" i="4" s="1"/>
  <c r="L166" i="4" s="1"/>
  <c r="I165" i="4"/>
  <c r="L165" i="4" s="1"/>
  <c r="H165" i="4"/>
  <c r="I164" i="4"/>
  <c r="K164" i="4" s="1"/>
  <c r="H164" i="4"/>
  <c r="O163" i="4"/>
  <c r="N163" i="4"/>
  <c r="M163" i="4"/>
  <c r="J163" i="4"/>
  <c r="F163" i="4"/>
  <c r="I162" i="4"/>
  <c r="H162" i="4"/>
  <c r="I161" i="4"/>
  <c r="H161" i="4"/>
  <c r="I160" i="4"/>
  <c r="H160" i="4"/>
  <c r="K159" i="4"/>
  <c r="I159" i="4"/>
  <c r="L159" i="4" s="1"/>
  <c r="H159" i="4"/>
  <c r="O158" i="4"/>
  <c r="N158" i="4"/>
  <c r="M158" i="4"/>
  <c r="J158" i="4"/>
  <c r="F158" i="4"/>
  <c r="H157" i="4"/>
  <c r="G157" i="4"/>
  <c r="I157" i="4" s="1"/>
  <c r="I156" i="4"/>
  <c r="H156" i="4"/>
  <c r="G155" i="4"/>
  <c r="H155" i="4" s="1"/>
  <c r="I154" i="4"/>
  <c r="H154" i="4"/>
  <c r="O153" i="4"/>
  <c r="N153" i="4"/>
  <c r="M153" i="4"/>
  <c r="J153" i="4"/>
  <c r="F153" i="4"/>
  <c r="H152" i="4"/>
  <c r="G152" i="4"/>
  <c r="I152" i="4" s="1"/>
  <c r="G151" i="4"/>
  <c r="H151" i="4" s="1"/>
  <c r="I150" i="4"/>
  <c r="L150" i="4" s="1"/>
  <c r="H150" i="4"/>
  <c r="I149" i="4"/>
  <c r="L149" i="4" s="1"/>
  <c r="H149" i="4"/>
  <c r="I148" i="4"/>
  <c r="L148" i="4" s="1"/>
  <c r="H148" i="4"/>
  <c r="I147" i="4"/>
  <c r="L147" i="4" s="1"/>
  <c r="H147" i="4"/>
  <c r="I146" i="4"/>
  <c r="L146" i="4" s="1"/>
  <c r="H146" i="4"/>
  <c r="K145" i="4"/>
  <c r="I145" i="4"/>
  <c r="L145" i="4" s="1"/>
  <c r="H145" i="4"/>
  <c r="I144" i="4"/>
  <c r="L144" i="4" s="1"/>
  <c r="H144" i="4"/>
  <c r="I143" i="4"/>
  <c r="H143" i="4"/>
  <c r="O142" i="4"/>
  <c r="N142" i="4"/>
  <c r="M142" i="4"/>
  <c r="J142" i="4"/>
  <c r="F142" i="4"/>
  <c r="G141" i="4"/>
  <c r="I141" i="4" s="1"/>
  <c r="G140" i="4"/>
  <c r="H140" i="4" s="1"/>
  <c r="G139" i="4"/>
  <c r="I139" i="4" s="1"/>
  <c r="G138" i="4"/>
  <c r="H138" i="4" s="1"/>
  <c r="G137" i="4"/>
  <c r="I137" i="4" s="1"/>
  <c r="G136" i="4"/>
  <c r="H136" i="4" s="1"/>
  <c r="G135" i="4"/>
  <c r="I135" i="4" s="1"/>
  <c r="G134" i="4"/>
  <c r="H134" i="4" s="1"/>
  <c r="G133" i="4"/>
  <c r="I133" i="4" s="1"/>
  <c r="I132" i="4"/>
  <c r="H132" i="4"/>
  <c r="I131" i="4"/>
  <c r="H131" i="4"/>
  <c r="I130" i="4"/>
  <c r="H130" i="4"/>
  <c r="I129" i="4"/>
  <c r="H129" i="4"/>
  <c r="I128" i="4"/>
  <c r="H128" i="4"/>
  <c r="I127" i="4"/>
  <c r="H127" i="4"/>
  <c r="I126" i="4"/>
  <c r="H126" i="4"/>
  <c r="I125" i="4"/>
  <c r="H125" i="4"/>
  <c r="I124" i="4"/>
  <c r="H124" i="4"/>
  <c r="I123" i="4"/>
  <c r="H123" i="4"/>
  <c r="I122" i="4"/>
  <c r="H122" i="4"/>
  <c r="I121" i="4"/>
  <c r="H121" i="4"/>
  <c r="I120" i="4"/>
  <c r="L120" i="4" s="1"/>
  <c r="H120" i="4"/>
  <c r="K119" i="4"/>
  <c r="P119" i="4" s="1"/>
  <c r="I119" i="4"/>
  <c r="L119" i="4" s="1"/>
  <c r="H119" i="4"/>
  <c r="I118" i="4"/>
  <c r="L118" i="4" s="1"/>
  <c r="H118" i="4"/>
  <c r="I117" i="4"/>
  <c r="L117" i="4" s="1"/>
  <c r="H117" i="4"/>
  <c r="I116" i="4"/>
  <c r="L116" i="4" s="1"/>
  <c r="H116" i="4"/>
  <c r="I115" i="4"/>
  <c r="L115" i="4" s="1"/>
  <c r="H115" i="4"/>
  <c r="I114" i="4"/>
  <c r="L114" i="4" s="1"/>
  <c r="H114" i="4"/>
  <c r="K113" i="4"/>
  <c r="P113" i="4" s="1"/>
  <c r="I113" i="4"/>
  <c r="L113" i="4" s="1"/>
  <c r="H113" i="4"/>
  <c r="I112" i="4"/>
  <c r="L112" i="4" s="1"/>
  <c r="H112" i="4"/>
  <c r="K111" i="4"/>
  <c r="P111" i="4" s="1"/>
  <c r="I111" i="4"/>
  <c r="L111" i="4" s="1"/>
  <c r="H111" i="4"/>
  <c r="I110" i="4"/>
  <c r="H110" i="4"/>
  <c r="O109" i="4"/>
  <c r="N109" i="4"/>
  <c r="M109" i="4"/>
  <c r="J109" i="4"/>
  <c r="F109" i="4"/>
  <c r="H109" i="4" s="1"/>
  <c r="G108" i="4"/>
  <c r="H108" i="4" s="1"/>
  <c r="I107" i="4"/>
  <c r="L107" i="4" s="1"/>
  <c r="H107" i="4"/>
  <c r="I106" i="4"/>
  <c r="L106" i="4" s="1"/>
  <c r="H106" i="4"/>
  <c r="I105" i="4"/>
  <c r="L105" i="4" s="1"/>
  <c r="H105" i="4"/>
  <c r="I104" i="4"/>
  <c r="L104" i="4" s="1"/>
  <c r="H104" i="4"/>
  <c r="I103" i="4"/>
  <c r="L103" i="4" s="1"/>
  <c r="H103" i="4"/>
  <c r="K102" i="4"/>
  <c r="I102" i="4"/>
  <c r="L102" i="4" s="1"/>
  <c r="H102" i="4"/>
  <c r="I101" i="4"/>
  <c r="L101" i="4" s="1"/>
  <c r="H101" i="4"/>
  <c r="I100" i="4"/>
  <c r="H100" i="4"/>
  <c r="O99" i="4"/>
  <c r="N99" i="4"/>
  <c r="M99" i="4"/>
  <c r="J99" i="4"/>
  <c r="F99" i="4"/>
  <c r="I98" i="4"/>
  <c r="L98" i="4" s="1"/>
  <c r="H98" i="4"/>
  <c r="I97" i="4"/>
  <c r="L97" i="4" s="1"/>
  <c r="H97" i="4"/>
  <c r="I96" i="4"/>
  <c r="H96" i="4"/>
  <c r="O95" i="4"/>
  <c r="N95" i="4"/>
  <c r="M95" i="4"/>
  <c r="J95" i="4"/>
  <c r="F95" i="4"/>
  <c r="G94" i="4"/>
  <c r="H94" i="4" s="1"/>
  <c r="K93" i="4"/>
  <c r="I93" i="4"/>
  <c r="L93" i="4" s="1"/>
  <c r="H93" i="4"/>
  <c r="I92" i="4"/>
  <c r="L92" i="4" s="1"/>
  <c r="H92" i="4"/>
  <c r="I91" i="4"/>
  <c r="H91" i="4"/>
  <c r="O90" i="4"/>
  <c r="N90" i="4"/>
  <c r="M90" i="4"/>
  <c r="J90" i="4"/>
  <c r="F90" i="4"/>
  <c r="I89" i="4"/>
  <c r="L89" i="4" s="1"/>
  <c r="H89" i="4"/>
  <c r="I88" i="4"/>
  <c r="L88" i="4" s="1"/>
  <c r="H88" i="4"/>
  <c r="I87" i="4"/>
  <c r="L87" i="4" s="1"/>
  <c r="H87" i="4"/>
  <c r="L86" i="4"/>
  <c r="L90" i="4" s="1"/>
  <c r="I86" i="4"/>
  <c r="H86" i="4"/>
  <c r="O85" i="4"/>
  <c r="N85" i="4"/>
  <c r="M85" i="4"/>
  <c r="J85" i="4"/>
  <c r="F85" i="4"/>
  <c r="H84" i="4"/>
  <c r="G84" i="4"/>
  <c r="I84" i="4" s="1"/>
  <c r="L84" i="4" s="1"/>
  <c r="G83" i="4"/>
  <c r="H83" i="4" s="1"/>
  <c r="G82" i="4"/>
  <c r="I82" i="4" s="1"/>
  <c r="L82" i="4" s="1"/>
  <c r="G81" i="4"/>
  <c r="H81" i="4" s="1"/>
  <c r="G80" i="4"/>
  <c r="I80" i="4" s="1"/>
  <c r="L80" i="4" s="1"/>
  <c r="G79" i="4"/>
  <c r="H79" i="4" s="1"/>
  <c r="G78" i="4"/>
  <c r="I78" i="4" s="1"/>
  <c r="L78" i="4" s="1"/>
  <c r="I77" i="4"/>
  <c r="G77" i="4"/>
  <c r="H77" i="4" s="1"/>
  <c r="G76" i="4"/>
  <c r="I76" i="4" s="1"/>
  <c r="L76" i="4" s="1"/>
  <c r="G75" i="4"/>
  <c r="H75" i="4" s="1"/>
  <c r="G74" i="4"/>
  <c r="I74" i="4" s="1"/>
  <c r="L74" i="4" s="1"/>
  <c r="G73" i="4"/>
  <c r="H73" i="4" s="1"/>
  <c r="G72" i="4"/>
  <c r="I72" i="4" s="1"/>
  <c r="L72" i="4" s="1"/>
  <c r="G71" i="4"/>
  <c r="H71" i="4" s="1"/>
  <c r="G70" i="4"/>
  <c r="I70" i="4" s="1"/>
  <c r="G69" i="4"/>
  <c r="H69" i="4" s="1"/>
  <c r="G68" i="4"/>
  <c r="H68" i="4" s="1"/>
  <c r="H67" i="4"/>
  <c r="G67" i="4"/>
  <c r="I67" i="4" s="1"/>
  <c r="G66" i="4"/>
  <c r="H66" i="4" s="1"/>
  <c r="G65" i="4"/>
  <c r="I65" i="4" s="1"/>
  <c r="G64" i="4"/>
  <c r="H64" i="4" s="1"/>
  <c r="I63" i="4"/>
  <c r="L63" i="4" s="1"/>
  <c r="H63" i="4"/>
  <c r="I62" i="4"/>
  <c r="L62" i="4" s="1"/>
  <c r="H62" i="4"/>
  <c r="K61" i="4"/>
  <c r="I61" i="4"/>
  <c r="L61" i="4" s="1"/>
  <c r="H61" i="4"/>
  <c r="I60" i="4"/>
  <c r="L60" i="4" s="1"/>
  <c r="H60" i="4"/>
  <c r="I59" i="4"/>
  <c r="L59" i="4" s="1"/>
  <c r="H59" i="4"/>
  <c r="I58" i="4"/>
  <c r="L58" i="4" s="1"/>
  <c r="H58" i="4"/>
  <c r="I57" i="4"/>
  <c r="L57" i="4" s="1"/>
  <c r="H57" i="4"/>
  <c r="I56" i="4"/>
  <c r="L56" i="4" s="1"/>
  <c r="H56" i="4"/>
  <c r="I55" i="4"/>
  <c r="L55" i="4" s="1"/>
  <c r="H55" i="4"/>
  <c r="I54" i="4"/>
  <c r="L54" i="4" s="1"/>
  <c r="H54" i="4"/>
  <c r="K53" i="4"/>
  <c r="I53" i="4"/>
  <c r="L53" i="4" s="1"/>
  <c r="H53" i="4"/>
  <c r="I52" i="4"/>
  <c r="L52" i="4" s="1"/>
  <c r="H52" i="4"/>
  <c r="I51" i="4"/>
  <c r="L51" i="4" s="1"/>
  <c r="H51" i="4"/>
  <c r="I50" i="4"/>
  <c r="L50" i="4" s="1"/>
  <c r="H50" i="4"/>
  <c r="K49" i="4"/>
  <c r="I49" i="4"/>
  <c r="L49" i="4" s="1"/>
  <c r="H49" i="4"/>
  <c r="I48" i="4"/>
  <c r="L48" i="4" s="1"/>
  <c r="H48" i="4"/>
  <c r="I47" i="4"/>
  <c r="L47" i="4" s="1"/>
  <c r="H47" i="4"/>
  <c r="I46" i="4"/>
  <c r="L46" i="4" s="1"/>
  <c r="H46" i="4"/>
  <c r="K45" i="4"/>
  <c r="I45" i="4"/>
  <c r="L45" i="4" s="1"/>
  <c r="H45" i="4"/>
  <c r="I44" i="4"/>
  <c r="L44" i="4" s="1"/>
  <c r="H44" i="4"/>
  <c r="I43" i="4"/>
  <c r="L43" i="4" s="1"/>
  <c r="H43" i="4"/>
  <c r="I42" i="4"/>
  <c r="H42" i="4"/>
  <c r="I41" i="4"/>
  <c r="H41" i="4"/>
  <c r="I40" i="4"/>
  <c r="H40" i="4"/>
  <c r="I39" i="4"/>
  <c r="H39" i="4"/>
  <c r="I38" i="4"/>
  <c r="H38" i="4"/>
  <c r="I37" i="4"/>
  <c r="H37" i="4"/>
  <c r="I36" i="4"/>
  <c r="L36" i="4" s="1"/>
  <c r="H36" i="4"/>
  <c r="H35" i="4"/>
  <c r="G35" i="4"/>
  <c r="I35" i="4" s="1"/>
  <c r="O34" i="4"/>
  <c r="N34" i="4"/>
  <c r="M34" i="4"/>
  <c r="J34" i="4"/>
  <c r="F34" i="4"/>
  <c r="I33" i="4"/>
  <c r="L33" i="4" s="1"/>
  <c r="H33" i="4"/>
  <c r="I32" i="4"/>
  <c r="L32" i="4" s="1"/>
  <c r="H32" i="4"/>
  <c r="I31" i="4"/>
  <c r="L31" i="4" s="1"/>
  <c r="H31" i="4"/>
  <c r="K30" i="4"/>
  <c r="I30" i="4"/>
  <c r="L30" i="4" s="1"/>
  <c r="H30" i="4"/>
  <c r="I29" i="4"/>
  <c r="H29" i="4"/>
  <c r="O28" i="4"/>
  <c r="N28" i="4"/>
  <c r="M28" i="4"/>
  <c r="J28" i="4"/>
  <c r="F28" i="4"/>
  <c r="G27" i="4"/>
  <c r="I27" i="4" s="1"/>
  <c r="H26" i="4"/>
  <c r="G26" i="4"/>
  <c r="I26" i="4" s="1"/>
  <c r="G25" i="4"/>
  <c r="H25" i="4" s="1"/>
  <c r="O24" i="4"/>
  <c r="N24" i="4"/>
  <c r="M24" i="4"/>
  <c r="J24" i="4"/>
  <c r="F24" i="4"/>
  <c r="G23" i="4"/>
  <c r="H23" i="4" s="1"/>
  <c r="I22" i="4"/>
  <c r="L22" i="4" s="1"/>
  <c r="H22" i="4"/>
  <c r="I21" i="4"/>
  <c r="H21" i="4"/>
  <c r="O20" i="4"/>
  <c r="N20" i="4"/>
  <c r="M20" i="4"/>
  <c r="J20" i="4"/>
  <c r="F20" i="4"/>
  <c r="I19" i="4"/>
  <c r="L19" i="4" s="1"/>
  <c r="H19" i="4"/>
  <c r="K18" i="4"/>
  <c r="I18" i="4"/>
  <c r="L18" i="4" s="1"/>
  <c r="H18" i="4"/>
  <c r="I17" i="4"/>
  <c r="H17" i="4"/>
  <c r="O16" i="4"/>
  <c r="N16" i="4"/>
  <c r="M16" i="4"/>
  <c r="J16" i="4"/>
  <c r="F16" i="4"/>
  <c r="H15" i="4"/>
  <c r="G15" i="4"/>
  <c r="I15" i="4" s="1"/>
  <c r="G14" i="4"/>
  <c r="H14" i="4" s="1"/>
  <c r="G13" i="4"/>
  <c r="I13" i="4" s="1"/>
  <c r="G12" i="4"/>
  <c r="H12" i="4" s="1"/>
  <c r="I11" i="4"/>
  <c r="L11" i="4" s="1"/>
  <c r="H11" i="4"/>
  <c r="I10" i="4"/>
  <c r="H10" i="4"/>
  <c r="O9" i="4"/>
  <c r="N9" i="4"/>
  <c r="M9" i="4"/>
  <c r="J9" i="4"/>
  <c r="F9" i="4"/>
  <c r="I8" i="4"/>
  <c r="I9" i="4" s="1"/>
  <c r="H8" i="4"/>
  <c r="A2" i="4"/>
  <c r="O233" i="3"/>
  <c r="N233" i="3"/>
  <c r="M233" i="3"/>
  <c r="J233" i="3"/>
  <c r="F233" i="3"/>
  <c r="G232" i="3"/>
  <c r="I232" i="3" s="1"/>
  <c r="L232" i="3" s="1"/>
  <c r="G231" i="3"/>
  <c r="H231" i="3" s="1"/>
  <c r="I230" i="3"/>
  <c r="L230" i="3" s="1"/>
  <c r="H230" i="3"/>
  <c r="I229" i="3"/>
  <c r="L229" i="3" s="1"/>
  <c r="H229" i="3"/>
  <c r="I228" i="3"/>
  <c r="H228" i="3"/>
  <c r="O227" i="3"/>
  <c r="N227" i="3"/>
  <c r="M227" i="3"/>
  <c r="J227" i="3"/>
  <c r="F227" i="3"/>
  <c r="G226" i="3"/>
  <c r="I226" i="3" s="1"/>
  <c r="L226" i="3" s="1"/>
  <c r="I225" i="3"/>
  <c r="H225" i="3"/>
  <c r="O224" i="3"/>
  <c r="N224" i="3"/>
  <c r="M224" i="3"/>
  <c r="J224" i="3"/>
  <c r="F224" i="3"/>
  <c r="I223" i="3"/>
  <c r="H223" i="3"/>
  <c r="O222" i="3"/>
  <c r="N222" i="3"/>
  <c r="M222" i="3"/>
  <c r="J222" i="3"/>
  <c r="F222" i="3"/>
  <c r="G221" i="3"/>
  <c r="I221" i="3" s="1"/>
  <c r="L221" i="3" s="1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O209" i="3"/>
  <c r="N209" i="3"/>
  <c r="M209" i="3"/>
  <c r="J209" i="3"/>
  <c r="F209" i="3"/>
  <c r="I208" i="3"/>
  <c r="L208" i="3" s="1"/>
  <c r="H208" i="3"/>
  <c r="I207" i="3"/>
  <c r="L207" i="3" s="1"/>
  <c r="H207" i="3"/>
  <c r="I206" i="3"/>
  <c r="K206" i="3" s="1"/>
  <c r="H206" i="3"/>
  <c r="O205" i="3"/>
  <c r="N205" i="3"/>
  <c r="M205" i="3"/>
  <c r="J205" i="3"/>
  <c r="F205" i="3"/>
  <c r="G204" i="3"/>
  <c r="H204" i="3" s="1"/>
  <c r="G203" i="3"/>
  <c r="I203" i="3" s="1"/>
  <c r="L203" i="3" s="1"/>
  <c r="G202" i="3"/>
  <c r="H202" i="3" s="1"/>
  <c r="G201" i="3"/>
  <c r="I201" i="3" s="1"/>
  <c r="G200" i="3"/>
  <c r="K199" i="3"/>
  <c r="I199" i="3"/>
  <c r="L199" i="3" s="1"/>
  <c r="H199" i="3"/>
  <c r="I198" i="3"/>
  <c r="L198" i="3" s="1"/>
  <c r="H198" i="3"/>
  <c r="I197" i="3"/>
  <c r="H197" i="3"/>
  <c r="I196" i="3"/>
  <c r="H196" i="3"/>
  <c r="I195" i="3"/>
  <c r="H195" i="3"/>
  <c r="I194" i="3"/>
  <c r="H194" i="3"/>
  <c r="I193" i="3"/>
  <c r="H193" i="3"/>
  <c r="I192" i="3"/>
  <c r="K192" i="3" s="1"/>
  <c r="H192" i="3"/>
  <c r="O191" i="3"/>
  <c r="N191" i="3"/>
  <c r="M191" i="3"/>
  <c r="J191" i="3"/>
  <c r="F191" i="3"/>
  <c r="G190" i="3"/>
  <c r="H190" i="3" s="1"/>
  <c r="G189" i="3"/>
  <c r="I189" i="3" s="1"/>
  <c r="L189" i="3" s="1"/>
  <c r="I188" i="3"/>
  <c r="L188" i="3" s="1"/>
  <c r="H188" i="3"/>
  <c r="O187" i="3"/>
  <c r="N187" i="3"/>
  <c r="M187" i="3"/>
  <c r="J187" i="3"/>
  <c r="F187" i="3"/>
  <c r="G186" i="3"/>
  <c r="H186" i="3" s="1"/>
  <c r="H185" i="3"/>
  <c r="G185" i="3"/>
  <c r="I185" i="3" s="1"/>
  <c r="L185" i="3" s="1"/>
  <c r="G184" i="3"/>
  <c r="H184" i="3" s="1"/>
  <c r="G183" i="3"/>
  <c r="I183" i="3" s="1"/>
  <c r="L183" i="3" s="1"/>
  <c r="G182" i="3"/>
  <c r="H182" i="3" s="1"/>
  <c r="I181" i="3"/>
  <c r="L181" i="3" s="1"/>
  <c r="H181" i="3"/>
  <c r="K180" i="3"/>
  <c r="P180" i="3" s="1"/>
  <c r="I180" i="3"/>
  <c r="L180" i="3" s="1"/>
  <c r="H180" i="3"/>
  <c r="I179" i="3"/>
  <c r="L179" i="3" s="1"/>
  <c r="H179" i="3"/>
  <c r="I178" i="3"/>
  <c r="L178" i="3" s="1"/>
  <c r="H178" i="3"/>
  <c r="I177" i="3"/>
  <c r="L177" i="3" s="1"/>
  <c r="H177" i="3"/>
  <c r="L176" i="3"/>
  <c r="I176" i="3"/>
  <c r="H176" i="3"/>
  <c r="O175" i="3"/>
  <c r="N175" i="3"/>
  <c r="M175" i="3"/>
  <c r="J175" i="3"/>
  <c r="F175" i="3"/>
  <c r="K174" i="3"/>
  <c r="P174" i="3" s="1"/>
  <c r="I174" i="3"/>
  <c r="L174" i="3" s="1"/>
  <c r="H174" i="3"/>
  <c r="I173" i="3"/>
  <c r="L173" i="3" s="1"/>
  <c r="H173" i="3"/>
  <c r="I172" i="3"/>
  <c r="L172" i="3" s="1"/>
  <c r="H172" i="3"/>
  <c r="I171" i="3"/>
  <c r="L171" i="3" s="1"/>
  <c r="H171" i="3"/>
  <c r="I170" i="3"/>
  <c r="L170" i="3" s="1"/>
  <c r="H170" i="3"/>
  <c r="I169" i="3"/>
  <c r="L169" i="3" s="1"/>
  <c r="H169" i="3"/>
  <c r="I168" i="3"/>
  <c r="L168" i="3" s="1"/>
  <c r="H168" i="3"/>
  <c r="O167" i="3"/>
  <c r="N167" i="3"/>
  <c r="M167" i="3"/>
  <c r="J167" i="3"/>
  <c r="F167" i="3"/>
  <c r="G166" i="3"/>
  <c r="I166" i="3" s="1"/>
  <c r="L166" i="3" s="1"/>
  <c r="I165" i="3"/>
  <c r="L165" i="3" s="1"/>
  <c r="H165" i="3"/>
  <c r="I164" i="3"/>
  <c r="H164" i="3"/>
  <c r="O163" i="3"/>
  <c r="N163" i="3"/>
  <c r="M163" i="3"/>
  <c r="J163" i="3"/>
  <c r="F163" i="3"/>
  <c r="I162" i="3"/>
  <c r="L162" i="3" s="1"/>
  <c r="H162" i="3"/>
  <c r="I161" i="3"/>
  <c r="L161" i="3" s="1"/>
  <c r="H161" i="3"/>
  <c r="I160" i="3"/>
  <c r="L160" i="3" s="1"/>
  <c r="H160" i="3"/>
  <c r="I159" i="3"/>
  <c r="H159" i="3"/>
  <c r="O158" i="3"/>
  <c r="N158" i="3"/>
  <c r="M158" i="3"/>
  <c r="J158" i="3"/>
  <c r="F158" i="3"/>
  <c r="G157" i="3"/>
  <c r="I157" i="3" s="1"/>
  <c r="I156" i="3"/>
  <c r="H156" i="3"/>
  <c r="G155" i="3"/>
  <c r="H155" i="3" s="1"/>
  <c r="I154" i="3"/>
  <c r="H154" i="3"/>
  <c r="O153" i="3"/>
  <c r="N153" i="3"/>
  <c r="M153" i="3"/>
  <c r="J153" i="3"/>
  <c r="F153" i="3"/>
  <c r="G152" i="3"/>
  <c r="I152" i="3" s="1"/>
  <c r="G151" i="3"/>
  <c r="H151" i="3" s="1"/>
  <c r="K150" i="3"/>
  <c r="P150" i="3" s="1"/>
  <c r="I150" i="3"/>
  <c r="L150" i="3" s="1"/>
  <c r="H150" i="3"/>
  <c r="I149" i="3"/>
  <c r="L149" i="3" s="1"/>
  <c r="H149" i="3"/>
  <c r="I148" i="3"/>
  <c r="L148" i="3" s="1"/>
  <c r="H148" i="3"/>
  <c r="I147" i="3"/>
  <c r="L147" i="3" s="1"/>
  <c r="H147" i="3"/>
  <c r="I146" i="3"/>
  <c r="L146" i="3" s="1"/>
  <c r="H146" i="3"/>
  <c r="I145" i="3"/>
  <c r="L145" i="3" s="1"/>
  <c r="H145" i="3"/>
  <c r="I144" i="3"/>
  <c r="L144" i="3" s="1"/>
  <c r="H144" i="3"/>
  <c r="I143" i="3"/>
  <c r="H143" i="3"/>
  <c r="O142" i="3"/>
  <c r="N142" i="3"/>
  <c r="M142" i="3"/>
  <c r="J142" i="3"/>
  <c r="F142" i="3"/>
  <c r="H141" i="3"/>
  <c r="G141" i="3"/>
  <c r="I141" i="3" s="1"/>
  <c r="G140" i="3"/>
  <c r="H140" i="3" s="1"/>
  <c r="G139" i="3"/>
  <c r="I139" i="3" s="1"/>
  <c r="G138" i="3"/>
  <c r="H138" i="3" s="1"/>
  <c r="H137" i="3"/>
  <c r="G137" i="3"/>
  <c r="I137" i="3" s="1"/>
  <c r="G136" i="3"/>
  <c r="H136" i="3" s="1"/>
  <c r="G135" i="3"/>
  <c r="I135" i="3" s="1"/>
  <c r="G134" i="3"/>
  <c r="H134" i="3" s="1"/>
  <c r="G133" i="3"/>
  <c r="I133" i="3" s="1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L120" i="3" s="1"/>
  <c r="H120" i="3"/>
  <c r="I119" i="3"/>
  <c r="L119" i="3" s="1"/>
  <c r="H119" i="3"/>
  <c r="I118" i="3"/>
  <c r="L118" i="3" s="1"/>
  <c r="H118" i="3"/>
  <c r="I117" i="3"/>
  <c r="L117" i="3" s="1"/>
  <c r="H117" i="3"/>
  <c r="I116" i="3"/>
  <c r="L116" i="3" s="1"/>
  <c r="H116" i="3"/>
  <c r="I115" i="3"/>
  <c r="L115" i="3" s="1"/>
  <c r="H115" i="3"/>
  <c r="K114" i="3"/>
  <c r="P114" i="3" s="1"/>
  <c r="I114" i="3"/>
  <c r="L114" i="3" s="1"/>
  <c r="H114" i="3"/>
  <c r="I113" i="3"/>
  <c r="L113" i="3" s="1"/>
  <c r="H113" i="3"/>
  <c r="I112" i="3"/>
  <c r="L112" i="3" s="1"/>
  <c r="H112" i="3"/>
  <c r="I111" i="3"/>
  <c r="L111" i="3" s="1"/>
  <c r="H111" i="3"/>
  <c r="I110" i="3"/>
  <c r="H110" i="3"/>
  <c r="O109" i="3"/>
  <c r="N109" i="3"/>
  <c r="M109" i="3"/>
  <c r="J109" i="3"/>
  <c r="H109" i="3"/>
  <c r="F109" i="3"/>
  <c r="G108" i="3"/>
  <c r="H108" i="3" s="1"/>
  <c r="I107" i="3"/>
  <c r="L107" i="3" s="1"/>
  <c r="H107" i="3"/>
  <c r="I106" i="3"/>
  <c r="L106" i="3" s="1"/>
  <c r="H106" i="3"/>
  <c r="I105" i="3"/>
  <c r="L105" i="3" s="1"/>
  <c r="H105" i="3"/>
  <c r="I104" i="3"/>
  <c r="L104" i="3" s="1"/>
  <c r="H104" i="3"/>
  <c r="I103" i="3"/>
  <c r="L103" i="3" s="1"/>
  <c r="H103" i="3"/>
  <c r="I102" i="3"/>
  <c r="L102" i="3" s="1"/>
  <c r="H102" i="3"/>
  <c r="I101" i="3"/>
  <c r="L101" i="3" s="1"/>
  <c r="H101" i="3"/>
  <c r="L100" i="3"/>
  <c r="I100" i="3"/>
  <c r="H100" i="3"/>
  <c r="O99" i="3"/>
  <c r="N99" i="3"/>
  <c r="M99" i="3"/>
  <c r="J99" i="3"/>
  <c r="F99" i="3"/>
  <c r="K98" i="3"/>
  <c r="P98" i="3" s="1"/>
  <c r="I98" i="3"/>
  <c r="L98" i="3" s="1"/>
  <c r="H98" i="3"/>
  <c r="I97" i="3"/>
  <c r="L97" i="3" s="1"/>
  <c r="H97" i="3"/>
  <c r="I96" i="3"/>
  <c r="K96" i="3" s="1"/>
  <c r="H96" i="3"/>
  <c r="O95" i="3"/>
  <c r="N95" i="3"/>
  <c r="M95" i="3"/>
  <c r="J95" i="3"/>
  <c r="F95" i="3"/>
  <c r="G94" i="3"/>
  <c r="H94" i="3" s="1"/>
  <c r="I93" i="3"/>
  <c r="L93" i="3" s="1"/>
  <c r="H93" i="3"/>
  <c r="I92" i="3"/>
  <c r="L92" i="3" s="1"/>
  <c r="H92" i="3"/>
  <c r="L91" i="3"/>
  <c r="I91" i="3"/>
  <c r="H91" i="3"/>
  <c r="O90" i="3"/>
  <c r="N90" i="3"/>
  <c r="M90" i="3"/>
  <c r="J90" i="3"/>
  <c r="F90" i="3"/>
  <c r="K89" i="3"/>
  <c r="P89" i="3" s="1"/>
  <c r="I89" i="3"/>
  <c r="L89" i="3" s="1"/>
  <c r="H89" i="3"/>
  <c r="I88" i="3"/>
  <c r="L88" i="3" s="1"/>
  <c r="H88" i="3"/>
  <c r="I87" i="3"/>
  <c r="L87" i="3" s="1"/>
  <c r="H87" i="3"/>
  <c r="I86" i="3"/>
  <c r="H86" i="3"/>
  <c r="O85" i="3"/>
  <c r="N85" i="3"/>
  <c r="M85" i="3"/>
  <c r="J85" i="3"/>
  <c r="F85" i="3"/>
  <c r="G84" i="3"/>
  <c r="I84" i="3" s="1"/>
  <c r="L84" i="3" s="1"/>
  <c r="G83" i="3"/>
  <c r="H83" i="3" s="1"/>
  <c r="G82" i="3"/>
  <c r="I82" i="3" s="1"/>
  <c r="L82" i="3" s="1"/>
  <c r="G81" i="3"/>
  <c r="H81" i="3" s="1"/>
  <c r="G80" i="3"/>
  <c r="I80" i="3" s="1"/>
  <c r="G79" i="3"/>
  <c r="H79" i="3" s="1"/>
  <c r="H78" i="3"/>
  <c r="G78" i="3"/>
  <c r="I78" i="3" s="1"/>
  <c r="G77" i="3"/>
  <c r="H77" i="3" s="1"/>
  <c r="G76" i="3"/>
  <c r="I76" i="3" s="1"/>
  <c r="G75" i="3"/>
  <c r="H75" i="3" s="1"/>
  <c r="G74" i="3"/>
  <c r="I74" i="3" s="1"/>
  <c r="G73" i="3"/>
  <c r="H73" i="3" s="1"/>
  <c r="G72" i="3"/>
  <c r="I72" i="3" s="1"/>
  <c r="G71" i="3"/>
  <c r="H71" i="3" s="1"/>
  <c r="G70" i="3"/>
  <c r="I70" i="3" s="1"/>
  <c r="G69" i="3"/>
  <c r="H69" i="3" s="1"/>
  <c r="G68" i="3"/>
  <c r="H68" i="3" s="1"/>
  <c r="H67" i="3"/>
  <c r="G67" i="3"/>
  <c r="I67" i="3" s="1"/>
  <c r="G66" i="3"/>
  <c r="H66" i="3" s="1"/>
  <c r="G65" i="3"/>
  <c r="I65" i="3" s="1"/>
  <c r="G64" i="3"/>
  <c r="H64" i="3" s="1"/>
  <c r="I63" i="3"/>
  <c r="L63" i="3" s="1"/>
  <c r="H63" i="3"/>
  <c r="I62" i="3"/>
  <c r="L62" i="3" s="1"/>
  <c r="H62" i="3"/>
  <c r="K61" i="3"/>
  <c r="I61" i="3"/>
  <c r="L61" i="3" s="1"/>
  <c r="H61" i="3"/>
  <c r="I60" i="3"/>
  <c r="L60" i="3" s="1"/>
  <c r="H60" i="3"/>
  <c r="I59" i="3"/>
  <c r="L59" i="3" s="1"/>
  <c r="H59" i="3"/>
  <c r="I58" i="3"/>
  <c r="L58" i="3" s="1"/>
  <c r="H58" i="3"/>
  <c r="I57" i="3"/>
  <c r="L57" i="3" s="1"/>
  <c r="H57" i="3"/>
  <c r="I56" i="3"/>
  <c r="L56" i="3" s="1"/>
  <c r="H56" i="3"/>
  <c r="I55" i="3"/>
  <c r="L55" i="3" s="1"/>
  <c r="H55" i="3"/>
  <c r="I54" i="3"/>
  <c r="L54" i="3" s="1"/>
  <c r="H54" i="3"/>
  <c r="K53" i="3"/>
  <c r="I53" i="3"/>
  <c r="L53" i="3" s="1"/>
  <c r="H53" i="3"/>
  <c r="I52" i="3"/>
  <c r="L52" i="3" s="1"/>
  <c r="H52" i="3"/>
  <c r="I51" i="3"/>
  <c r="L51" i="3" s="1"/>
  <c r="H51" i="3"/>
  <c r="I50" i="3"/>
  <c r="L50" i="3" s="1"/>
  <c r="H50" i="3"/>
  <c r="K49" i="3"/>
  <c r="I49" i="3"/>
  <c r="L49" i="3" s="1"/>
  <c r="H49" i="3"/>
  <c r="I48" i="3"/>
  <c r="L48" i="3" s="1"/>
  <c r="H48" i="3"/>
  <c r="I47" i="3"/>
  <c r="L47" i="3" s="1"/>
  <c r="H47" i="3"/>
  <c r="I46" i="3"/>
  <c r="L46" i="3" s="1"/>
  <c r="H46" i="3"/>
  <c r="K45" i="3"/>
  <c r="I45" i="3"/>
  <c r="L45" i="3" s="1"/>
  <c r="H45" i="3"/>
  <c r="I44" i="3"/>
  <c r="L44" i="3" s="1"/>
  <c r="H44" i="3"/>
  <c r="I43" i="3"/>
  <c r="L43" i="3" s="1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L36" i="3" s="1"/>
  <c r="H36" i="3"/>
  <c r="H35" i="3"/>
  <c r="G35" i="3"/>
  <c r="I35" i="3" s="1"/>
  <c r="O34" i="3"/>
  <c r="N34" i="3"/>
  <c r="M34" i="3"/>
  <c r="J34" i="3"/>
  <c r="F34" i="3"/>
  <c r="I33" i="3"/>
  <c r="L33" i="3" s="1"/>
  <c r="H33" i="3"/>
  <c r="I32" i="3"/>
  <c r="L32" i="3" s="1"/>
  <c r="H32" i="3"/>
  <c r="I31" i="3"/>
  <c r="L31" i="3" s="1"/>
  <c r="H31" i="3"/>
  <c r="K30" i="3"/>
  <c r="I30" i="3"/>
  <c r="L30" i="3" s="1"/>
  <c r="H30" i="3"/>
  <c r="I29" i="3"/>
  <c r="H29" i="3"/>
  <c r="O28" i="3"/>
  <c r="N28" i="3"/>
  <c r="M28" i="3"/>
  <c r="J28" i="3"/>
  <c r="F28" i="3"/>
  <c r="H27" i="3"/>
  <c r="G27" i="3"/>
  <c r="I27" i="3" s="1"/>
  <c r="H26" i="3"/>
  <c r="G26" i="3"/>
  <c r="I26" i="3" s="1"/>
  <c r="G25" i="3"/>
  <c r="H25" i="3" s="1"/>
  <c r="O24" i="3"/>
  <c r="N24" i="3"/>
  <c r="M24" i="3"/>
  <c r="J24" i="3"/>
  <c r="F24" i="3"/>
  <c r="G23" i="3"/>
  <c r="H23" i="3" s="1"/>
  <c r="I22" i="3"/>
  <c r="L22" i="3" s="1"/>
  <c r="H22" i="3"/>
  <c r="I21" i="3"/>
  <c r="H21" i="3"/>
  <c r="O20" i="3"/>
  <c r="N20" i="3"/>
  <c r="M20" i="3"/>
  <c r="J20" i="3"/>
  <c r="F20" i="3"/>
  <c r="I19" i="3"/>
  <c r="L19" i="3" s="1"/>
  <c r="H19" i="3"/>
  <c r="K18" i="3"/>
  <c r="I18" i="3"/>
  <c r="L18" i="3" s="1"/>
  <c r="H18" i="3"/>
  <c r="I17" i="3"/>
  <c r="H17" i="3"/>
  <c r="O16" i="3"/>
  <c r="N16" i="3"/>
  <c r="M16" i="3"/>
  <c r="J16" i="3"/>
  <c r="F16" i="3"/>
  <c r="G15" i="3"/>
  <c r="I15" i="3" s="1"/>
  <c r="G14" i="3"/>
  <c r="H14" i="3" s="1"/>
  <c r="G13" i="3"/>
  <c r="I13" i="3" s="1"/>
  <c r="G12" i="3"/>
  <c r="H12" i="3" s="1"/>
  <c r="I11" i="3"/>
  <c r="L11" i="3" s="1"/>
  <c r="H11" i="3"/>
  <c r="I10" i="3"/>
  <c r="H10" i="3"/>
  <c r="O9" i="3"/>
  <c r="N9" i="3"/>
  <c r="M9" i="3"/>
  <c r="J9" i="3"/>
  <c r="F9" i="3"/>
  <c r="I8" i="3"/>
  <c r="I9" i="3" s="1"/>
  <c r="H8" i="3"/>
  <c r="A2" i="3"/>
  <c r="O233" i="2"/>
  <c r="N233" i="2"/>
  <c r="M233" i="2"/>
  <c r="J233" i="2"/>
  <c r="F233" i="2"/>
  <c r="G232" i="2"/>
  <c r="I232" i="2" s="1"/>
  <c r="G231" i="2"/>
  <c r="I231" i="2" s="1"/>
  <c r="I230" i="2"/>
  <c r="L230" i="2" s="1"/>
  <c r="H230" i="2"/>
  <c r="I229" i="2"/>
  <c r="L229" i="2" s="1"/>
  <c r="H229" i="2"/>
  <c r="I228" i="2"/>
  <c r="L228" i="2" s="1"/>
  <c r="H228" i="2"/>
  <c r="O227" i="2"/>
  <c r="N227" i="2"/>
  <c r="M227" i="2"/>
  <c r="J227" i="2"/>
  <c r="F227" i="2"/>
  <c r="G226" i="2"/>
  <c r="H226" i="2" s="1"/>
  <c r="K225" i="2"/>
  <c r="I225" i="2"/>
  <c r="L225" i="2" s="1"/>
  <c r="H225" i="2"/>
  <c r="O224" i="2"/>
  <c r="N224" i="2"/>
  <c r="M224" i="2"/>
  <c r="J224" i="2"/>
  <c r="F224" i="2"/>
  <c r="I223" i="2"/>
  <c r="L223" i="2" s="1"/>
  <c r="L224" i="2" s="1"/>
  <c r="H223" i="2"/>
  <c r="O222" i="2"/>
  <c r="N222" i="2"/>
  <c r="M222" i="2"/>
  <c r="J222" i="2"/>
  <c r="F222" i="2"/>
  <c r="G221" i="2"/>
  <c r="H221" i="2" s="1"/>
  <c r="K220" i="2"/>
  <c r="P220" i="2" s="1"/>
  <c r="I220" i="2"/>
  <c r="L220" i="2" s="1"/>
  <c r="H220" i="2"/>
  <c r="I219" i="2"/>
  <c r="L219" i="2" s="1"/>
  <c r="H219" i="2"/>
  <c r="I218" i="2"/>
  <c r="L218" i="2" s="1"/>
  <c r="H218" i="2"/>
  <c r="I217" i="2"/>
  <c r="L217" i="2" s="1"/>
  <c r="H217" i="2"/>
  <c r="I216" i="2"/>
  <c r="L216" i="2" s="1"/>
  <c r="H216" i="2"/>
  <c r="I215" i="2"/>
  <c r="L215" i="2" s="1"/>
  <c r="H215" i="2"/>
  <c r="I214" i="2"/>
  <c r="L214" i="2" s="1"/>
  <c r="H214" i="2"/>
  <c r="I213" i="2"/>
  <c r="L213" i="2" s="1"/>
  <c r="H213" i="2"/>
  <c r="K212" i="2"/>
  <c r="P212" i="2" s="1"/>
  <c r="I212" i="2"/>
  <c r="L212" i="2" s="1"/>
  <c r="H212" i="2"/>
  <c r="I211" i="2"/>
  <c r="L211" i="2" s="1"/>
  <c r="H211" i="2"/>
  <c r="I210" i="2"/>
  <c r="L210" i="2" s="1"/>
  <c r="H210" i="2"/>
  <c r="O209" i="2"/>
  <c r="N209" i="2"/>
  <c r="M209" i="2"/>
  <c r="J209" i="2"/>
  <c r="F209" i="2"/>
  <c r="I208" i="2"/>
  <c r="H208" i="2"/>
  <c r="I207" i="2"/>
  <c r="H207" i="2"/>
  <c r="I206" i="2"/>
  <c r="H206" i="2"/>
  <c r="O205" i="2"/>
  <c r="N205" i="2"/>
  <c r="M205" i="2"/>
  <c r="J205" i="2"/>
  <c r="F205" i="2"/>
  <c r="G204" i="2"/>
  <c r="H204" i="2" s="1"/>
  <c r="G203" i="2"/>
  <c r="I203" i="2" s="1"/>
  <c r="G202" i="2"/>
  <c r="G201" i="2"/>
  <c r="I201" i="2" s="1"/>
  <c r="L201" i="2" s="1"/>
  <c r="G200" i="2"/>
  <c r="H200" i="2" s="1"/>
  <c r="I199" i="2"/>
  <c r="L199" i="2" s="1"/>
  <c r="H199" i="2"/>
  <c r="I198" i="2"/>
  <c r="L198" i="2" s="1"/>
  <c r="H198" i="2"/>
  <c r="L197" i="2"/>
  <c r="I197" i="2"/>
  <c r="H197" i="2"/>
  <c r="I196" i="2"/>
  <c r="L196" i="2" s="1"/>
  <c r="H196" i="2"/>
  <c r="I195" i="2"/>
  <c r="L195" i="2" s="1"/>
  <c r="H195" i="2"/>
  <c r="I194" i="2"/>
  <c r="L194" i="2" s="1"/>
  <c r="H194" i="2"/>
  <c r="I193" i="2"/>
  <c r="L193" i="2" s="1"/>
  <c r="H193" i="2"/>
  <c r="I192" i="2"/>
  <c r="L192" i="2" s="1"/>
  <c r="H192" i="2"/>
  <c r="O191" i="2"/>
  <c r="N191" i="2"/>
  <c r="M191" i="2"/>
  <c r="J191" i="2"/>
  <c r="F191" i="2"/>
  <c r="G190" i="2"/>
  <c r="I190" i="2" s="1"/>
  <c r="G189" i="2"/>
  <c r="I188" i="2"/>
  <c r="H188" i="2"/>
  <c r="O187" i="2"/>
  <c r="N187" i="2"/>
  <c r="M187" i="2"/>
  <c r="J187" i="2"/>
  <c r="F187" i="2"/>
  <c r="G186" i="2"/>
  <c r="I186" i="2" s="1"/>
  <c r="L186" i="2" s="1"/>
  <c r="G185" i="2"/>
  <c r="H185" i="2" s="1"/>
  <c r="G184" i="2"/>
  <c r="I184" i="2" s="1"/>
  <c r="L184" i="2" s="1"/>
  <c r="G183" i="2"/>
  <c r="H183" i="2" s="1"/>
  <c r="G182" i="2"/>
  <c r="I182" i="2" s="1"/>
  <c r="L182" i="2" s="1"/>
  <c r="I181" i="2"/>
  <c r="H181" i="2"/>
  <c r="I180" i="2"/>
  <c r="H180" i="2"/>
  <c r="I179" i="2"/>
  <c r="H179" i="2"/>
  <c r="I178" i="2"/>
  <c r="H178" i="2"/>
  <c r="I177" i="2"/>
  <c r="H177" i="2"/>
  <c r="I176" i="2"/>
  <c r="K176" i="2" s="1"/>
  <c r="H176" i="2"/>
  <c r="O175" i="2"/>
  <c r="N175" i="2"/>
  <c r="M175" i="2"/>
  <c r="J175" i="2"/>
  <c r="F175" i="2"/>
  <c r="I174" i="2"/>
  <c r="L174" i="2" s="1"/>
  <c r="H174" i="2"/>
  <c r="I173" i="2"/>
  <c r="L173" i="2" s="1"/>
  <c r="H173" i="2"/>
  <c r="I172" i="2"/>
  <c r="L172" i="2" s="1"/>
  <c r="H172" i="2"/>
  <c r="I171" i="2"/>
  <c r="L171" i="2" s="1"/>
  <c r="H171" i="2"/>
  <c r="I170" i="2"/>
  <c r="L170" i="2" s="1"/>
  <c r="H170" i="2"/>
  <c r="I169" i="2"/>
  <c r="L169" i="2" s="1"/>
  <c r="H169" i="2"/>
  <c r="K168" i="2"/>
  <c r="I168" i="2"/>
  <c r="L168" i="2" s="1"/>
  <c r="H168" i="2"/>
  <c r="O167" i="2"/>
  <c r="N167" i="2"/>
  <c r="M167" i="2"/>
  <c r="J167" i="2"/>
  <c r="F167" i="2"/>
  <c r="I166" i="2"/>
  <c r="G166" i="2"/>
  <c r="H166" i="2" s="1"/>
  <c r="I165" i="2"/>
  <c r="L165" i="2" s="1"/>
  <c r="H165" i="2"/>
  <c r="I164" i="2"/>
  <c r="H164" i="2"/>
  <c r="O163" i="2"/>
  <c r="N163" i="2"/>
  <c r="M163" i="2"/>
  <c r="J163" i="2"/>
  <c r="F163" i="2"/>
  <c r="K162" i="2"/>
  <c r="I162" i="2"/>
  <c r="L162" i="2" s="1"/>
  <c r="H162" i="2"/>
  <c r="I161" i="2"/>
  <c r="L161" i="2" s="1"/>
  <c r="H161" i="2"/>
  <c r="K160" i="2"/>
  <c r="I160" i="2"/>
  <c r="L160" i="2" s="1"/>
  <c r="H160" i="2"/>
  <c r="I159" i="2"/>
  <c r="L159" i="2" s="1"/>
  <c r="L163" i="2" s="1"/>
  <c r="H159" i="2"/>
  <c r="O158" i="2"/>
  <c r="N158" i="2"/>
  <c r="M158" i="2"/>
  <c r="J158" i="2"/>
  <c r="F158" i="2"/>
  <c r="G157" i="2"/>
  <c r="I157" i="2" s="1"/>
  <c r="L157" i="2" s="1"/>
  <c r="I156" i="2"/>
  <c r="L156" i="2" s="1"/>
  <c r="H156" i="2"/>
  <c r="G155" i="2"/>
  <c r="H155" i="2" s="1"/>
  <c r="I154" i="2"/>
  <c r="H154" i="2"/>
  <c r="O153" i="2"/>
  <c r="N153" i="2"/>
  <c r="M153" i="2"/>
  <c r="J153" i="2"/>
  <c r="F153" i="2"/>
  <c r="G152" i="2"/>
  <c r="I152" i="2" s="1"/>
  <c r="L152" i="2" s="1"/>
  <c r="I151" i="2"/>
  <c r="G151" i="2"/>
  <c r="H151" i="2" s="1"/>
  <c r="I150" i="2"/>
  <c r="L150" i="2" s="1"/>
  <c r="H150" i="2"/>
  <c r="I149" i="2"/>
  <c r="L149" i="2" s="1"/>
  <c r="H149" i="2"/>
  <c r="I148" i="2"/>
  <c r="L148" i="2" s="1"/>
  <c r="H148" i="2"/>
  <c r="I147" i="2"/>
  <c r="L147" i="2" s="1"/>
  <c r="H147" i="2"/>
  <c r="K146" i="2"/>
  <c r="P146" i="2" s="1"/>
  <c r="I146" i="2"/>
  <c r="L146" i="2" s="1"/>
  <c r="H146" i="2"/>
  <c r="I145" i="2"/>
  <c r="L145" i="2" s="1"/>
  <c r="H145" i="2"/>
  <c r="I144" i="2"/>
  <c r="L144" i="2" s="1"/>
  <c r="H144" i="2"/>
  <c r="I143" i="2"/>
  <c r="H143" i="2"/>
  <c r="O142" i="2"/>
  <c r="N142" i="2"/>
  <c r="M142" i="2"/>
  <c r="J142" i="2"/>
  <c r="F142" i="2"/>
  <c r="G141" i="2"/>
  <c r="I141" i="2" s="1"/>
  <c r="L141" i="2" s="1"/>
  <c r="G140" i="2"/>
  <c r="H140" i="2" s="1"/>
  <c r="G139" i="2"/>
  <c r="I139" i="2" s="1"/>
  <c r="L139" i="2" s="1"/>
  <c r="G138" i="2"/>
  <c r="H138" i="2" s="1"/>
  <c r="G137" i="2"/>
  <c r="I137" i="2" s="1"/>
  <c r="L137" i="2" s="1"/>
  <c r="G136" i="2"/>
  <c r="H136" i="2" s="1"/>
  <c r="G135" i="2"/>
  <c r="I135" i="2" s="1"/>
  <c r="L135" i="2" s="1"/>
  <c r="G134" i="2"/>
  <c r="H134" i="2" s="1"/>
  <c r="H133" i="2"/>
  <c r="G133" i="2"/>
  <c r="I133" i="2" s="1"/>
  <c r="L133" i="2" s="1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K120" i="2"/>
  <c r="I120" i="2"/>
  <c r="L120" i="2" s="1"/>
  <c r="H120" i="2"/>
  <c r="I119" i="2"/>
  <c r="L119" i="2" s="1"/>
  <c r="H119" i="2"/>
  <c r="I118" i="2"/>
  <c r="L118" i="2" s="1"/>
  <c r="H118" i="2"/>
  <c r="I117" i="2"/>
  <c r="L117" i="2" s="1"/>
  <c r="H117" i="2"/>
  <c r="I116" i="2"/>
  <c r="L116" i="2" s="1"/>
  <c r="H116" i="2"/>
  <c r="I115" i="2"/>
  <c r="L115" i="2" s="1"/>
  <c r="H115" i="2"/>
  <c r="I114" i="2"/>
  <c r="L114" i="2" s="1"/>
  <c r="H114" i="2"/>
  <c r="I113" i="2"/>
  <c r="L113" i="2" s="1"/>
  <c r="H113" i="2"/>
  <c r="K112" i="2"/>
  <c r="I112" i="2"/>
  <c r="L112" i="2" s="1"/>
  <c r="H112" i="2"/>
  <c r="I111" i="2"/>
  <c r="L111" i="2" s="1"/>
  <c r="H111" i="2"/>
  <c r="I110" i="2"/>
  <c r="H110" i="2"/>
  <c r="O109" i="2"/>
  <c r="N109" i="2"/>
  <c r="M109" i="2"/>
  <c r="J109" i="2"/>
  <c r="F109" i="2"/>
  <c r="H109" i="2" s="1"/>
  <c r="G108" i="2"/>
  <c r="H108" i="2" s="1"/>
  <c r="I107" i="2"/>
  <c r="L107" i="2" s="1"/>
  <c r="H107" i="2"/>
  <c r="I106" i="2"/>
  <c r="L106" i="2" s="1"/>
  <c r="H106" i="2"/>
  <c r="K105" i="2"/>
  <c r="P105" i="2" s="1"/>
  <c r="I105" i="2"/>
  <c r="L105" i="2" s="1"/>
  <c r="H105" i="2"/>
  <c r="I104" i="2"/>
  <c r="L104" i="2" s="1"/>
  <c r="H104" i="2"/>
  <c r="I103" i="2"/>
  <c r="L103" i="2" s="1"/>
  <c r="H103" i="2"/>
  <c r="I102" i="2"/>
  <c r="L102" i="2" s="1"/>
  <c r="H102" i="2"/>
  <c r="I101" i="2"/>
  <c r="L101" i="2" s="1"/>
  <c r="H101" i="2"/>
  <c r="I100" i="2"/>
  <c r="K100" i="2" s="1"/>
  <c r="H100" i="2"/>
  <c r="O99" i="2"/>
  <c r="N99" i="2"/>
  <c r="M99" i="2"/>
  <c r="J99" i="2"/>
  <c r="F99" i="2"/>
  <c r="I98" i="2"/>
  <c r="H98" i="2"/>
  <c r="I97" i="2"/>
  <c r="H97" i="2"/>
  <c r="I96" i="2"/>
  <c r="H96" i="2"/>
  <c r="O95" i="2"/>
  <c r="N95" i="2"/>
  <c r="M95" i="2"/>
  <c r="J95" i="2"/>
  <c r="F95" i="2"/>
  <c r="G94" i="2"/>
  <c r="I94" i="2" s="1"/>
  <c r="I93" i="2"/>
  <c r="H93" i="2"/>
  <c r="I92" i="2"/>
  <c r="H92" i="2"/>
  <c r="I91" i="2"/>
  <c r="K91" i="2" s="1"/>
  <c r="H91" i="2"/>
  <c r="O90" i="2"/>
  <c r="N90" i="2"/>
  <c r="M90" i="2"/>
  <c r="J90" i="2"/>
  <c r="F90" i="2"/>
  <c r="I89" i="2"/>
  <c r="H89" i="2"/>
  <c r="I88" i="2"/>
  <c r="H88" i="2"/>
  <c r="I87" i="2"/>
  <c r="H87" i="2"/>
  <c r="I86" i="2"/>
  <c r="L86" i="2" s="1"/>
  <c r="H86" i="2"/>
  <c r="O85" i="2"/>
  <c r="N85" i="2"/>
  <c r="M85" i="2"/>
  <c r="J85" i="2"/>
  <c r="F85" i="2"/>
  <c r="G84" i="2"/>
  <c r="H84" i="2" s="1"/>
  <c r="G83" i="2"/>
  <c r="I83" i="2" s="1"/>
  <c r="L83" i="2" s="1"/>
  <c r="G82" i="2"/>
  <c r="H82" i="2" s="1"/>
  <c r="G81" i="2"/>
  <c r="I81" i="2" s="1"/>
  <c r="L81" i="2" s="1"/>
  <c r="G80" i="2"/>
  <c r="H80" i="2" s="1"/>
  <c r="G79" i="2"/>
  <c r="I79" i="2" s="1"/>
  <c r="L79" i="2" s="1"/>
  <c r="G78" i="2"/>
  <c r="H78" i="2" s="1"/>
  <c r="H77" i="2"/>
  <c r="G77" i="2"/>
  <c r="I77" i="2" s="1"/>
  <c r="L77" i="2" s="1"/>
  <c r="I76" i="2"/>
  <c r="G76" i="2"/>
  <c r="H76" i="2" s="1"/>
  <c r="H75" i="2"/>
  <c r="G75" i="2"/>
  <c r="I75" i="2" s="1"/>
  <c r="L75" i="2" s="1"/>
  <c r="G74" i="2"/>
  <c r="H74" i="2" s="1"/>
  <c r="G73" i="2"/>
  <c r="I73" i="2" s="1"/>
  <c r="L73" i="2" s="1"/>
  <c r="G72" i="2"/>
  <c r="H72" i="2" s="1"/>
  <c r="G71" i="2"/>
  <c r="I71" i="2" s="1"/>
  <c r="L71" i="2" s="1"/>
  <c r="G70" i="2"/>
  <c r="H70" i="2" s="1"/>
  <c r="G69" i="2"/>
  <c r="I69" i="2" s="1"/>
  <c r="L69" i="2" s="1"/>
  <c r="G68" i="2"/>
  <c r="I68" i="2" s="1"/>
  <c r="L68" i="2" s="1"/>
  <c r="G67" i="2"/>
  <c r="H67" i="2" s="1"/>
  <c r="G66" i="2"/>
  <c r="I66" i="2" s="1"/>
  <c r="L66" i="2" s="1"/>
  <c r="G65" i="2"/>
  <c r="H65" i="2" s="1"/>
  <c r="G64" i="2"/>
  <c r="I64" i="2" s="1"/>
  <c r="L64" i="2" s="1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L42" i="2" s="1"/>
  <c r="H42" i="2"/>
  <c r="I41" i="2"/>
  <c r="L41" i="2" s="1"/>
  <c r="H41" i="2"/>
  <c r="I40" i="2"/>
  <c r="L40" i="2" s="1"/>
  <c r="H40" i="2"/>
  <c r="I39" i="2"/>
  <c r="L39" i="2" s="1"/>
  <c r="H39" i="2"/>
  <c r="I38" i="2"/>
  <c r="L38" i="2" s="1"/>
  <c r="H38" i="2"/>
  <c r="I37" i="2"/>
  <c r="L37" i="2" s="1"/>
  <c r="H37" i="2"/>
  <c r="I36" i="2"/>
  <c r="H36" i="2"/>
  <c r="G35" i="2"/>
  <c r="H35" i="2" s="1"/>
  <c r="O34" i="2"/>
  <c r="N34" i="2"/>
  <c r="M34" i="2"/>
  <c r="J34" i="2"/>
  <c r="F34" i="2"/>
  <c r="I33" i="2"/>
  <c r="L33" i="2" s="1"/>
  <c r="H33" i="2"/>
  <c r="I32" i="2"/>
  <c r="L32" i="2" s="1"/>
  <c r="H32" i="2"/>
  <c r="I31" i="2"/>
  <c r="L31" i="2" s="1"/>
  <c r="H31" i="2"/>
  <c r="I30" i="2"/>
  <c r="L30" i="2" s="1"/>
  <c r="H30" i="2"/>
  <c r="K29" i="2"/>
  <c r="I29" i="2"/>
  <c r="L29" i="2" s="1"/>
  <c r="H29" i="2"/>
  <c r="O28" i="2"/>
  <c r="N28" i="2"/>
  <c r="M28" i="2"/>
  <c r="J28" i="2"/>
  <c r="F28" i="2"/>
  <c r="I27" i="2"/>
  <c r="G27" i="2"/>
  <c r="H27" i="2" s="1"/>
  <c r="G26" i="2"/>
  <c r="H26" i="2" s="1"/>
  <c r="G25" i="2"/>
  <c r="I25" i="2" s="1"/>
  <c r="L25" i="2" s="1"/>
  <c r="O24" i="2"/>
  <c r="N24" i="2"/>
  <c r="M24" i="2"/>
  <c r="J24" i="2"/>
  <c r="F24" i="2"/>
  <c r="H23" i="2"/>
  <c r="G23" i="2"/>
  <c r="I23" i="2" s="1"/>
  <c r="L23" i="2" s="1"/>
  <c r="I22" i="2"/>
  <c r="H22" i="2"/>
  <c r="I21" i="2"/>
  <c r="K21" i="2" s="1"/>
  <c r="H21" i="2"/>
  <c r="O20" i="2"/>
  <c r="N20" i="2"/>
  <c r="M20" i="2"/>
  <c r="J20" i="2"/>
  <c r="F20" i="2"/>
  <c r="I19" i="2"/>
  <c r="L19" i="2" s="1"/>
  <c r="H19" i="2"/>
  <c r="I18" i="2"/>
  <c r="L18" i="2" s="1"/>
  <c r="H18" i="2"/>
  <c r="K17" i="2"/>
  <c r="I17" i="2"/>
  <c r="L17" i="2" s="1"/>
  <c r="H17" i="2"/>
  <c r="O16" i="2"/>
  <c r="N16" i="2"/>
  <c r="M16" i="2"/>
  <c r="J16" i="2"/>
  <c r="F16" i="2"/>
  <c r="I15" i="2"/>
  <c r="G15" i="2"/>
  <c r="H15" i="2" s="1"/>
  <c r="H14" i="2"/>
  <c r="G14" i="2"/>
  <c r="I14" i="2" s="1"/>
  <c r="L14" i="2" s="1"/>
  <c r="G13" i="2"/>
  <c r="H13" i="2" s="1"/>
  <c r="G12" i="2"/>
  <c r="I12" i="2" s="1"/>
  <c r="L12" i="2" s="1"/>
  <c r="I11" i="2"/>
  <c r="H11" i="2"/>
  <c r="I10" i="2"/>
  <c r="L10" i="2" s="1"/>
  <c r="H10" i="2"/>
  <c r="O9" i="2"/>
  <c r="N9" i="2"/>
  <c r="M9" i="2"/>
  <c r="J9" i="2"/>
  <c r="I9" i="2"/>
  <c r="F9" i="2"/>
  <c r="K8" i="2"/>
  <c r="K9" i="2" s="1"/>
  <c r="I8" i="2"/>
  <c r="L8" i="2" s="1"/>
  <c r="L9" i="2" s="1"/>
  <c r="H8" i="2"/>
  <c r="A2" i="2"/>
  <c r="H152" i="2" l="1"/>
  <c r="K216" i="2"/>
  <c r="P216" i="2" s="1"/>
  <c r="H15" i="3"/>
  <c r="K118" i="3"/>
  <c r="P118" i="3" s="1"/>
  <c r="K146" i="3"/>
  <c r="P146" i="3" s="1"/>
  <c r="K57" i="4"/>
  <c r="H70" i="4"/>
  <c r="K97" i="4"/>
  <c r="P97" i="4" s="1"/>
  <c r="K106" i="4"/>
  <c r="K178" i="4"/>
  <c r="P178" i="4" s="1"/>
  <c r="K207" i="4"/>
  <c r="P207" i="4" s="1"/>
  <c r="H25" i="5"/>
  <c r="H109" i="5"/>
  <c r="P206" i="6"/>
  <c r="O234" i="2"/>
  <c r="K41" i="2"/>
  <c r="P41" i="2" s="1"/>
  <c r="H66" i="2"/>
  <c r="H83" i="2"/>
  <c r="K103" i="2"/>
  <c r="P103" i="2" s="1"/>
  <c r="K118" i="2"/>
  <c r="I140" i="2"/>
  <c r="H182" i="2"/>
  <c r="I200" i="2"/>
  <c r="K200" i="2" s="1"/>
  <c r="K210" i="2"/>
  <c r="K43" i="3"/>
  <c r="K59" i="3"/>
  <c r="H74" i="3"/>
  <c r="K87" i="3"/>
  <c r="P87" i="3" s="1"/>
  <c r="K106" i="3"/>
  <c r="P106" i="3" s="1"/>
  <c r="K112" i="3"/>
  <c r="P112" i="3" s="1"/>
  <c r="K172" i="3"/>
  <c r="P172" i="3" s="1"/>
  <c r="N234" i="4"/>
  <c r="K51" i="4"/>
  <c r="M236" i="5"/>
  <c r="K236" i="6"/>
  <c r="P185" i="7"/>
  <c r="P184" i="7"/>
  <c r="I67" i="2"/>
  <c r="I84" i="2"/>
  <c r="K84" i="2" s="1"/>
  <c r="K86" i="2"/>
  <c r="K107" i="2"/>
  <c r="P107" i="2" s="1"/>
  <c r="H141" i="2"/>
  <c r="K170" i="2"/>
  <c r="P170" i="2" s="1"/>
  <c r="H201" i="2"/>
  <c r="K214" i="2"/>
  <c r="P214" i="2" s="1"/>
  <c r="J234" i="3"/>
  <c r="K11" i="3"/>
  <c r="P11" i="3" s="1"/>
  <c r="K47" i="3"/>
  <c r="K63" i="3"/>
  <c r="H82" i="3"/>
  <c r="K93" i="3"/>
  <c r="P93" i="3" s="1"/>
  <c r="K116" i="3"/>
  <c r="P116" i="3" s="1"/>
  <c r="K144" i="3"/>
  <c r="P144" i="3" s="1"/>
  <c r="K161" i="3"/>
  <c r="K178" i="3"/>
  <c r="P178" i="3" s="1"/>
  <c r="K230" i="3"/>
  <c r="P230" i="3" s="1"/>
  <c r="K32" i="4"/>
  <c r="K55" i="4"/>
  <c r="H78" i="4"/>
  <c r="K104" i="4"/>
  <c r="I202" i="4"/>
  <c r="O236" i="5"/>
  <c r="H14" i="5"/>
  <c r="H71" i="5"/>
  <c r="L236" i="6"/>
  <c r="P187" i="7"/>
  <c r="P186" i="7"/>
  <c r="P236" i="8"/>
  <c r="M234" i="2"/>
  <c r="K39" i="2"/>
  <c r="P39" i="2" s="1"/>
  <c r="K101" i="2"/>
  <c r="P101" i="2" s="1"/>
  <c r="K116" i="2"/>
  <c r="P116" i="2" s="1"/>
  <c r="K150" i="2"/>
  <c r="P150" i="2" s="1"/>
  <c r="K165" i="2"/>
  <c r="P165" i="2" s="1"/>
  <c r="K57" i="3"/>
  <c r="H70" i="3"/>
  <c r="K104" i="3"/>
  <c r="P104" i="3" s="1"/>
  <c r="I167" i="3"/>
  <c r="K208" i="3"/>
  <c r="P208" i="3" s="1"/>
  <c r="H27" i="4"/>
  <c r="K117" i="4"/>
  <c r="P117" i="4" s="1"/>
  <c r="H139" i="4"/>
  <c r="K149" i="4"/>
  <c r="K198" i="4"/>
  <c r="P198" i="4" s="1"/>
  <c r="H77" i="5"/>
  <c r="K171" i="5"/>
  <c r="K177" i="5"/>
  <c r="P177" i="5" s="1"/>
  <c r="I226" i="5"/>
  <c r="P85" i="7"/>
  <c r="H68" i="2"/>
  <c r="I108" i="2"/>
  <c r="K144" i="2"/>
  <c r="P144" i="2" s="1"/>
  <c r="K218" i="2"/>
  <c r="P218" i="2" s="1"/>
  <c r="N234" i="3"/>
  <c r="K51" i="3"/>
  <c r="P51" i="3" s="1"/>
  <c r="I83" i="3"/>
  <c r="I94" i="3"/>
  <c r="K120" i="3"/>
  <c r="P120" i="3" s="1"/>
  <c r="K148" i="3"/>
  <c r="P148" i="3" s="1"/>
  <c r="H183" i="3"/>
  <c r="K43" i="4"/>
  <c r="K59" i="4"/>
  <c r="I99" i="4"/>
  <c r="I209" i="4"/>
  <c r="I163" i="3"/>
  <c r="I164" i="5"/>
  <c r="K37" i="2"/>
  <c r="P37" i="2" s="1"/>
  <c r="H69" i="2"/>
  <c r="H94" i="2"/>
  <c r="K114" i="2"/>
  <c r="P114" i="2" s="1"/>
  <c r="H139" i="2"/>
  <c r="K148" i="2"/>
  <c r="P148" i="2" s="1"/>
  <c r="K199" i="2"/>
  <c r="P199" i="2" s="1"/>
  <c r="K230" i="2"/>
  <c r="K32" i="3"/>
  <c r="K55" i="3"/>
  <c r="H84" i="3"/>
  <c r="K102" i="3"/>
  <c r="P102" i="3" s="1"/>
  <c r="H133" i="3"/>
  <c r="I184" i="3"/>
  <c r="J234" i="4"/>
  <c r="K11" i="4"/>
  <c r="P11" i="4" s="1"/>
  <c r="K47" i="4"/>
  <c r="K63" i="4"/>
  <c r="H76" i="4"/>
  <c r="K88" i="4"/>
  <c r="P88" i="4" s="1"/>
  <c r="K115" i="4"/>
  <c r="P115" i="4" s="1"/>
  <c r="H135" i="4"/>
  <c r="K147" i="4"/>
  <c r="H189" i="4"/>
  <c r="H221" i="4"/>
  <c r="H226" i="4"/>
  <c r="H73" i="5"/>
  <c r="H158" i="5"/>
  <c r="K169" i="5"/>
  <c r="H190" i="5"/>
  <c r="L188" i="7"/>
  <c r="I236" i="7"/>
  <c r="P85" i="10"/>
  <c r="P236" i="10" s="1"/>
  <c r="L236" i="7"/>
  <c r="P183" i="7"/>
  <c r="P188" i="7" s="1"/>
  <c r="K188" i="7"/>
  <c r="P190" i="7"/>
  <c r="P192" i="7" s="1"/>
  <c r="K16" i="7"/>
  <c r="P16" i="7"/>
  <c r="P35" i="6"/>
  <c r="P85" i="6" s="1"/>
  <c r="P109" i="6"/>
  <c r="P110" i="6" s="1"/>
  <c r="P236" i="6" s="1"/>
  <c r="K10" i="5"/>
  <c r="H12" i="5"/>
  <c r="H23" i="5"/>
  <c r="H66" i="5"/>
  <c r="I67" i="5"/>
  <c r="H68" i="5"/>
  <c r="H75" i="5"/>
  <c r="H79" i="5"/>
  <c r="H83" i="5"/>
  <c r="H134" i="5"/>
  <c r="I135" i="5"/>
  <c r="K135" i="5" s="1"/>
  <c r="H136" i="5"/>
  <c r="H142" i="5"/>
  <c r="K170" i="5"/>
  <c r="H185" i="5"/>
  <c r="K194" i="5"/>
  <c r="P194" i="5" s="1"/>
  <c r="K215" i="5"/>
  <c r="P215" i="5" s="1"/>
  <c r="K220" i="5"/>
  <c r="P220" i="5" s="1"/>
  <c r="K230" i="5"/>
  <c r="P230" i="5" s="1"/>
  <c r="K227" i="5"/>
  <c r="K222" i="5"/>
  <c r="P222" i="5" s="1"/>
  <c r="K161" i="5"/>
  <c r="K166" i="5"/>
  <c r="P166" i="5" s="1"/>
  <c r="K196" i="5"/>
  <c r="P196" i="5" s="1"/>
  <c r="K197" i="5"/>
  <c r="P197" i="5" s="1"/>
  <c r="K198" i="5"/>
  <c r="P198" i="5" s="1"/>
  <c r="K211" i="5"/>
  <c r="P211" i="5" s="1"/>
  <c r="K212" i="5"/>
  <c r="K213" i="5"/>
  <c r="P213" i="5" s="1"/>
  <c r="P219" i="5"/>
  <c r="P221" i="5"/>
  <c r="K217" i="5"/>
  <c r="P217" i="5" s="1"/>
  <c r="K216" i="5"/>
  <c r="P216" i="5" s="1"/>
  <c r="K214" i="5"/>
  <c r="P214" i="5" s="1"/>
  <c r="P212" i="5"/>
  <c r="K195" i="5"/>
  <c r="P195" i="5" s="1"/>
  <c r="K162" i="5"/>
  <c r="K151" i="5"/>
  <c r="P151" i="5" s="1"/>
  <c r="K150" i="5"/>
  <c r="P150" i="5" s="1"/>
  <c r="K149" i="5"/>
  <c r="P149" i="5" s="1"/>
  <c r="L175" i="4"/>
  <c r="H13" i="4"/>
  <c r="I20" i="4"/>
  <c r="K19" i="4"/>
  <c r="K22" i="4"/>
  <c r="P22" i="4" s="1"/>
  <c r="I34" i="4"/>
  <c r="K31" i="4"/>
  <c r="K33" i="4"/>
  <c r="P33" i="4" s="1"/>
  <c r="K36" i="4"/>
  <c r="K44" i="4"/>
  <c r="K46" i="4"/>
  <c r="K48" i="4"/>
  <c r="K50" i="4"/>
  <c r="K52" i="4"/>
  <c r="K54" i="4"/>
  <c r="K56" i="4"/>
  <c r="P56" i="4" s="1"/>
  <c r="K58" i="4"/>
  <c r="K60" i="4"/>
  <c r="K62" i="4"/>
  <c r="H65" i="4"/>
  <c r="H72" i="4"/>
  <c r="I73" i="4"/>
  <c r="H74" i="4"/>
  <c r="H80" i="4"/>
  <c r="I81" i="4"/>
  <c r="H82" i="4"/>
  <c r="K87" i="4"/>
  <c r="K89" i="4"/>
  <c r="P89" i="4" s="1"/>
  <c r="K92" i="4"/>
  <c r="P92" i="4" s="1"/>
  <c r="P93" i="4"/>
  <c r="K96" i="4"/>
  <c r="K98" i="4"/>
  <c r="K99" i="4" s="1"/>
  <c r="K101" i="4"/>
  <c r="P101" i="4" s="1"/>
  <c r="P102" i="4"/>
  <c r="K103" i="4"/>
  <c r="P103" i="4" s="1"/>
  <c r="P104" i="4"/>
  <c r="K105" i="4"/>
  <c r="P105" i="4" s="1"/>
  <c r="P106" i="4"/>
  <c r="K107" i="4"/>
  <c r="P107" i="4" s="1"/>
  <c r="I108" i="4"/>
  <c r="K108" i="4" s="1"/>
  <c r="K112" i="4"/>
  <c r="P112" i="4" s="1"/>
  <c r="K114" i="4"/>
  <c r="K116" i="4"/>
  <c r="K118" i="4"/>
  <c r="K120" i="4"/>
  <c r="H133" i="4"/>
  <c r="H137" i="4"/>
  <c r="H141" i="4"/>
  <c r="K144" i="4"/>
  <c r="K146" i="4"/>
  <c r="K148" i="4"/>
  <c r="K150" i="4"/>
  <c r="H166" i="4"/>
  <c r="P171" i="4"/>
  <c r="K172" i="4"/>
  <c r="P172" i="4" s="1"/>
  <c r="P173" i="4"/>
  <c r="K174" i="4"/>
  <c r="P174" i="4" s="1"/>
  <c r="K177" i="4"/>
  <c r="P177" i="4" s="1"/>
  <c r="K179" i="4"/>
  <c r="P179" i="4" s="1"/>
  <c r="K181" i="4"/>
  <c r="P181" i="4" s="1"/>
  <c r="H185" i="4"/>
  <c r="K199" i="4"/>
  <c r="P199" i="4" s="1"/>
  <c r="K206" i="4"/>
  <c r="K208" i="4"/>
  <c r="P208" i="4" s="1"/>
  <c r="K230" i="4"/>
  <c r="P230" i="4" s="1"/>
  <c r="P87" i="4"/>
  <c r="P114" i="4"/>
  <c r="P116" i="4"/>
  <c r="P118" i="4"/>
  <c r="P120" i="4"/>
  <c r="H13" i="3"/>
  <c r="I20" i="3"/>
  <c r="K19" i="3"/>
  <c r="K22" i="3"/>
  <c r="P22" i="3" s="1"/>
  <c r="I34" i="3"/>
  <c r="K31" i="3"/>
  <c r="K33" i="3"/>
  <c r="K36" i="3"/>
  <c r="K44" i="3"/>
  <c r="K46" i="3"/>
  <c r="K48" i="3"/>
  <c r="K50" i="3"/>
  <c r="K52" i="3"/>
  <c r="P52" i="3" s="1"/>
  <c r="K54" i="3"/>
  <c r="K56" i="3"/>
  <c r="K58" i="3"/>
  <c r="K60" i="3"/>
  <c r="K62" i="3"/>
  <c r="H65" i="3"/>
  <c r="H72" i="3"/>
  <c r="H76" i="3"/>
  <c r="H80" i="3"/>
  <c r="K88" i="3"/>
  <c r="K92" i="3"/>
  <c r="I99" i="3"/>
  <c r="K97" i="3"/>
  <c r="K101" i="3"/>
  <c r="K103" i="3"/>
  <c r="P103" i="3" s="1"/>
  <c r="K105" i="3"/>
  <c r="P105" i="3" s="1"/>
  <c r="K107" i="3"/>
  <c r="P107" i="3" s="1"/>
  <c r="K111" i="3"/>
  <c r="P111" i="3" s="1"/>
  <c r="K113" i="3"/>
  <c r="P113" i="3" s="1"/>
  <c r="K115" i="3"/>
  <c r="P115" i="3" s="1"/>
  <c r="K117" i="3"/>
  <c r="P117" i="3" s="1"/>
  <c r="K119" i="3"/>
  <c r="P119" i="3" s="1"/>
  <c r="H135" i="3"/>
  <c r="H139" i="3"/>
  <c r="K145" i="3"/>
  <c r="P145" i="3" s="1"/>
  <c r="K147" i="3"/>
  <c r="P147" i="3" s="1"/>
  <c r="K149" i="3"/>
  <c r="P149" i="3" s="1"/>
  <c r="H152" i="3"/>
  <c r="H157" i="3"/>
  <c r="K160" i="3"/>
  <c r="K162" i="3"/>
  <c r="K165" i="3"/>
  <c r="P165" i="3" s="1"/>
  <c r="K171" i="3"/>
  <c r="P171" i="3" s="1"/>
  <c r="K173" i="3"/>
  <c r="K177" i="3"/>
  <c r="K179" i="3"/>
  <c r="K181" i="3"/>
  <c r="P181" i="3" s="1"/>
  <c r="K188" i="3"/>
  <c r="H189" i="3"/>
  <c r="K198" i="3"/>
  <c r="P198" i="3" s="1"/>
  <c r="P199" i="3"/>
  <c r="H201" i="3"/>
  <c r="I202" i="3"/>
  <c r="H203" i="3"/>
  <c r="I209" i="3"/>
  <c r="K207" i="3"/>
  <c r="P207" i="3" s="1"/>
  <c r="H221" i="3"/>
  <c r="H226" i="3"/>
  <c r="K229" i="3"/>
  <c r="P229" i="3" s="1"/>
  <c r="H232" i="3"/>
  <c r="P88" i="3"/>
  <c r="P92" i="3"/>
  <c r="K99" i="3"/>
  <c r="P97" i="3"/>
  <c r="P101" i="3"/>
  <c r="L175" i="3"/>
  <c r="P173" i="3"/>
  <c r="P177" i="3"/>
  <c r="P179" i="3"/>
  <c r="K10" i="2"/>
  <c r="H12" i="2"/>
  <c r="I24" i="2"/>
  <c r="H25" i="2"/>
  <c r="I35" i="2"/>
  <c r="K38" i="2"/>
  <c r="P38" i="2" s="1"/>
  <c r="K40" i="2"/>
  <c r="P40" i="2" s="1"/>
  <c r="K42" i="2"/>
  <c r="H64" i="2"/>
  <c r="H71" i="2"/>
  <c r="I72" i="2"/>
  <c r="H73" i="2"/>
  <c r="H79" i="2"/>
  <c r="I80" i="2"/>
  <c r="K80" i="2" s="1"/>
  <c r="H81" i="2"/>
  <c r="I95" i="2"/>
  <c r="K102" i="2"/>
  <c r="K104" i="2"/>
  <c r="K106" i="2"/>
  <c r="K111" i="2"/>
  <c r="P111" i="2" s="1"/>
  <c r="P112" i="2"/>
  <c r="K113" i="2"/>
  <c r="P113" i="2" s="1"/>
  <c r="K115" i="2"/>
  <c r="P115" i="2" s="1"/>
  <c r="K117" i="2"/>
  <c r="P117" i="2" s="1"/>
  <c r="P118" i="2"/>
  <c r="K119" i="2"/>
  <c r="P119" i="2" s="1"/>
  <c r="P120" i="2"/>
  <c r="H135" i="2"/>
  <c r="I136" i="2"/>
  <c r="H137" i="2"/>
  <c r="K145" i="2"/>
  <c r="K147" i="2"/>
  <c r="P147" i="2" s="1"/>
  <c r="K149" i="2"/>
  <c r="P149" i="2" s="1"/>
  <c r="H157" i="2"/>
  <c r="P160" i="2"/>
  <c r="K161" i="2"/>
  <c r="P161" i="2" s="1"/>
  <c r="P162" i="2"/>
  <c r="K169" i="2"/>
  <c r="H184" i="2"/>
  <c r="I185" i="2"/>
  <c r="H186" i="2"/>
  <c r="H190" i="2"/>
  <c r="K198" i="2"/>
  <c r="P198" i="2" s="1"/>
  <c r="H203" i="2"/>
  <c r="I204" i="2"/>
  <c r="K211" i="2"/>
  <c r="P211" i="2" s="1"/>
  <c r="K213" i="2"/>
  <c r="P213" i="2" s="1"/>
  <c r="K215" i="2"/>
  <c r="P215" i="2" s="1"/>
  <c r="K217" i="2"/>
  <c r="P217" i="2" s="1"/>
  <c r="K219" i="2"/>
  <c r="P219" i="2" s="1"/>
  <c r="K223" i="2"/>
  <c r="K224" i="2" s="1"/>
  <c r="I224" i="2"/>
  <c r="K229" i="2"/>
  <c r="H232" i="2"/>
  <c r="P42" i="2"/>
  <c r="P102" i="2"/>
  <c r="P104" i="2"/>
  <c r="P106" i="2"/>
  <c r="P145" i="2"/>
  <c r="P169" i="2"/>
  <c r="K8" i="5"/>
  <c r="K9" i="5" s="1"/>
  <c r="I9" i="5"/>
  <c r="K17" i="5"/>
  <c r="P17" i="5" s="1"/>
  <c r="K42" i="5"/>
  <c r="P42" i="5" s="1"/>
  <c r="K101" i="5"/>
  <c r="K119" i="5"/>
  <c r="P119" i="5" s="1"/>
  <c r="K120" i="5"/>
  <c r="P120" i="5" s="1"/>
  <c r="K121" i="5"/>
  <c r="P121" i="5" s="1"/>
  <c r="K145" i="5"/>
  <c r="P145" i="5" s="1"/>
  <c r="K146" i="5"/>
  <c r="P146" i="5" s="1"/>
  <c r="K147" i="5"/>
  <c r="P147" i="5" s="1"/>
  <c r="K148" i="5"/>
  <c r="P148" i="5" s="1"/>
  <c r="I95" i="5"/>
  <c r="K86" i="5"/>
  <c r="K41" i="5"/>
  <c r="K40" i="5"/>
  <c r="P40" i="5" s="1"/>
  <c r="K39" i="5"/>
  <c r="P39" i="5" s="1"/>
  <c r="K38" i="5"/>
  <c r="P38" i="5" s="1"/>
  <c r="K37" i="5"/>
  <c r="P37" i="5" s="1"/>
  <c r="L14" i="5"/>
  <c r="K14" i="5"/>
  <c r="P14" i="5" s="1"/>
  <c r="L23" i="5"/>
  <c r="K23" i="5"/>
  <c r="L25" i="5"/>
  <c r="K25" i="5"/>
  <c r="L12" i="5"/>
  <c r="K12" i="5"/>
  <c r="I24" i="5"/>
  <c r="P41" i="5"/>
  <c r="H236" i="5"/>
  <c r="P8" i="5"/>
  <c r="P9" i="5" s="1"/>
  <c r="P10" i="5"/>
  <c r="L11" i="5"/>
  <c r="I13" i="5"/>
  <c r="I15" i="5"/>
  <c r="L18" i="5"/>
  <c r="L19" i="5"/>
  <c r="I20" i="5"/>
  <c r="L22" i="5"/>
  <c r="I26" i="5"/>
  <c r="I27" i="5"/>
  <c r="P29" i="5"/>
  <c r="L30" i="5"/>
  <c r="L31" i="5"/>
  <c r="L32" i="5"/>
  <c r="L33" i="5"/>
  <c r="I34" i="5"/>
  <c r="I35" i="5"/>
  <c r="L36" i="5"/>
  <c r="L43" i="5"/>
  <c r="L44" i="5"/>
  <c r="L45" i="5"/>
  <c r="L46" i="5"/>
  <c r="L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6" i="5"/>
  <c r="K67" i="5"/>
  <c r="K71" i="5"/>
  <c r="P71" i="5" s="1"/>
  <c r="K72" i="5"/>
  <c r="L75" i="5"/>
  <c r="K75" i="5"/>
  <c r="L79" i="5"/>
  <c r="K79" i="5"/>
  <c r="L83" i="5"/>
  <c r="K83" i="5"/>
  <c r="L94" i="5"/>
  <c r="K94" i="5"/>
  <c r="L109" i="5"/>
  <c r="K109" i="5"/>
  <c r="J236" i="5"/>
  <c r="N236" i="5"/>
  <c r="K11" i="5"/>
  <c r="P11" i="5" s="1"/>
  <c r="K18" i="5"/>
  <c r="K19" i="5"/>
  <c r="L21" i="5"/>
  <c r="L24" i="5" s="1"/>
  <c r="K22" i="5"/>
  <c r="K30" i="5"/>
  <c r="P30" i="5" s="1"/>
  <c r="K31" i="5"/>
  <c r="P31" i="5" s="1"/>
  <c r="K32" i="5"/>
  <c r="K33" i="5"/>
  <c r="K36" i="5"/>
  <c r="K43" i="5"/>
  <c r="K44" i="5"/>
  <c r="K45" i="5"/>
  <c r="K46" i="5"/>
  <c r="K47" i="5"/>
  <c r="P47" i="5" s="1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K64" i="5"/>
  <c r="P64" i="5" s="1"/>
  <c r="I65" i="5"/>
  <c r="P66" i="5"/>
  <c r="L67" i="5"/>
  <c r="P67" i="5" s="1"/>
  <c r="K68" i="5"/>
  <c r="P68" i="5" s="1"/>
  <c r="K69" i="5"/>
  <c r="P69" i="5" s="1"/>
  <c r="I70" i="5"/>
  <c r="L72" i="5"/>
  <c r="K73" i="5"/>
  <c r="P73" i="5" s="1"/>
  <c r="I74" i="5"/>
  <c r="L77" i="5"/>
  <c r="K77" i="5"/>
  <c r="P77" i="5" s="1"/>
  <c r="L81" i="5"/>
  <c r="K81" i="5"/>
  <c r="I76" i="5"/>
  <c r="I78" i="5"/>
  <c r="I80" i="5"/>
  <c r="I82" i="5"/>
  <c r="I84" i="5"/>
  <c r="P86" i="5"/>
  <c r="L87" i="5"/>
  <c r="L88" i="5"/>
  <c r="L89" i="5"/>
  <c r="I90" i="5"/>
  <c r="L92" i="5"/>
  <c r="L93" i="5"/>
  <c r="L96" i="5"/>
  <c r="L97" i="5"/>
  <c r="L99" i="5"/>
  <c r="I100" i="5"/>
  <c r="P101" i="5"/>
  <c r="L102" i="5"/>
  <c r="L103" i="5"/>
  <c r="L104" i="5"/>
  <c r="L105" i="5"/>
  <c r="L106" i="5"/>
  <c r="L107" i="5"/>
  <c r="L108" i="5"/>
  <c r="I110" i="5"/>
  <c r="L112" i="5"/>
  <c r="L113" i="5"/>
  <c r="L114" i="5"/>
  <c r="L115" i="5"/>
  <c r="L116" i="5"/>
  <c r="L117" i="5"/>
  <c r="K134" i="5"/>
  <c r="K138" i="5"/>
  <c r="P138" i="5" s="1"/>
  <c r="K139" i="5"/>
  <c r="K142" i="5"/>
  <c r="K153" i="5"/>
  <c r="F236" i="5"/>
  <c r="L185" i="5"/>
  <c r="K185" i="5"/>
  <c r="P185" i="5" s="1"/>
  <c r="K87" i="5"/>
  <c r="P87" i="5" s="1"/>
  <c r="K88" i="5"/>
  <c r="K89" i="5"/>
  <c r="L91" i="5"/>
  <c r="K92" i="5"/>
  <c r="K95" i="5" s="1"/>
  <c r="K93" i="5"/>
  <c r="K96" i="5"/>
  <c r="K97" i="5"/>
  <c r="K99" i="5"/>
  <c r="P99" i="5" s="1"/>
  <c r="K102" i="5"/>
  <c r="K103" i="5"/>
  <c r="K104" i="5"/>
  <c r="K105" i="5"/>
  <c r="P105" i="5" s="1"/>
  <c r="K106" i="5"/>
  <c r="K107" i="5"/>
  <c r="P107" i="5" s="1"/>
  <c r="K108" i="5"/>
  <c r="L111" i="5"/>
  <c r="K112" i="5"/>
  <c r="K113" i="5"/>
  <c r="K114" i="5"/>
  <c r="K115" i="5"/>
  <c r="P115" i="5" s="1"/>
  <c r="K116" i="5"/>
  <c r="K117" i="5"/>
  <c r="P117" i="5" s="1"/>
  <c r="K118" i="5"/>
  <c r="P118" i="5" s="1"/>
  <c r="P122" i="5"/>
  <c r="K122" i="5"/>
  <c r="P123" i="5"/>
  <c r="K123" i="5"/>
  <c r="P124" i="5"/>
  <c r="K124" i="5"/>
  <c r="K125" i="5"/>
  <c r="P125" i="5" s="1"/>
  <c r="P126" i="5"/>
  <c r="K126" i="5"/>
  <c r="P127" i="5"/>
  <c r="K127" i="5"/>
  <c r="P128" i="5"/>
  <c r="K128" i="5"/>
  <c r="K129" i="5"/>
  <c r="P129" i="5" s="1"/>
  <c r="P130" i="5"/>
  <c r="K130" i="5"/>
  <c r="P131" i="5"/>
  <c r="K131" i="5"/>
  <c r="P132" i="5"/>
  <c r="K132" i="5"/>
  <c r="K133" i="5"/>
  <c r="P133" i="5" s="1"/>
  <c r="P134" i="5"/>
  <c r="K136" i="5"/>
  <c r="P136" i="5" s="1"/>
  <c r="I137" i="5"/>
  <c r="L139" i="5"/>
  <c r="K140" i="5"/>
  <c r="P140" i="5" s="1"/>
  <c r="I141" i="5"/>
  <c r="P142" i="5"/>
  <c r="K144" i="5"/>
  <c r="P144" i="5" s="1"/>
  <c r="I152" i="5"/>
  <c r="P153" i="5"/>
  <c r="L158" i="5"/>
  <c r="K158" i="5"/>
  <c r="P161" i="5"/>
  <c r="P162" i="5"/>
  <c r="P163" i="5"/>
  <c r="P170" i="5"/>
  <c r="P171" i="5"/>
  <c r="L183" i="5"/>
  <c r="K183" i="5"/>
  <c r="L187" i="5"/>
  <c r="K187" i="5"/>
  <c r="L155" i="5"/>
  <c r="I156" i="5"/>
  <c r="L157" i="5"/>
  <c r="L160" i="5"/>
  <c r="L164" i="5" s="1"/>
  <c r="L165" i="5"/>
  <c r="I167" i="5"/>
  <c r="P169" i="5"/>
  <c r="L172" i="5"/>
  <c r="L173" i="5"/>
  <c r="L174" i="5"/>
  <c r="L175" i="5"/>
  <c r="I176" i="5"/>
  <c r="L178" i="5"/>
  <c r="L179" i="5"/>
  <c r="L180" i="5"/>
  <c r="L181" i="5"/>
  <c r="L182" i="5"/>
  <c r="I184" i="5"/>
  <c r="I186" i="5"/>
  <c r="K190" i="5"/>
  <c r="K191" i="5"/>
  <c r="I192" i="5"/>
  <c r="K199" i="5"/>
  <c r="K200" i="5"/>
  <c r="K203" i="5"/>
  <c r="K204" i="5"/>
  <c r="K207" i="5"/>
  <c r="K208" i="5"/>
  <c r="K209" i="5"/>
  <c r="I210" i="5"/>
  <c r="K223" i="5"/>
  <c r="I224" i="5"/>
  <c r="P227" i="5"/>
  <c r="K231" i="5"/>
  <c r="K232" i="5"/>
  <c r="K155" i="5"/>
  <c r="K157" i="5"/>
  <c r="K160" i="5"/>
  <c r="K164" i="5" s="1"/>
  <c r="K165" i="5"/>
  <c r="K172" i="5"/>
  <c r="K173" i="5"/>
  <c r="K174" i="5"/>
  <c r="K175" i="5"/>
  <c r="K178" i="5"/>
  <c r="K179" i="5"/>
  <c r="K180" i="5"/>
  <c r="K181" i="5"/>
  <c r="K182" i="5"/>
  <c r="P190" i="5"/>
  <c r="L191" i="5"/>
  <c r="L199" i="5"/>
  <c r="L200" i="5"/>
  <c r="K201" i="5"/>
  <c r="P201" i="5" s="1"/>
  <c r="I202" i="5"/>
  <c r="P203" i="5"/>
  <c r="L204" i="5"/>
  <c r="P204" i="5" s="1"/>
  <c r="K205" i="5"/>
  <c r="P205" i="5" s="1"/>
  <c r="L207" i="5"/>
  <c r="L208" i="5"/>
  <c r="L209" i="5"/>
  <c r="P209" i="5" s="1"/>
  <c r="L223" i="5"/>
  <c r="L224" i="5" s="1"/>
  <c r="P225" i="5"/>
  <c r="P226" i="5" s="1"/>
  <c r="I228" i="5"/>
  <c r="L231" i="5"/>
  <c r="L232" i="5"/>
  <c r="K233" i="5"/>
  <c r="P233" i="5" s="1"/>
  <c r="I234" i="5"/>
  <c r="L193" i="5"/>
  <c r="L13" i="4"/>
  <c r="K13" i="4"/>
  <c r="L35" i="4"/>
  <c r="K35" i="4"/>
  <c r="L67" i="4"/>
  <c r="K67" i="4"/>
  <c r="L70" i="4"/>
  <c r="K70" i="4"/>
  <c r="P70" i="4" s="1"/>
  <c r="L15" i="4"/>
  <c r="K15" i="4"/>
  <c r="P15" i="4" s="1"/>
  <c r="P18" i="4"/>
  <c r="P19" i="4"/>
  <c r="L26" i="4"/>
  <c r="K26" i="4"/>
  <c r="P26" i="4" s="1"/>
  <c r="L27" i="4"/>
  <c r="K27" i="4"/>
  <c r="P27" i="4" s="1"/>
  <c r="P30" i="4"/>
  <c r="P31" i="4"/>
  <c r="P32" i="4"/>
  <c r="P36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7" i="4"/>
  <c r="P58" i="4"/>
  <c r="P59" i="4"/>
  <c r="P60" i="4"/>
  <c r="P61" i="4"/>
  <c r="P62" i="4"/>
  <c r="P63" i="4"/>
  <c r="L65" i="4"/>
  <c r="K65" i="4"/>
  <c r="I64" i="4"/>
  <c r="I66" i="4"/>
  <c r="I68" i="4"/>
  <c r="I69" i="4"/>
  <c r="I71" i="4"/>
  <c r="K72" i="4"/>
  <c r="P72" i="4" s="1"/>
  <c r="K73" i="4"/>
  <c r="K76" i="4"/>
  <c r="K77" i="4"/>
  <c r="K80" i="4"/>
  <c r="P80" i="4" s="1"/>
  <c r="K81" i="4"/>
  <c r="K84" i="4"/>
  <c r="K91" i="4"/>
  <c r="I109" i="4"/>
  <c r="K100" i="4"/>
  <c r="K110" i="4"/>
  <c r="K121" i="4"/>
  <c r="K122" i="4"/>
  <c r="L135" i="4"/>
  <c r="K135" i="4"/>
  <c r="P135" i="4" s="1"/>
  <c r="L139" i="4"/>
  <c r="K139" i="4"/>
  <c r="L157" i="4"/>
  <c r="K157" i="4"/>
  <c r="L8" i="4"/>
  <c r="L9" i="4" s="1"/>
  <c r="L10" i="4"/>
  <c r="I12" i="4"/>
  <c r="I14" i="4"/>
  <c r="L17" i="4"/>
  <c r="L20" i="4" s="1"/>
  <c r="L21" i="4"/>
  <c r="I23" i="4"/>
  <c r="I24" i="4" s="1"/>
  <c r="I25" i="4"/>
  <c r="L29" i="4"/>
  <c r="L34" i="4" s="1"/>
  <c r="L37" i="4"/>
  <c r="L38" i="4"/>
  <c r="L39" i="4"/>
  <c r="L40" i="4"/>
  <c r="L41" i="4"/>
  <c r="L42" i="4"/>
  <c r="K8" i="4"/>
  <c r="K9" i="4" s="1"/>
  <c r="M234" i="4"/>
  <c r="O234" i="4"/>
  <c r="K10" i="4"/>
  <c r="K17" i="4"/>
  <c r="K20" i="4" s="1"/>
  <c r="K21" i="4"/>
  <c r="K29" i="4"/>
  <c r="P29" i="4" s="1"/>
  <c r="P34" i="4" s="1"/>
  <c r="K37" i="4"/>
  <c r="K38" i="4"/>
  <c r="K39" i="4"/>
  <c r="K40" i="4"/>
  <c r="P40" i="4" s="1"/>
  <c r="K41" i="4"/>
  <c r="P41" i="4" s="1"/>
  <c r="K42" i="4"/>
  <c r="P42" i="4" s="1"/>
  <c r="L73" i="4"/>
  <c r="K74" i="4"/>
  <c r="P74" i="4" s="1"/>
  <c r="I75" i="4"/>
  <c r="P76" i="4"/>
  <c r="L77" i="4"/>
  <c r="P77" i="4" s="1"/>
  <c r="K78" i="4"/>
  <c r="P78" i="4" s="1"/>
  <c r="I79" i="4"/>
  <c r="L81" i="4"/>
  <c r="K82" i="4"/>
  <c r="P82" i="4" s="1"/>
  <c r="I83" i="4"/>
  <c r="P84" i="4"/>
  <c r="I90" i="4"/>
  <c r="K86" i="4"/>
  <c r="K90" i="4" s="1"/>
  <c r="L91" i="4"/>
  <c r="P91" i="4" s="1"/>
  <c r="I94" i="4"/>
  <c r="L100" i="4"/>
  <c r="L110" i="4"/>
  <c r="P110" i="4" s="1"/>
  <c r="L121" i="4"/>
  <c r="P121" i="4" s="1"/>
  <c r="L122" i="4"/>
  <c r="P122" i="4" s="1"/>
  <c r="L133" i="4"/>
  <c r="P133" i="4" s="1"/>
  <c r="K133" i="4"/>
  <c r="L137" i="4"/>
  <c r="K137" i="4"/>
  <c r="L141" i="4"/>
  <c r="K141" i="4"/>
  <c r="P141" i="4" s="1"/>
  <c r="P144" i="4"/>
  <c r="P145" i="4"/>
  <c r="P146" i="4"/>
  <c r="P147" i="4"/>
  <c r="P148" i="4"/>
  <c r="P149" i="4"/>
  <c r="P150" i="4"/>
  <c r="L152" i="4"/>
  <c r="K152" i="4"/>
  <c r="P152" i="4" s="1"/>
  <c r="L123" i="4"/>
  <c r="L124" i="4"/>
  <c r="L125" i="4"/>
  <c r="L126" i="4"/>
  <c r="L127" i="4"/>
  <c r="L128" i="4"/>
  <c r="L129" i="4"/>
  <c r="L130" i="4"/>
  <c r="L131" i="4"/>
  <c r="L132" i="4"/>
  <c r="I134" i="4"/>
  <c r="I136" i="4"/>
  <c r="I138" i="4"/>
  <c r="I140" i="4"/>
  <c r="L143" i="4"/>
  <c r="I151" i="4"/>
  <c r="L154" i="4"/>
  <c r="I155" i="4"/>
  <c r="I158" i="4" s="1"/>
  <c r="L156" i="4"/>
  <c r="P159" i="4"/>
  <c r="K160" i="4"/>
  <c r="K161" i="4"/>
  <c r="K162" i="4"/>
  <c r="I163" i="4"/>
  <c r="K166" i="4"/>
  <c r="P166" i="4" s="1"/>
  <c r="L183" i="4"/>
  <c r="K183" i="4"/>
  <c r="L189" i="4"/>
  <c r="K189" i="4"/>
  <c r="P189" i="4" s="1"/>
  <c r="L96" i="4"/>
  <c r="K123" i="4"/>
  <c r="P123" i="4" s="1"/>
  <c r="K124" i="4"/>
  <c r="P124" i="4" s="1"/>
  <c r="K125" i="4"/>
  <c r="P125" i="4" s="1"/>
  <c r="K126" i="4"/>
  <c r="K127" i="4"/>
  <c r="P127" i="4" s="1"/>
  <c r="K128" i="4"/>
  <c r="K129" i="4"/>
  <c r="K130" i="4"/>
  <c r="K131" i="4"/>
  <c r="P131" i="4" s="1"/>
  <c r="K132" i="4"/>
  <c r="P132" i="4" s="1"/>
  <c r="K143" i="4"/>
  <c r="K154" i="4"/>
  <c r="K156" i="4"/>
  <c r="P156" i="4" s="1"/>
  <c r="L160" i="4"/>
  <c r="L161" i="4"/>
  <c r="L162" i="4"/>
  <c r="I167" i="4"/>
  <c r="P165" i="4"/>
  <c r="K165" i="4"/>
  <c r="I175" i="4"/>
  <c r="K168" i="4"/>
  <c r="P168" i="4" s="1"/>
  <c r="K169" i="4"/>
  <c r="P169" i="4" s="1"/>
  <c r="P170" i="4"/>
  <c r="K170" i="4"/>
  <c r="L185" i="4"/>
  <c r="K185" i="4"/>
  <c r="P185" i="4" s="1"/>
  <c r="L176" i="4"/>
  <c r="I182" i="4"/>
  <c r="I184" i="4"/>
  <c r="I186" i="4"/>
  <c r="P188" i="4"/>
  <c r="I190" i="4"/>
  <c r="K193" i="4"/>
  <c r="K194" i="4"/>
  <c r="K195" i="4"/>
  <c r="P195" i="4" s="1"/>
  <c r="K196" i="4"/>
  <c r="K197" i="4"/>
  <c r="P197" i="4" s="1"/>
  <c r="K201" i="4"/>
  <c r="P201" i="4" s="1"/>
  <c r="K202" i="4"/>
  <c r="I222" i="4"/>
  <c r="K210" i="4"/>
  <c r="P210" i="4" s="1"/>
  <c r="K211" i="4"/>
  <c r="K212" i="4"/>
  <c r="P212" i="4" s="1"/>
  <c r="K213" i="4"/>
  <c r="P214" i="4"/>
  <c r="K214" i="4"/>
  <c r="K215" i="4"/>
  <c r="K221" i="4"/>
  <c r="L221" i="4"/>
  <c r="P221" i="4" s="1"/>
  <c r="K226" i="4"/>
  <c r="L226" i="4"/>
  <c r="L227" i="4" s="1"/>
  <c r="L231" i="4"/>
  <c r="P231" i="4" s="1"/>
  <c r="K231" i="4"/>
  <c r="K232" i="4"/>
  <c r="L232" i="4"/>
  <c r="L164" i="4"/>
  <c r="L167" i="4" s="1"/>
  <c r="K176" i="4"/>
  <c r="L192" i="4"/>
  <c r="L193" i="4"/>
  <c r="L194" i="4"/>
  <c r="P194" i="4" s="1"/>
  <c r="L195" i="4"/>
  <c r="L196" i="4"/>
  <c r="L197" i="4"/>
  <c r="I200" i="4"/>
  <c r="L202" i="4"/>
  <c r="K203" i="4"/>
  <c r="P203" i="4" s="1"/>
  <c r="I204" i="4"/>
  <c r="L210" i="4"/>
  <c r="L211" i="4"/>
  <c r="L212" i="4"/>
  <c r="L213" i="4"/>
  <c r="L214" i="4"/>
  <c r="L215" i="4"/>
  <c r="P215" i="4" s="1"/>
  <c r="F234" i="4"/>
  <c r="L206" i="4"/>
  <c r="K216" i="4"/>
  <c r="P216" i="4" s="1"/>
  <c r="K217" i="4"/>
  <c r="P217" i="4" s="1"/>
  <c r="K218" i="4"/>
  <c r="P218" i="4" s="1"/>
  <c r="K219" i="4"/>
  <c r="P219" i="4" s="1"/>
  <c r="K220" i="4"/>
  <c r="P220" i="4" s="1"/>
  <c r="K223" i="4"/>
  <c r="K224" i="4" s="1"/>
  <c r="I224" i="4"/>
  <c r="K225" i="4"/>
  <c r="K227" i="4" s="1"/>
  <c r="I227" i="4"/>
  <c r="K228" i="4"/>
  <c r="H231" i="4"/>
  <c r="I233" i="4"/>
  <c r="L13" i="3"/>
  <c r="K13" i="3"/>
  <c r="P13" i="3" s="1"/>
  <c r="L35" i="3"/>
  <c r="K35" i="3"/>
  <c r="L67" i="3"/>
  <c r="K67" i="3"/>
  <c r="P67" i="3" s="1"/>
  <c r="L70" i="3"/>
  <c r="K70" i="3"/>
  <c r="L74" i="3"/>
  <c r="K74" i="3"/>
  <c r="L78" i="3"/>
  <c r="K78" i="3"/>
  <c r="L15" i="3"/>
  <c r="K15" i="3"/>
  <c r="P15" i="3" s="1"/>
  <c r="P18" i="3"/>
  <c r="P19" i="3"/>
  <c r="L26" i="3"/>
  <c r="K26" i="3"/>
  <c r="L27" i="3"/>
  <c r="K27" i="3"/>
  <c r="P27" i="3" s="1"/>
  <c r="P30" i="3"/>
  <c r="P31" i="3"/>
  <c r="P32" i="3"/>
  <c r="P33" i="3"/>
  <c r="P36" i="3"/>
  <c r="P43" i="3"/>
  <c r="P44" i="3"/>
  <c r="P45" i="3"/>
  <c r="P46" i="3"/>
  <c r="P47" i="3"/>
  <c r="P48" i="3"/>
  <c r="P49" i="3"/>
  <c r="P50" i="3"/>
  <c r="P53" i="3"/>
  <c r="P54" i="3"/>
  <c r="P55" i="3"/>
  <c r="P56" i="3"/>
  <c r="P57" i="3"/>
  <c r="P58" i="3"/>
  <c r="P59" i="3"/>
  <c r="P60" i="3"/>
  <c r="P61" i="3"/>
  <c r="P62" i="3"/>
  <c r="P63" i="3"/>
  <c r="L65" i="3"/>
  <c r="K65" i="3"/>
  <c r="P65" i="3" s="1"/>
  <c r="L72" i="3"/>
  <c r="K72" i="3"/>
  <c r="L76" i="3"/>
  <c r="K76" i="3"/>
  <c r="P76" i="3" s="1"/>
  <c r="L80" i="3"/>
  <c r="K80" i="3"/>
  <c r="L8" i="3"/>
  <c r="L9" i="3" s="1"/>
  <c r="L10" i="3"/>
  <c r="P10" i="3" s="1"/>
  <c r="I12" i="3"/>
  <c r="I14" i="3"/>
  <c r="L17" i="3"/>
  <c r="L20" i="3" s="1"/>
  <c r="L21" i="3"/>
  <c r="I23" i="3"/>
  <c r="I25" i="3"/>
  <c r="L29" i="3"/>
  <c r="L34" i="3" s="1"/>
  <c r="L37" i="3"/>
  <c r="L38" i="3"/>
  <c r="L39" i="3"/>
  <c r="L40" i="3"/>
  <c r="L41" i="3"/>
  <c r="L42" i="3"/>
  <c r="I64" i="3"/>
  <c r="I66" i="3"/>
  <c r="I68" i="3"/>
  <c r="I69" i="3"/>
  <c r="I71" i="3"/>
  <c r="I73" i="3"/>
  <c r="I75" i="3"/>
  <c r="I77" i="3"/>
  <c r="I79" i="3"/>
  <c r="K82" i="3"/>
  <c r="P82" i="3" s="1"/>
  <c r="K83" i="3"/>
  <c r="I90" i="3"/>
  <c r="K86" i="3"/>
  <c r="K90" i="3" s="1"/>
  <c r="K94" i="3"/>
  <c r="I95" i="3"/>
  <c r="L135" i="3"/>
  <c r="K135" i="3"/>
  <c r="P135" i="3" s="1"/>
  <c r="L139" i="3"/>
  <c r="K139" i="3"/>
  <c r="L157" i="3"/>
  <c r="K157" i="3"/>
  <c r="P157" i="3" s="1"/>
  <c r="P160" i="3"/>
  <c r="P161" i="3"/>
  <c r="P162" i="3"/>
  <c r="K8" i="3"/>
  <c r="K9" i="3" s="1"/>
  <c r="M234" i="3"/>
  <c r="O234" i="3"/>
  <c r="K10" i="3"/>
  <c r="K17" i="3"/>
  <c r="K20" i="3" s="1"/>
  <c r="P17" i="3"/>
  <c r="P20" i="3" s="1"/>
  <c r="K21" i="3"/>
  <c r="K29" i="3"/>
  <c r="K34" i="3" s="1"/>
  <c r="K37" i="3"/>
  <c r="K38" i="3"/>
  <c r="P38" i="3" s="1"/>
  <c r="K39" i="3"/>
  <c r="P39" i="3" s="1"/>
  <c r="K40" i="3"/>
  <c r="P40" i="3" s="1"/>
  <c r="K41" i="3"/>
  <c r="P41" i="3" s="1"/>
  <c r="K42" i="3"/>
  <c r="P42" i="3" s="1"/>
  <c r="I81" i="3"/>
  <c r="L83" i="3"/>
  <c r="K84" i="3"/>
  <c r="P84" i="3" s="1"/>
  <c r="L86" i="3"/>
  <c r="L90" i="3" s="1"/>
  <c r="K91" i="3"/>
  <c r="K95" i="3" s="1"/>
  <c r="L94" i="3"/>
  <c r="L95" i="3" s="1"/>
  <c r="K100" i="3"/>
  <c r="P100" i="3" s="1"/>
  <c r="I108" i="3"/>
  <c r="K110" i="3"/>
  <c r="L110" i="3"/>
  <c r="L133" i="3"/>
  <c r="K133" i="3"/>
  <c r="P133" i="3" s="1"/>
  <c r="L137" i="3"/>
  <c r="K137" i="3"/>
  <c r="L141" i="3"/>
  <c r="K141" i="3"/>
  <c r="L152" i="3"/>
  <c r="K152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I134" i="3"/>
  <c r="I136" i="3"/>
  <c r="I138" i="3"/>
  <c r="I140" i="3"/>
  <c r="L143" i="3"/>
  <c r="I151" i="3"/>
  <c r="L154" i="3"/>
  <c r="I155" i="3"/>
  <c r="I158" i="3" s="1"/>
  <c r="L156" i="3"/>
  <c r="L159" i="3"/>
  <c r="L163" i="3" s="1"/>
  <c r="L164" i="3"/>
  <c r="L167" i="3" s="1"/>
  <c r="K166" i="3"/>
  <c r="P166" i="3" s="1"/>
  <c r="K183" i="3"/>
  <c r="K184" i="3"/>
  <c r="P188" i="3"/>
  <c r="K193" i="3"/>
  <c r="L193" i="3"/>
  <c r="K195" i="3"/>
  <c r="P195" i="3" s="1"/>
  <c r="L195" i="3"/>
  <c r="K197" i="3"/>
  <c r="L197" i="3"/>
  <c r="H200" i="3"/>
  <c r="I200" i="3"/>
  <c r="L96" i="3"/>
  <c r="L99" i="3" s="1"/>
  <c r="K121" i="3"/>
  <c r="P121" i="3" s="1"/>
  <c r="K122" i="3"/>
  <c r="P122" i="3" s="1"/>
  <c r="K123" i="3"/>
  <c r="K124" i="3"/>
  <c r="K125" i="3"/>
  <c r="K126" i="3"/>
  <c r="K127" i="3"/>
  <c r="P127" i="3" s="1"/>
  <c r="K128" i="3"/>
  <c r="P128" i="3" s="1"/>
  <c r="K129" i="3"/>
  <c r="P129" i="3" s="1"/>
  <c r="K130" i="3"/>
  <c r="P130" i="3" s="1"/>
  <c r="K131" i="3"/>
  <c r="K132" i="3"/>
  <c r="K143" i="3"/>
  <c r="K154" i="3"/>
  <c r="K156" i="3"/>
  <c r="K159" i="3"/>
  <c r="K163" i="3" s="1"/>
  <c r="K164" i="3"/>
  <c r="K167" i="3" s="1"/>
  <c r="H166" i="3"/>
  <c r="I175" i="3"/>
  <c r="K168" i="3"/>
  <c r="P168" i="3" s="1"/>
  <c r="K169" i="3"/>
  <c r="P169" i="3" s="1"/>
  <c r="K170" i="3"/>
  <c r="P170" i="3" s="1"/>
  <c r="K176" i="3"/>
  <c r="P176" i="3" s="1"/>
  <c r="I182" i="3"/>
  <c r="P183" i="3"/>
  <c r="L184" i="3"/>
  <c r="K185" i="3"/>
  <c r="P185" i="3" s="1"/>
  <c r="I186" i="3"/>
  <c r="K189" i="3"/>
  <c r="P189" i="3" s="1"/>
  <c r="I190" i="3"/>
  <c r="I191" i="3"/>
  <c r="K194" i="3"/>
  <c r="L194" i="3"/>
  <c r="P194" i="3" s="1"/>
  <c r="K196" i="3"/>
  <c r="L196" i="3"/>
  <c r="L201" i="3"/>
  <c r="K201" i="3"/>
  <c r="P201" i="3" s="1"/>
  <c r="K202" i="3"/>
  <c r="I222" i="3"/>
  <c r="K210" i="3"/>
  <c r="P210" i="3" s="1"/>
  <c r="K211" i="3"/>
  <c r="P212" i="3"/>
  <c r="K212" i="3"/>
  <c r="K213" i="3"/>
  <c r="K214" i="3"/>
  <c r="K215" i="3"/>
  <c r="K216" i="3"/>
  <c r="P216" i="3" s="1"/>
  <c r="K217" i="3"/>
  <c r="K218" i="3"/>
  <c r="K219" i="3"/>
  <c r="K220" i="3"/>
  <c r="P220" i="3" s="1"/>
  <c r="I224" i="3"/>
  <c r="K223" i="3"/>
  <c r="K224" i="3" s="1"/>
  <c r="I227" i="3"/>
  <c r="K225" i="3"/>
  <c r="K228" i="3"/>
  <c r="K232" i="3"/>
  <c r="L192" i="3"/>
  <c r="P192" i="3" s="1"/>
  <c r="L202" i="3"/>
  <c r="K203" i="3"/>
  <c r="P203" i="3" s="1"/>
  <c r="I204" i="3"/>
  <c r="K209" i="3"/>
  <c r="L210" i="3"/>
  <c r="L211" i="3"/>
  <c r="L212" i="3"/>
  <c r="L213" i="3"/>
  <c r="P213" i="3" s="1"/>
  <c r="L214" i="3"/>
  <c r="L215" i="3"/>
  <c r="P215" i="3" s="1"/>
  <c r="L216" i="3"/>
  <c r="L217" i="3"/>
  <c r="P217" i="3" s="1"/>
  <c r="L218" i="3"/>
  <c r="L219" i="3"/>
  <c r="P219" i="3" s="1"/>
  <c r="L220" i="3"/>
  <c r="K221" i="3"/>
  <c r="P221" i="3" s="1"/>
  <c r="L223" i="3"/>
  <c r="L224" i="3" s="1"/>
  <c r="L225" i="3"/>
  <c r="L227" i="3" s="1"/>
  <c r="K226" i="3"/>
  <c r="P226" i="3" s="1"/>
  <c r="L228" i="3"/>
  <c r="I231" i="3"/>
  <c r="I233" i="3" s="1"/>
  <c r="P232" i="3"/>
  <c r="F234" i="3"/>
  <c r="L206" i="3"/>
  <c r="P10" i="2"/>
  <c r="K11" i="2"/>
  <c r="K14" i="2"/>
  <c r="P14" i="2" s="1"/>
  <c r="K15" i="2"/>
  <c r="K22" i="2"/>
  <c r="K27" i="2"/>
  <c r="K35" i="2"/>
  <c r="K36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6" i="2"/>
  <c r="P66" i="2" s="1"/>
  <c r="K67" i="2"/>
  <c r="K71" i="2"/>
  <c r="K72" i="2"/>
  <c r="K75" i="2"/>
  <c r="K76" i="2"/>
  <c r="P76" i="2" s="1"/>
  <c r="K79" i="2"/>
  <c r="K83" i="2"/>
  <c r="P8" i="2"/>
  <c r="P9" i="2" s="1"/>
  <c r="L11" i="2"/>
  <c r="K12" i="2"/>
  <c r="P12" i="2" s="1"/>
  <c r="I13" i="2"/>
  <c r="L15" i="2"/>
  <c r="L20" i="2"/>
  <c r="P17" i="2"/>
  <c r="K18" i="2"/>
  <c r="P18" i="2" s="1"/>
  <c r="K19" i="2"/>
  <c r="P19" i="2" s="1"/>
  <c r="I20" i="2"/>
  <c r="L22" i="2"/>
  <c r="P22" i="2" s="1"/>
  <c r="K23" i="2"/>
  <c r="P23" i="2" s="1"/>
  <c r="K25" i="2"/>
  <c r="I26" i="2"/>
  <c r="L27" i="2"/>
  <c r="P27" i="2" s="1"/>
  <c r="L34" i="2"/>
  <c r="P29" i="2"/>
  <c r="K30" i="2"/>
  <c r="K31" i="2"/>
  <c r="P31" i="2" s="1"/>
  <c r="K32" i="2"/>
  <c r="P32" i="2" s="1"/>
  <c r="K33" i="2"/>
  <c r="P33" i="2" s="1"/>
  <c r="I34" i="2"/>
  <c r="L35" i="2"/>
  <c r="L36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K64" i="2"/>
  <c r="P64" i="2" s="1"/>
  <c r="I65" i="2"/>
  <c r="L67" i="2"/>
  <c r="P67" i="2" s="1"/>
  <c r="K68" i="2"/>
  <c r="P68" i="2" s="1"/>
  <c r="K69" i="2"/>
  <c r="P69" i="2" s="1"/>
  <c r="I70" i="2"/>
  <c r="P71" i="2"/>
  <c r="L72" i="2"/>
  <c r="K73" i="2"/>
  <c r="P73" i="2" s="1"/>
  <c r="I74" i="2"/>
  <c r="P75" i="2"/>
  <c r="L76" i="2"/>
  <c r="K77" i="2"/>
  <c r="P77" i="2" s="1"/>
  <c r="I78" i="2"/>
  <c r="P79" i="2"/>
  <c r="K81" i="2"/>
  <c r="P81" i="2" s="1"/>
  <c r="I82" i="2"/>
  <c r="P83" i="2"/>
  <c r="L94" i="2"/>
  <c r="K94" i="2"/>
  <c r="P94" i="2" s="1"/>
  <c r="P86" i="2"/>
  <c r="L87" i="2"/>
  <c r="L88" i="2"/>
  <c r="L89" i="2"/>
  <c r="I90" i="2"/>
  <c r="L92" i="2"/>
  <c r="L93" i="2"/>
  <c r="L96" i="2"/>
  <c r="L97" i="2"/>
  <c r="L98" i="2"/>
  <c r="I99" i="2"/>
  <c r="K108" i="2"/>
  <c r="K110" i="2"/>
  <c r="K121" i="2"/>
  <c r="K122" i="2"/>
  <c r="K123" i="2"/>
  <c r="P123" i="2" s="1"/>
  <c r="K124" i="2"/>
  <c r="K125" i="2"/>
  <c r="K126" i="2"/>
  <c r="K127" i="2"/>
  <c r="K128" i="2"/>
  <c r="K129" i="2"/>
  <c r="K130" i="2"/>
  <c r="K131" i="2"/>
  <c r="P131" i="2" s="1"/>
  <c r="K132" i="2"/>
  <c r="K135" i="2"/>
  <c r="P135" i="2" s="1"/>
  <c r="K136" i="2"/>
  <c r="K139" i="2"/>
  <c r="K140" i="2"/>
  <c r="I153" i="2"/>
  <c r="K143" i="2"/>
  <c r="K151" i="2"/>
  <c r="K154" i="2"/>
  <c r="K157" i="2"/>
  <c r="P157" i="2" s="1"/>
  <c r="K164" i="2"/>
  <c r="K166" i="2"/>
  <c r="I167" i="2"/>
  <c r="K177" i="2"/>
  <c r="K178" i="2"/>
  <c r="K179" i="2"/>
  <c r="K180" i="2"/>
  <c r="K181" i="2"/>
  <c r="P181" i="2" s="1"/>
  <c r="K184" i="2"/>
  <c r="P184" i="2" s="1"/>
  <c r="K185" i="2"/>
  <c r="H189" i="2"/>
  <c r="I189" i="2"/>
  <c r="L203" i="2"/>
  <c r="K203" i="2"/>
  <c r="P203" i="2" s="1"/>
  <c r="F234" i="2"/>
  <c r="J234" i="2"/>
  <c r="N234" i="2"/>
  <c r="L21" i="2"/>
  <c r="K87" i="2"/>
  <c r="K88" i="2"/>
  <c r="K89" i="2"/>
  <c r="P89" i="2" s="1"/>
  <c r="L91" i="2"/>
  <c r="L95" i="2" s="1"/>
  <c r="K92" i="2"/>
  <c r="K93" i="2"/>
  <c r="P93" i="2" s="1"/>
  <c r="K96" i="2"/>
  <c r="K97" i="2"/>
  <c r="K98" i="2"/>
  <c r="I109" i="2"/>
  <c r="L100" i="2"/>
  <c r="L108" i="2"/>
  <c r="L110" i="2"/>
  <c r="L121" i="2"/>
  <c r="P121" i="2" s="1"/>
  <c r="L122" i="2"/>
  <c r="P122" i="2" s="1"/>
  <c r="L123" i="2"/>
  <c r="L124" i="2"/>
  <c r="L125" i="2"/>
  <c r="L126" i="2"/>
  <c r="L127" i="2"/>
  <c r="L128" i="2"/>
  <c r="P128" i="2" s="1"/>
  <c r="L129" i="2"/>
  <c r="P129" i="2" s="1"/>
  <c r="L130" i="2"/>
  <c r="P130" i="2" s="1"/>
  <c r="L131" i="2"/>
  <c r="L132" i="2"/>
  <c r="K133" i="2"/>
  <c r="P133" i="2" s="1"/>
  <c r="I134" i="2"/>
  <c r="L136" i="2"/>
  <c r="K137" i="2"/>
  <c r="P137" i="2" s="1"/>
  <c r="I138" i="2"/>
  <c r="P139" i="2"/>
  <c r="L140" i="2"/>
  <c r="P140" i="2" s="1"/>
  <c r="K141" i="2"/>
  <c r="P141" i="2" s="1"/>
  <c r="L143" i="2"/>
  <c r="L153" i="2" s="1"/>
  <c r="L151" i="2"/>
  <c r="K152" i="2"/>
  <c r="P152" i="2" s="1"/>
  <c r="L154" i="2"/>
  <c r="I155" i="2"/>
  <c r="K156" i="2"/>
  <c r="P156" i="2" s="1"/>
  <c r="I163" i="2"/>
  <c r="K159" i="2"/>
  <c r="L164" i="2"/>
  <c r="L166" i="2"/>
  <c r="L175" i="2"/>
  <c r="P168" i="2"/>
  <c r="K171" i="2"/>
  <c r="K172" i="2"/>
  <c r="P172" i="2" s="1"/>
  <c r="K173" i="2"/>
  <c r="P173" i="2" s="1"/>
  <c r="K174" i="2"/>
  <c r="P174" i="2" s="1"/>
  <c r="I175" i="2"/>
  <c r="L177" i="2"/>
  <c r="L178" i="2"/>
  <c r="P178" i="2" s="1"/>
  <c r="L179" i="2"/>
  <c r="P179" i="2" s="1"/>
  <c r="L180" i="2"/>
  <c r="P180" i="2" s="1"/>
  <c r="L181" i="2"/>
  <c r="K182" i="2"/>
  <c r="P182" i="2" s="1"/>
  <c r="I183" i="2"/>
  <c r="L185" i="2"/>
  <c r="I191" i="2"/>
  <c r="K188" i="2"/>
  <c r="L188" i="2"/>
  <c r="L190" i="2"/>
  <c r="K190" i="2"/>
  <c r="H202" i="2"/>
  <c r="I202" i="2"/>
  <c r="K204" i="2"/>
  <c r="L204" i="2"/>
  <c r="P204" i="2" s="1"/>
  <c r="I187" i="2"/>
  <c r="L176" i="2"/>
  <c r="K186" i="2"/>
  <c r="P186" i="2" s="1"/>
  <c r="K192" i="2"/>
  <c r="K193" i="2"/>
  <c r="P193" i="2" s="1"/>
  <c r="K194" i="2"/>
  <c r="P194" i="2" s="1"/>
  <c r="K195" i="2"/>
  <c r="P195" i="2" s="1"/>
  <c r="K196" i="2"/>
  <c r="P196" i="2" s="1"/>
  <c r="K197" i="2"/>
  <c r="P197" i="2" s="1"/>
  <c r="K201" i="2"/>
  <c r="P201" i="2" s="1"/>
  <c r="P229" i="2"/>
  <c r="P230" i="2"/>
  <c r="L231" i="2"/>
  <c r="K231" i="2"/>
  <c r="K232" i="2"/>
  <c r="P232" i="2" s="1"/>
  <c r="L232" i="2"/>
  <c r="L206" i="2"/>
  <c r="L207" i="2"/>
  <c r="L208" i="2"/>
  <c r="I209" i="2"/>
  <c r="P210" i="2"/>
  <c r="I221" i="2"/>
  <c r="P223" i="2"/>
  <c r="P224" i="2" s="1"/>
  <c r="P225" i="2"/>
  <c r="I226" i="2"/>
  <c r="K228" i="2"/>
  <c r="H231" i="2"/>
  <c r="I233" i="2"/>
  <c r="K206" i="2"/>
  <c r="K207" i="2"/>
  <c r="P207" i="2" s="1"/>
  <c r="K208" i="2"/>
  <c r="P208" i="2" s="1"/>
  <c r="O233" i="1"/>
  <c r="N233" i="1"/>
  <c r="M233" i="1"/>
  <c r="J233" i="1"/>
  <c r="F233" i="1"/>
  <c r="G232" i="1"/>
  <c r="H232" i="1" s="1"/>
  <c r="G231" i="1"/>
  <c r="I231" i="1" s="1"/>
  <c r="I230" i="1"/>
  <c r="H230" i="1"/>
  <c r="I229" i="1"/>
  <c r="H229" i="1"/>
  <c r="I228" i="1"/>
  <c r="L228" i="1" s="1"/>
  <c r="H228" i="1"/>
  <c r="O227" i="1"/>
  <c r="N227" i="1"/>
  <c r="M227" i="1"/>
  <c r="J227" i="1"/>
  <c r="F227" i="1"/>
  <c r="G226" i="1"/>
  <c r="H226" i="1" s="1"/>
  <c r="I225" i="1"/>
  <c r="L225" i="1" s="1"/>
  <c r="H225" i="1"/>
  <c r="O224" i="1"/>
  <c r="N224" i="1"/>
  <c r="M224" i="1"/>
  <c r="J224" i="1"/>
  <c r="F224" i="1"/>
  <c r="I223" i="1"/>
  <c r="L223" i="1" s="1"/>
  <c r="L224" i="1" s="1"/>
  <c r="H223" i="1"/>
  <c r="O222" i="1"/>
  <c r="N222" i="1"/>
  <c r="M222" i="1"/>
  <c r="J222" i="1"/>
  <c r="F222" i="1"/>
  <c r="G221" i="1"/>
  <c r="H221" i="1" s="1"/>
  <c r="I220" i="1"/>
  <c r="L220" i="1" s="1"/>
  <c r="H220" i="1"/>
  <c r="K219" i="1"/>
  <c r="I219" i="1"/>
  <c r="L219" i="1" s="1"/>
  <c r="H219" i="1"/>
  <c r="I218" i="1"/>
  <c r="L218" i="1" s="1"/>
  <c r="H218" i="1"/>
  <c r="I217" i="1"/>
  <c r="L217" i="1" s="1"/>
  <c r="H217" i="1"/>
  <c r="I216" i="1"/>
  <c r="L216" i="1" s="1"/>
  <c r="H216" i="1"/>
  <c r="I215" i="1"/>
  <c r="L215" i="1" s="1"/>
  <c r="H215" i="1"/>
  <c r="I214" i="1"/>
  <c r="L214" i="1" s="1"/>
  <c r="H214" i="1"/>
  <c r="K213" i="1"/>
  <c r="I213" i="1"/>
  <c r="L213" i="1" s="1"/>
  <c r="H213" i="1"/>
  <c r="I212" i="1"/>
  <c r="L212" i="1" s="1"/>
  <c r="H212" i="1"/>
  <c r="I211" i="1"/>
  <c r="L211" i="1" s="1"/>
  <c r="H211" i="1"/>
  <c r="I210" i="1"/>
  <c r="L210" i="1" s="1"/>
  <c r="H210" i="1"/>
  <c r="O209" i="1"/>
  <c r="N209" i="1"/>
  <c r="M209" i="1"/>
  <c r="J209" i="1"/>
  <c r="F209" i="1"/>
  <c r="I208" i="1"/>
  <c r="H208" i="1"/>
  <c r="I207" i="1"/>
  <c r="H207" i="1"/>
  <c r="I206" i="1"/>
  <c r="H206" i="1"/>
  <c r="O205" i="1"/>
  <c r="N205" i="1"/>
  <c r="M205" i="1"/>
  <c r="J205" i="1"/>
  <c r="F205" i="1"/>
  <c r="H204" i="1"/>
  <c r="G204" i="1"/>
  <c r="I204" i="1" s="1"/>
  <c r="G203" i="1"/>
  <c r="H203" i="1" s="1"/>
  <c r="G202" i="1"/>
  <c r="I202" i="1" s="1"/>
  <c r="G201" i="1"/>
  <c r="H201" i="1" s="1"/>
  <c r="G200" i="1"/>
  <c r="I200" i="1" s="1"/>
  <c r="I199" i="1"/>
  <c r="H199" i="1"/>
  <c r="I198" i="1"/>
  <c r="H198" i="1"/>
  <c r="I197" i="1"/>
  <c r="L197" i="1" s="1"/>
  <c r="H197" i="1"/>
  <c r="I196" i="1"/>
  <c r="L196" i="1" s="1"/>
  <c r="H196" i="1"/>
  <c r="I195" i="1"/>
  <c r="L195" i="1" s="1"/>
  <c r="H195" i="1"/>
  <c r="I194" i="1"/>
  <c r="L194" i="1" s="1"/>
  <c r="H194" i="1"/>
  <c r="I193" i="1"/>
  <c r="L193" i="1" s="1"/>
  <c r="H193" i="1"/>
  <c r="I192" i="1"/>
  <c r="K192" i="1" s="1"/>
  <c r="H192" i="1"/>
  <c r="O191" i="1"/>
  <c r="N191" i="1"/>
  <c r="M191" i="1"/>
  <c r="J191" i="1"/>
  <c r="F191" i="1"/>
  <c r="G190" i="1"/>
  <c r="H190" i="1" s="1"/>
  <c r="G189" i="1"/>
  <c r="I189" i="1" s="1"/>
  <c r="I188" i="1"/>
  <c r="L188" i="1" s="1"/>
  <c r="H188" i="1"/>
  <c r="O187" i="1"/>
  <c r="N187" i="1"/>
  <c r="M187" i="1"/>
  <c r="J187" i="1"/>
  <c r="F187" i="1"/>
  <c r="G186" i="1"/>
  <c r="I186" i="1" s="1"/>
  <c r="G185" i="1"/>
  <c r="H185" i="1" s="1"/>
  <c r="G184" i="1"/>
  <c r="I184" i="1" s="1"/>
  <c r="G183" i="1"/>
  <c r="G182" i="1"/>
  <c r="I182" i="1" s="1"/>
  <c r="L182" i="1" s="1"/>
  <c r="I181" i="1"/>
  <c r="H181" i="1"/>
  <c r="I180" i="1"/>
  <c r="H180" i="1"/>
  <c r="I179" i="1"/>
  <c r="H179" i="1"/>
  <c r="I178" i="1"/>
  <c r="H178" i="1"/>
  <c r="I177" i="1"/>
  <c r="H177" i="1"/>
  <c r="I176" i="1"/>
  <c r="L176" i="1" s="1"/>
  <c r="H176" i="1"/>
  <c r="O175" i="1"/>
  <c r="N175" i="1"/>
  <c r="M175" i="1"/>
  <c r="J175" i="1"/>
  <c r="F175" i="1"/>
  <c r="I174" i="1"/>
  <c r="L174" i="1" s="1"/>
  <c r="H174" i="1"/>
  <c r="L173" i="1"/>
  <c r="I173" i="1"/>
  <c r="H173" i="1"/>
  <c r="I172" i="1"/>
  <c r="L172" i="1" s="1"/>
  <c r="H172" i="1"/>
  <c r="L171" i="1"/>
  <c r="I171" i="1"/>
  <c r="H171" i="1"/>
  <c r="I170" i="1"/>
  <c r="L170" i="1" s="1"/>
  <c r="H170" i="1"/>
  <c r="I169" i="1"/>
  <c r="L169" i="1" s="1"/>
  <c r="H169" i="1"/>
  <c r="I168" i="1"/>
  <c r="L168" i="1" s="1"/>
  <c r="H168" i="1"/>
  <c r="O167" i="1"/>
  <c r="N167" i="1"/>
  <c r="M167" i="1"/>
  <c r="J167" i="1"/>
  <c r="F167" i="1"/>
  <c r="G166" i="1"/>
  <c r="H166" i="1" s="1"/>
  <c r="I165" i="1"/>
  <c r="L165" i="1" s="1"/>
  <c r="H165" i="1"/>
  <c r="I164" i="1"/>
  <c r="H164" i="1"/>
  <c r="O163" i="1"/>
  <c r="N163" i="1"/>
  <c r="M163" i="1"/>
  <c r="J163" i="1"/>
  <c r="F163" i="1"/>
  <c r="I162" i="1"/>
  <c r="L162" i="1" s="1"/>
  <c r="H162" i="1"/>
  <c r="K161" i="1"/>
  <c r="P161" i="1" s="1"/>
  <c r="I161" i="1"/>
  <c r="L161" i="1" s="1"/>
  <c r="H161" i="1"/>
  <c r="I160" i="1"/>
  <c r="L160" i="1" s="1"/>
  <c r="H160" i="1"/>
  <c r="L159" i="1"/>
  <c r="I159" i="1"/>
  <c r="H159" i="1"/>
  <c r="O158" i="1"/>
  <c r="N158" i="1"/>
  <c r="M158" i="1"/>
  <c r="J158" i="1"/>
  <c r="F158" i="1"/>
  <c r="H157" i="1"/>
  <c r="G157" i="1"/>
  <c r="I157" i="1" s="1"/>
  <c r="G155" i="1"/>
  <c r="I155" i="1" s="1"/>
  <c r="L155" i="1" s="1"/>
  <c r="I154" i="1"/>
  <c r="K154" i="1" s="1"/>
  <c r="H154" i="1"/>
  <c r="O153" i="1"/>
  <c r="N153" i="1"/>
  <c r="M153" i="1"/>
  <c r="J153" i="1"/>
  <c r="F153" i="1"/>
  <c r="G152" i="1"/>
  <c r="H152" i="1" s="1"/>
  <c r="G151" i="1"/>
  <c r="I151" i="1" s="1"/>
  <c r="L151" i="1" s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L143" i="1" s="1"/>
  <c r="H143" i="1"/>
  <c r="O142" i="1"/>
  <c r="N142" i="1"/>
  <c r="M142" i="1"/>
  <c r="J142" i="1"/>
  <c r="F142" i="1"/>
  <c r="G141" i="1"/>
  <c r="H141" i="1" s="1"/>
  <c r="G140" i="1"/>
  <c r="I140" i="1" s="1"/>
  <c r="L140" i="1" s="1"/>
  <c r="G139" i="1"/>
  <c r="H139" i="1" s="1"/>
  <c r="H138" i="1"/>
  <c r="G138" i="1"/>
  <c r="I138" i="1" s="1"/>
  <c r="L138" i="1" s="1"/>
  <c r="G137" i="1"/>
  <c r="H137" i="1" s="1"/>
  <c r="G136" i="1"/>
  <c r="I136" i="1" s="1"/>
  <c r="L136" i="1" s="1"/>
  <c r="G135" i="1"/>
  <c r="H135" i="1" s="1"/>
  <c r="G134" i="1"/>
  <c r="I134" i="1" s="1"/>
  <c r="L134" i="1" s="1"/>
  <c r="G133" i="1"/>
  <c r="H133" i="1" s="1"/>
  <c r="K132" i="1"/>
  <c r="I132" i="1"/>
  <c r="L132" i="1" s="1"/>
  <c r="H132" i="1"/>
  <c r="I131" i="1"/>
  <c r="L131" i="1" s="1"/>
  <c r="H131" i="1"/>
  <c r="I130" i="1"/>
  <c r="L130" i="1" s="1"/>
  <c r="H130" i="1"/>
  <c r="I129" i="1"/>
  <c r="L129" i="1" s="1"/>
  <c r="H129" i="1"/>
  <c r="I128" i="1"/>
  <c r="L128" i="1" s="1"/>
  <c r="H128" i="1"/>
  <c r="I127" i="1"/>
  <c r="L127" i="1" s="1"/>
  <c r="H127" i="1"/>
  <c r="I126" i="1"/>
  <c r="L126" i="1" s="1"/>
  <c r="H126" i="1"/>
  <c r="I125" i="1"/>
  <c r="L125" i="1" s="1"/>
  <c r="H125" i="1"/>
  <c r="K124" i="1"/>
  <c r="I124" i="1"/>
  <c r="L124" i="1" s="1"/>
  <c r="H124" i="1"/>
  <c r="I123" i="1"/>
  <c r="L123" i="1" s="1"/>
  <c r="H123" i="1"/>
  <c r="K122" i="1"/>
  <c r="I122" i="1"/>
  <c r="L122" i="1" s="1"/>
  <c r="H122" i="1"/>
  <c r="I121" i="1"/>
  <c r="L121" i="1" s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K110" i="1"/>
  <c r="I110" i="1"/>
  <c r="L110" i="1" s="1"/>
  <c r="H110" i="1"/>
  <c r="O109" i="1"/>
  <c r="N109" i="1"/>
  <c r="M109" i="1"/>
  <c r="J109" i="1"/>
  <c r="F109" i="1"/>
  <c r="H109" i="1" s="1"/>
  <c r="H108" i="1"/>
  <c r="G108" i="1"/>
  <c r="I108" i="1" s="1"/>
  <c r="L108" i="1" s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L100" i="1" s="1"/>
  <c r="H100" i="1"/>
  <c r="O99" i="1"/>
  <c r="N99" i="1"/>
  <c r="M99" i="1"/>
  <c r="J99" i="1"/>
  <c r="F99" i="1"/>
  <c r="I98" i="1"/>
  <c r="L98" i="1" s="1"/>
  <c r="H98" i="1"/>
  <c r="I97" i="1"/>
  <c r="L97" i="1" s="1"/>
  <c r="H97" i="1"/>
  <c r="I96" i="1"/>
  <c r="L96" i="1" s="1"/>
  <c r="H96" i="1"/>
  <c r="O95" i="1"/>
  <c r="N95" i="1"/>
  <c r="M95" i="1"/>
  <c r="J95" i="1"/>
  <c r="F95" i="1"/>
  <c r="G94" i="1"/>
  <c r="I94" i="1" s="1"/>
  <c r="L94" i="1" s="1"/>
  <c r="L93" i="1"/>
  <c r="I93" i="1"/>
  <c r="H93" i="1"/>
  <c r="I92" i="1"/>
  <c r="L92" i="1" s="1"/>
  <c r="H92" i="1"/>
  <c r="I91" i="1"/>
  <c r="K91" i="1" s="1"/>
  <c r="H91" i="1"/>
  <c r="O90" i="1"/>
  <c r="N90" i="1"/>
  <c r="M90" i="1"/>
  <c r="J90" i="1"/>
  <c r="F90" i="1"/>
  <c r="I89" i="1"/>
  <c r="H89" i="1"/>
  <c r="I88" i="1"/>
  <c r="H88" i="1"/>
  <c r="I87" i="1"/>
  <c r="H87" i="1"/>
  <c r="K86" i="1"/>
  <c r="I86" i="1"/>
  <c r="L86" i="1" s="1"/>
  <c r="H86" i="1"/>
  <c r="O85" i="1"/>
  <c r="N85" i="1"/>
  <c r="M85" i="1"/>
  <c r="J85" i="1"/>
  <c r="F85" i="1"/>
  <c r="G84" i="1"/>
  <c r="H84" i="1" s="1"/>
  <c r="G83" i="1"/>
  <c r="I83" i="1" s="1"/>
  <c r="L83" i="1" s="1"/>
  <c r="G82" i="1"/>
  <c r="H82" i="1" s="1"/>
  <c r="G81" i="1"/>
  <c r="I81" i="1" s="1"/>
  <c r="L81" i="1" s="1"/>
  <c r="G80" i="1"/>
  <c r="H80" i="1" s="1"/>
  <c r="H79" i="1"/>
  <c r="G79" i="1"/>
  <c r="I79" i="1" s="1"/>
  <c r="G78" i="1"/>
  <c r="H78" i="1" s="1"/>
  <c r="G77" i="1"/>
  <c r="I77" i="1" s="1"/>
  <c r="G76" i="1"/>
  <c r="H76" i="1" s="1"/>
  <c r="G75" i="1"/>
  <c r="I75" i="1" s="1"/>
  <c r="G74" i="1"/>
  <c r="H74" i="1" s="1"/>
  <c r="G73" i="1"/>
  <c r="I73" i="1" s="1"/>
  <c r="G72" i="1"/>
  <c r="H72" i="1" s="1"/>
  <c r="H71" i="1"/>
  <c r="G71" i="1"/>
  <c r="I71" i="1" s="1"/>
  <c r="G70" i="1"/>
  <c r="H70" i="1" s="1"/>
  <c r="G69" i="1"/>
  <c r="I69" i="1" s="1"/>
  <c r="G68" i="1"/>
  <c r="I68" i="1" s="1"/>
  <c r="G67" i="1"/>
  <c r="H67" i="1" s="1"/>
  <c r="H66" i="1"/>
  <c r="G66" i="1"/>
  <c r="I66" i="1" s="1"/>
  <c r="G65" i="1"/>
  <c r="H65" i="1" s="1"/>
  <c r="G64" i="1"/>
  <c r="I64" i="1" s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L42" i="1" s="1"/>
  <c r="H42" i="1"/>
  <c r="K41" i="1"/>
  <c r="P41" i="1" s="1"/>
  <c r="I41" i="1"/>
  <c r="L41" i="1" s="1"/>
  <c r="H41" i="1"/>
  <c r="I40" i="1"/>
  <c r="L40" i="1" s="1"/>
  <c r="H40" i="1"/>
  <c r="I39" i="1"/>
  <c r="L39" i="1" s="1"/>
  <c r="H39" i="1"/>
  <c r="I38" i="1"/>
  <c r="L38" i="1" s="1"/>
  <c r="H38" i="1"/>
  <c r="K37" i="1"/>
  <c r="P37" i="1" s="1"/>
  <c r="I37" i="1"/>
  <c r="L37" i="1" s="1"/>
  <c r="H37" i="1"/>
  <c r="I36" i="1"/>
  <c r="H36" i="1"/>
  <c r="G35" i="1"/>
  <c r="H35" i="1" s="1"/>
  <c r="O34" i="1"/>
  <c r="N34" i="1"/>
  <c r="M34" i="1"/>
  <c r="J34" i="1"/>
  <c r="F34" i="1"/>
  <c r="I33" i="1"/>
  <c r="L33" i="1" s="1"/>
  <c r="H33" i="1"/>
  <c r="I32" i="1"/>
  <c r="L32" i="1" s="1"/>
  <c r="H32" i="1"/>
  <c r="I31" i="1"/>
  <c r="L31" i="1" s="1"/>
  <c r="H31" i="1"/>
  <c r="I30" i="1"/>
  <c r="L30" i="1" s="1"/>
  <c r="H30" i="1"/>
  <c r="K29" i="1"/>
  <c r="I29" i="1"/>
  <c r="L29" i="1" s="1"/>
  <c r="H29" i="1"/>
  <c r="O28" i="1"/>
  <c r="N28" i="1"/>
  <c r="M28" i="1"/>
  <c r="J28" i="1"/>
  <c r="F28" i="1"/>
  <c r="I27" i="1"/>
  <c r="G27" i="1"/>
  <c r="H27" i="1" s="1"/>
  <c r="G26" i="1"/>
  <c r="H26" i="1" s="1"/>
  <c r="G25" i="1"/>
  <c r="I25" i="1" s="1"/>
  <c r="L25" i="1" s="1"/>
  <c r="O24" i="1"/>
  <c r="N24" i="1"/>
  <c r="M24" i="1"/>
  <c r="J24" i="1"/>
  <c r="F24" i="1"/>
  <c r="H23" i="1"/>
  <c r="G23" i="1"/>
  <c r="I23" i="1" s="1"/>
  <c r="L23" i="1" s="1"/>
  <c r="I22" i="1"/>
  <c r="H22" i="1"/>
  <c r="I21" i="1"/>
  <c r="K21" i="1" s="1"/>
  <c r="H21" i="1"/>
  <c r="O20" i="1"/>
  <c r="N20" i="1"/>
  <c r="M20" i="1"/>
  <c r="J20" i="1"/>
  <c r="F20" i="1"/>
  <c r="I19" i="1"/>
  <c r="L19" i="1" s="1"/>
  <c r="H19" i="1"/>
  <c r="I18" i="1"/>
  <c r="L18" i="1" s="1"/>
  <c r="H18" i="1"/>
  <c r="I17" i="1"/>
  <c r="L17" i="1" s="1"/>
  <c r="H17" i="1"/>
  <c r="O16" i="1"/>
  <c r="N16" i="1"/>
  <c r="M16" i="1"/>
  <c r="J16" i="1"/>
  <c r="F16" i="1"/>
  <c r="G15" i="1"/>
  <c r="H15" i="1" s="1"/>
  <c r="G14" i="1"/>
  <c r="I14" i="1" s="1"/>
  <c r="L14" i="1" s="1"/>
  <c r="G13" i="1"/>
  <c r="H13" i="1" s="1"/>
  <c r="G12" i="1"/>
  <c r="I12" i="1" s="1"/>
  <c r="L12" i="1" s="1"/>
  <c r="I11" i="1"/>
  <c r="H11" i="1"/>
  <c r="I10" i="1"/>
  <c r="L10" i="1" s="1"/>
  <c r="H10" i="1"/>
  <c r="O9" i="1"/>
  <c r="N9" i="1"/>
  <c r="M9" i="1"/>
  <c r="J9" i="1"/>
  <c r="I9" i="1"/>
  <c r="F9" i="1"/>
  <c r="I8" i="1"/>
  <c r="L8" i="1" s="1"/>
  <c r="L9" i="1" s="1"/>
  <c r="H8" i="1"/>
  <c r="A2" i="1"/>
  <c r="P46" i="2" l="1"/>
  <c r="L80" i="2"/>
  <c r="P80" i="2" s="1"/>
  <c r="P218" i="3"/>
  <c r="H234" i="3"/>
  <c r="P141" i="3"/>
  <c r="P8" i="3"/>
  <c r="P9" i="3" s="1"/>
  <c r="P26" i="3"/>
  <c r="P74" i="3"/>
  <c r="K209" i="4"/>
  <c r="P139" i="4"/>
  <c r="L135" i="5"/>
  <c r="P135" i="5" s="1"/>
  <c r="P32" i="5"/>
  <c r="H94" i="1"/>
  <c r="I139" i="1"/>
  <c r="K193" i="1"/>
  <c r="P193" i="1" s="1"/>
  <c r="H200" i="1"/>
  <c r="H231" i="1"/>
  <c r="P154" i="2"/>
  <c r="P130" i="4"/>
  <c r="P46" i="5"/>
  <c r="P62" i="2"/>
  <c r="M234" i="1"/>
  <c r="K39" i="1"/>
  <c r="P39" i="1" s="1"/>
  <c r="H75" i="1"/>
  <c r="K169" i="1"/>
  <c r="H182" i="1"/>
  <c r="K217" i="1"/>
  <c r="K223" i="1"/>
  <c r="K224" i="1" s="1"/>
  <c r="L233" i="2"/>
  <c r="P60" i="2"/>
  <c r="P52" i="2"/>
  <c r="P44" i="2"/>
  <c r="P156" i="3"/>
  <c r="P129" i="4"/>
  <c r="P161" i="4"/>
  <c r="P39" i="4"/>
  <c r="P45" i="5"/>
  <c r="K130" i="1"/>
  <c r="H140" i="1"/>
  <c r="K197" i="1"/>
  <c r="P197" i="1" s="1"/>
  <c r="K211" i="1"/>
  <c r="K228" i="1"/>
  <c r="P126" i="2"/>
  <c r="P126" i="3"/>
  <c r="P213" i="4"/>
  <c r="P128" i="4"/>
  <c r="L108" i="4"/>
  <c r="P108" i="4" s="1"/>
  <c r="P38" i="4"/>
  <c r="P155" i="5"/>
  <c r="P44" i="5"/>
  <c r="K126" i="1"/>
  <c r="O234" i="1"/>
  <c r="H14" i="1"/>
  <c r="I224" i="1"/>
  <c r="I205" i="2"/>
  <c r="L200" i="2"/>
  <c r="P125" i="2"/>
  <c r="P88" i="2"/>
  <c r="P177" i="2"/>
  <c r="L84" i="2"/>
  <c r="P58" i="2"/>
  <c r="P50" i="2"/>
  <c r="P36" i="2"/>
  <c r="P214" i="3"/>
  <c r="P125" i="3"/>
  <c r="H234" i="4"/>
  <c r="L233" i="4"/>
  <c r="P37" i="4"/>
  <c r="P43" i="5"/>
  <c r="P98" i="4"/>
  <c r="P54" i="2"/>
  <c r="H155" i="1"/>
  <c r="K215" i="1"/>
  <c r="K163" i="2"/>
  <c r="P132" i="2"/>
  <c r="P124" i="2"/>
  <c r="P132" i="3"/>
  <c r="P124" i="3"/>
  <c r="P152" i="3"/>
  <c r="P78" i="3"/>
  <c r="K233" i="4"/>
  <c r="P211" i="4"/>
  <c r="P196" i="4"/>
  <c r="P193" i="4"/>
  <c r="P126" i="4"/>
  <c r="P183" i="4"/>
  <c r="P157" i="4"/>
  <c r="P191" i="5"/>
  <c r="P231" i="5"/>
  <c r="P208" i="5"/>
  <c r="K192" i="5"/>
  <c r="P36" i="5"/>
  <c r="P18" i="5"/>
  <c r="P236" i="7"/>
  <c r="K224" i="5"/>
  <c r="K8" i="1"/>
  <c r="K9" i="1" s="1"/>
  <c r="I15" i="1"/>
  <c r="K17" i="1"/>
  <c r="K100" i="1"/>
  <c r="K128" i="1"/>
  <c r="K176" i="1"/>
  <c r="K195" i="1"/>
  <c r="P195" i="1" s="1"/>
  <c r="P190" i="2"/>
  <c r="P97" i="2"/>
  <c r="P127" i="2"/>
  <c r="P56" i="2"/>
  <c r="P48" i="2"/>
  <c r="P211" i="3"/>
  <c r="P131" i="3"/>
  <c r="P123" i="3"/>
  <c r="P83" i="3"/>
  <c r="P37" i="3"/>
  <c r="P72" i="3"/>
  <c r="P35" i="3"/>
  <c r="P202" i="4"/>
  <c r="K167" i="4"/>
  <c r="K34" i="4"/>
  <c r="P65" i="4"/>
  <c r="I188" i="5"/>
  <c r="P113" i="5"/>
  <c r="P103" i="5"/>
  <c r="P89" i="5"/>
  <c r="P33" i="5"/>
  <c r="K236" i="7"/>
  <c r="P192" i="5"/>
  <c r="P182" i="5"/>
  <c r="P180" i="5"/>
  <c r="P178" i="5"/>
  <c r="P174" i="5"/>
  <c r="P223" i="5"/>
  <c r="P109" i="5"/>
  <c r="P83" i="5"/>
  <c r="P232" i="5"/>
  <c r="K176" i="5"/>
  <c r="P224" i="5"/>
  <c r="P181" i="5"/>
  <c r="P179" i="5"/>
  <c r="P175" i="5"/>
  <c r="P173" i="5"/>
  <c r="P157" i="5"/>
  <c r="P187" i="5"/>
  <c r="P183" i="5"/>
  <c r="P158" i="5"/>
  <c r="P106" i="5"/>
  <c r="P93" i="5"/>
  <c r="P88" i="5"/>
  <c r="P79" i="5"/>
  <c r="P75" i="5"/>
  <c r="P200" i="5"/>
  <c r="P199" i="5"/>
  <c r="L176" i="5"/>
  <c r="P172" i="5"/>
  <c r="P225" i="4"/>
  <c r="P162" i="4"/>
  <c r="P137" i="4"/>
  <c r="I16" i="4"/>
  <c r="P81" i="4"/>
  <c r="P73" i="4"/>
  <c r="P67" i="4"/>
  <c r="P13" i="4"/>
  <c r="L163" i="4"/>
  <c r="P202" i="3"/>
  <c r="P196" i="3"/>
  <c r="P184" i="3"/>
  <c r="P164" i="3"/>
  <c r="P159" i="3"/>
  <c r="P163" i="3" s="1"/>
  <c r="P197" i="3"/>
  <c r="P193" i="3"/>
  <c r="P137" i="3"/>
  <c r="P139" i="3"/>
  <c r="P80" i="3"/>
  <c r="P70" i="3"/>
  <c r="P96" i="3"/>
  <c r="P99" i="3" s="1"/>
  <c r="P94" i="3"/>
  <c r="K233" i="2"/>
  <c r="P231" i="2"/>
  <c r="P200" i="2"/>
  <c r="L109" i="2"/>
  <c r="K95" i="2"/>
  <c r="K90" i="2"/>
  <c r="H234" i="2"/>
  <c r="P166" i="2"/>
  <c r="P136" i="2"/>
  <c r="P87" i="2"/>
  <c r="K34" i="2"/>
  <c r="P84" i="2"/>
  <c r="P72" i="2"/>
  <c r="P63" i="2"/>
  <c r="P61" i="2"/>
  <c r="P59" i="2"/>
  <c r="P57" i="2"/>
  <c r="P55" i="2"/>
  <c r="P53" i="2"/>
  <c r="P51" i="2"/>
  <c r="P49" i="2"/>
  <c r="P47" i="2"/>
  <c r="P45" i="2"/>
  <c r="P43" i="2"/>
  <c r="P15" i="2"/>
  <c r="K175" i="2"/>
  <c r="P185" i="2"/>
  <c r="P151" i="2"/>
  <c r="P108" i="2"/>
  <c r="P98" i="2"/>
  <c r="P92" i="2"/>
  <c r="L90" i="2"/>
  <c r="K10" i="1"/>
  <c r="H12" i="1"/>
  <c r="I24" i="1"/>
  <c r="H25" i="1"/>
  <c r="I35" i="1"/>
  <c r="K38" i="1"/>
  <c r="K40" i="1"/>
  <c r="P40" i="1" s="1"/>
  <c r="K42" i="1"/>
  <c r="P42" i="1" s="1"/>
  <c r="H64" i="1"/>
  <c r="H68" i="1"/>
  <c r="H69" i="1"/>
  <c r="H73" i="1"/>
  <c r="H77" i="1"/>
  <c r="H81" i="1"/>
  <c r="I82" i="1"/>
  <c r="H83" i="1"/>
  <c r="K121" i="1"/>
  <c r="P121" i="1" s="1"/>
  <c r="P122" i="1"/>
  <c r="K123" i="1"/>
  <c r="P123" i="1" s="1"/>
  <c r="P124" i="1"/>
  <c r="K125" i="1"/>
  <c r="P125" i="1" s="1"/>
  <c r="P126" i="1"/>
  <c r="K127" i="1"/>
  <c r="P127" i="1" s="1"/>
  <c r="P128" i="1"/>
  <c r="K129" i="1"/>
  <c r="P129" i="1" s="1"/>
  <c r="P130" i="1"/>
  <c r="K131" i="1"/>
  <c r="P131" i="1" s="1"/>
  <c r="P132" i="1"/>
  <c r="H134" i="1"/>
  <c r="I135" i="1"/>
  <c r="H136" i="1"/>
  <c r="K143" i="1"/>
  <c r="H151" i="1"/>
  <c r="K160" i="1"/>
  <c r="K162" i="1"/>
  <c r="K165" i="1"/>
  <c r="P165" i="1" s="1"/>
  <c r="I166" i="1"/>
  <c r="K168" i="1"/>
  <c r="P169" i="1"/>
  <c r="K170" i="1"/>
  <c r="P170" i="1" s="1"/>
  <c r="H184" i="1"/>
  <c r="I185" i="1"/>
  <c r="H186" i="1"/>
  <c r="K188" i="1"/>
  <c r="H189" i="1"/>
  <c r="I190" i="1"/>
  <c r="K194" i="1"/>
  <c r="P194" i="1" s="1"/>
  <c r="K196" i="1"/>
  <c r="P196" i="1" s="1"/>
  <c r="H202" i="1"/>
  <c r="K210" i="1"/>
  <c r="K212" i="1"/>
  <c r="K214" i="1"/>
  <c r="K216" i="1"/>
  <c r="K218" i="1"/>
  <c r="K220" i="1"/>
  <c r="P220" i="1" s="1"/>
  <c r="K225" i="1"/>
  <c r="P38" i="1"/>
  <c r="L99" i="1"/>
  <c r="P160" i="1"/>
  <c r="L163" i="1"/>
  <c r="P116" i="5"/>
  <c r="P114" i="5"/>
  <c r="P112" i="5"/>
  <c r="P108" i="5"/>
  <c r="P104" i="5"/>
  <c r="P102" i="5"/>
  <c r="P97" i="5"/>
  <c r="P139" i="5"/>
  <c r="L110" i="5"/>
  <c r="P81" i="5"/>
  <c r="P94" i="5"/>
  <c r="P72" i="5"/>
  <c r="P12" i="5"/>
  <c r="P23" i="5"/>
  <c r="L95" i="5"/>
  <c r="L90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L34" i="5"/>
  <c r="P22" i="5"/>
  <c r="P19" i="5"/>
  <c r="P20" i="5" s="1"/>
  <c r="L20" i="5"/>
  <c r="K234" i="5"/>
  <c r="L234" i="5"/>
  <c r="L235" i="5" s="1"/>
  <c r="K228" i="5"/>
  <c r="K229" i="5" s="1"/>
  <c r="I229" i="5"/>
  <c r="L228" i="5"/>
  <c r="L229" i="5" s="1"/>
  <c r="L210" i="5"/>
  <c r="K202" i="5"/>
  <c r="K206" i="5" s="1"/>
  <c r="L202" i="5"/>
  <c r="L206" i="5" s="1"/>
  <c r="P193" i="5"/>
  <c r="L192" i="5"/>
  <c r="P207" i="5"/>
  <c r="P210" i="5" s="1"/>
  <c r="K184" i="5"/>
  <c r="L184" i="5"/>
  <c r="K167" i="5"/>
  <c r="L167" i="5"/>
  <c r="L168" i="5" s="1"/>
  <c r="K156" i="5"/>
  <c r="K159" i="5" s="1"/>
  <c r="L156" i="5"/>
  <c r="K235" i="5"/>
  <c r="P165" i="5"/>
  <c r="I159" i="5"/>
  <c r="K152" i="5"/>
  <c r="L152" i="5"/>
  <c r="L154" i="5" s="1"/>
  <c r="P91" i="5"/>
  <c r="K84" i="5"/>
  <c r="L84" i="5"/>
  <c r="K80" i="5"/>
  <c r="L80" i="5"/>
  <c r="K76" i="5"/>
  <c r="L76" i="5"/>
  <c r="P92" i="5"/>
  <c r="K74" i="5"/>
  <c r="L74" i="5"/>
  <c r="K70" i="5"/>
  <c r="L70" i="5"/>
  <c r="K110" i="5"/>
  <c r="K90" i="5"/>
  <c r="I85" i="5"/>
  <c r="K35" i="5"/>
  <c r="L35" i="5"/>
  <c r="P34" i="5"/>
  <c r="K26" i="5"/>
  <c r="L26" i="5"/>
  <c r="P21" i="5"/>
  <c r="K15" i="5"/>
  <c r="L15" i="5"/>
  <c r="K34" i="5"/>
  <c r="I28" i="5"/>
  <c r="K24" i="5"/>
  <c r="K20" i="5"/>
  <c r="I235" i="5"/>
  <c r="I206" i="5"/>
  <c r="P160" i="5"/>
  <c r="P164" i="5" s="1"/>
  <c r="K210" i="5"/>
  <c r="K186" i="5"/>
  <c r="L186" i="5"/>
  <c r="I168" i="5"/>
  <c r="L159" i="5"/>
  <c r="I154" i="5"/>
  <c r="K141" i="5"/>
  <c r="L141" i="5"/>
  <c r="K137" i="5"/>
  <c r="L137" i="5"/>
  <c r="I143" i="5"/>
  <c r="K100" i="5"/>
  <c r="P111" i="5"/>
  <c r="P110" i="5"/>
  <c r="L100" i="5"/>
  <c r="P90" i="5"/>
  <c r="K82" i="5"/>
  <c r="L82" i="5"/>
  <c r="K78" i="5"/>
  <c r="L78" i="5"/>
  <c r="P96" i="5"/>
  <c r="K65" i="5"/>
  <c r="L65" i="5"/>
  <c r="K27" i="5"/>
  <c r="L27" i="5"/>
  <c r="L28" i="5" s="1"/>
  <c r="I16" i="5"/>
  <c r="K13" i="5"/>
  <c r="L13" i="5"/>
  <c r="P25" i="5"/>
  <c r="K204" i="4"/>
  <c r="L204" i="4"/>
  <c r="K200" i="4"/>
  <c r="K205" i="4" s="1"/>
  <c r="L200" i="4"/>
  <c r="L205" i="4" s="1"/>
  <c r="P232" i="4"/>
  <c r="P226" i="4"/>
  <c r="P227" i="4" s="1"/>
  <c r="P222" i="4"/>
  <c r="K186" i="4"/>
  <c r="L186" i="4"/>
  <c r="P186" i="4" s="1"/>
  <c r="K182" i="4"/>
  <c r="L182" i="4"/>
  <c r="P176" i="4"/>
  <c r="P175" i="4"/>
  <c r="K163" i="4"/>
  <c r="K138" i="4"/>
  <c r="L138" i="4"/>
  <c r="K134" i="4"/>
  <c r="P134" i="4" s="1"/>
  <c r="L134" i="4"/>
  <c r="K94" i="4"/>
  <c r="K95" i="4" s="1"/>
  <c r="L94" i="4"/>
  <c r="L95" i="4" s="1"/>
  <c r="K83" i="4"/>
  <c r="P83" i="4" s="1"/>
  <c r="L83" i="4"/>
  <c r="K79" i="4"/>
  <c r="L79" i="4"/>
  <c r="K75" i="4"/>
  <c r="P75" i="4" s="1"/>
  <c r="L75" i="4"/>
  <c r="K14" i="4"/>
  <c r="L14" i="4"/>
  <c r="K109" i="4"/>
  <c r="K69" i="4"/>
  <c r="L69" i="4"/>
  <c r="K66" i="4"/>
  <c r="L66" i="4"/>
  <c r="P66" i="4" s="1"/>
  <c r="P21" i="4"/>
  <c r="P228" i="4"/>
  <c r="P233" i="4" s="1"/>
  <c r="P223" i="4"/>
  <c r="P224" i="4" s="1"/>
  <c r="L209" i="4"/>
  <c r="P206" i="4"/>
  <c r="P209" i="4" s="1"/>
  <c r="L222" i="4"/>
  <c r="I205" i="4"/>
  <c r="P192" i="4"/>
  <c r="K222" i="4"/>
  <c r="K190" i="4"/>
  <c r="K191" i="4" s="1"/>
  <c r="L190" i="4"/>
  <c r="L191" i="4" s="1"/>
  <c r="I187" i="4"/>
  <c r="K184" i="4"/>
  <c r="L184" i="4"/>
  <c r="K175" i="4"/>
  <c r="P164" i="4"/>
  <c r="P167" i="4" s="1"/>
  <c r="P154" i="4"/>
  <c r="P143" i="4"/>
  <c r="L99" i="4"/>
  <c r="P96" i="4"/>
  <c r="P99" i="4" s="1"/>
  <c r="I191" i="4"/>
  <c r="P160" i="4"/>
  <c r="P163" i="4" s="1"/>
  <c r="K155" i="4"/>
  <c r="K158" i="4" s="1"/>
  <c r="L155" i="4"/>
  <c r="L158" i="4" s="1"/>
  <c r="K151" i="4"/>
  <c r="K153" i="4" s="1"/>
  <c r="L151" i="4"/>
  <c r="L153" i="4" s="1"/>
  <c r="K140" i="4"/>
  <c r="K142" i="4" s="1"/>
  <c r="L140" i="4"/>
  <c r="K136" i="4"/>
  <c r="L136" i="4"/>
  <c r="L142" i="4" s="1"/>
  <c r="I95" i="4"/>
  <c r="P86" i="4"/>
  <c r="P90" i="4" s="1"/>
  <c r="P17" i="4"/>
  <c r="P20" i="4" s="1"/>
  <c r="P10" i="4"/>
  <c r="P8" i="4"/>
  <c r="P9" i="4" s="1"/>
  <c r="I28" i="4"/>
  <c r="K25" i="4"/>
  <c r="K28" i="4" s="1"/>
  <c r="L25" i="4"/>
  <c r="L28" i="4" s="1"/>
  <c r="K23" i="4"/>
  <c r="K24" i="4" s="1"/>
  <c r="L23" i="4"/>
  <c r="L24" i="4" s="1"/>
  <c r="K12" i="4"/>
  <c r="K16" i="4" s="1"/>
  <c r="L12" i="4"/>
  <c r="I153" i="4"/>
  <c r="I142" i="4"/>
  <c r="P100" i="4"/>
  <c r="K71" i="4"/>
  <c r="L71" i="4"/>
  <c r="P71" i="4" s="1"/>
  <c r="K68" i="4"/>
  <c r="L68" i="4"/>
  <c r="K64" i="4"/>
  <c r="L64" i="4"/>
  <c r="P35" i="4"/>
  <c r="I85" i="4"/>
  <c r="L209" i="3"/>
  <c r="P206" i="3"/>
  <c r="P209" i="3" s="1"/>
  <c r="K204" i="3"/>
  <c r="L204" i="3"/>
  <c r="P225" i="3"/>
  <c r="P227" i="3" s="1"/>
  <c r="P222" i="3"/>
  <c r="K186" i="3"/>
  <c r="L186" i="3"/>
  <c r="K182" i="3"/>
  <c r="L182" i="3"/>
  <c r="P175" i="3"/>
  <c r="P167" i="3"/>
  <c r="K200" i="3"/>
  <c r="K205" i="3" s="1"/>
  <c r="L200" i="3"/>
  <c r="K138" i="3"/>
  <c r="L138" i="3"/>
  <c r="K134" i="3"/>
  <c r="L134" i="3"/>
  <c r="P110" i="3"/>
  <c r="K108" i="3"/>
  <c r="L108" i="3"/>
  <c r="L109" i="3" s="1"/>
  <c r="K81" i="3"/>
  <c r="L81" i="3"/>
  <c r="P81" i="3" s="1"/>
  <c r="K79" i="3"/>
  <c r="L79" i="3"/>
  <c r="K75" i="3"/>
  <c r="K85" i="3" s="1"/>
  <c r="L75" i="3"/>
  <c r="K71" i="3"/>
  <c r="L71" i="3"/>
  <c r="K68" i="3"/>
  <c r="L68" i="3"/>
  <c r="K64" i="3"/>
  <c r="L64" i="3"/>
  <c r="I28" i="3"/>
  <c r="K25" i="3"/>
  <c r="K28" i="3" s="1"/>
  <c r="L25" i="3"/>
  <c r="L28" i="3" s="1"/>
  <c r="K23" i="3"/>
  <c r="L23" i="3"/>
  <c r="L24" i="3" s="1"/>
  <c r="K12" i="3"/>
  <c r="P12" i="3" s="1"/>
  <c r="L12" i="3"/>
  <c r="I85" i="3"/>
  <c r="K231" i="3"/>
  <c r="K233" i="3" s="1"/>
  <c r="L231" i="3"/>
  <c r="L233" i="3" s="1"/>
  <c r="L222" i="3"/>
  <c r="I205" i="3"/>
  <c r="L205" i="3"/>
  <c r="P228" i="3"/>
  <c r="K227" i="3"/>
  <c r="P223" i="3"/>
  <c r="P224" i="3" s="1"/>
  <c r="K222" i="3"/>
  <c r="K190" i="3"/>
  <c r="P190" i="3" s="1"/>
  <c r="P191" i="3" s="1"/>
  <c r="L190" i="3"/>
  <c r="L191" i="3" s="1"/>
  <c r="I187" i="3"/>
  <c r="K175" i="3"/>
  <c r="P154" i="3"/>
  <c r="P143" i="3"/>
  <c r="K155" i="3"/>
  <c r="K158" i="3" s="1"/>
  <c r="L155" i="3"/>
  <c r="L158" i="3" s="1"/>
  <c r="K151" i="3"/>
  <c r="P151" i="3" s="1"/>
  <c r="L151" i="3"/>
  <c r="L153" i="3" s="1"/>
  <c r="K140" i="3"/>
  <c r="L140" i="3"/>
  <c r="K136" i="3"/>
  <c r="L136" i="3"/>
  <c r="K191" i="3"/>
  <c r="I142" i="3"/>
  <c r="K109" i="3"/>
  <c r="I109" i="3"/>
  <c r="P91" i="3"/>
  <c r="P29" i="3"/>
  <c r="P34" i="3" s="1"/>
  <c r="K24" i="3"/>
  <c r="I153" i="3"/>
  <c r="P86" i="3"/>
  <c r="P90" i="3" s="1"/>
  <c r="K77" i="3"/>
  <c r="L77" i="3"/>
  <c r="K73" i="3"/>
  <c r="L73" i="3"/>
  <c r="K69" i="3"/>
  <c r="L69" i="3"/>
  <c r="P69" i="3" s="1"/>
  <c r="K66" i="3"/>
  <c r="L66" i="3"/>
  <c r="I24" i="3"/>
  <c r="K14" i="3"/>
  <c r="L14" i="3"/>
  <c r="L16" i="3" s="1"/>
  <c r="P21" i="3"/>
  <c r="I16" i="3"/>
  <c r="K209" i="2"/>
  <c r="K226" i="2"/>
  <c r="K227" i="2" s="1"/>
  <c r="L226" i="2"/>
  <c r="L227" i="2" s="1"/>
  <c r="L209" i="2"/>
  <c r="P206" i="2"/>
  <c r="P209" i="2" s="1"/>
  <c r="P176" i="2"/>
  <c r="K155" i="2"/>
  <c r="L155" i="2"/>
  <c r="L158" i="2" s="1"/>
  <c r="K138" i="2"/>
  <c r="L138" i="2"/>
  <c r="K134" i="2"/>
  <c r="P134" i="2" s="1"/>
  <c r="L134" i="2"/>
  <c r="L142" i="2" s="1"/>
  <c r="L24" i="2"/>
  <c r="P21" i="2"/>
  <c r="P24" i="2" s="1"/>
  <c r="K189" i="2"/>
  <c r="L189" i="2"/>
  <c r="L191" i="2" s="1"/>
  <c r="K167" i="2"/>
  <c r="K153" i="2"/>
  <c r="P110" i="2"/>
  <c r="K109" i="2"/>
  <c r="L99" i="2"/>
  <c r="P90" i="2"/>
  <c r="K65" i="2"/>
  <c r="L65" i="2"/>
  <c r="P25" i="2"/>
  <c r="K24" i="2"/>
  <c r="P20" i="2"/>
  <c r="K13" i="2"/>
  <c r="L13" i="2"/>
  <c r="L16" i="2" s="1"/>
  <c r="I85" i="2"/>
  <c r="P35" i="2"/>
  <c r="P11" i="2"/>
  <c r="K20" i="2"/>
  <c r="P228" i="2"/>
  <c r="P233" i="2" s="1"/>
  <c r="I227" i="2"/>
  <c r="K221" i="2"/>
  <c r="K222" i="2" s="1"/>
  <c r="I222" i="2"/>
  <c r="L221" i="2"/>
  <c r="L222" i="2" s="1"/>
  <c r="P192" i="2"/>
  <c r="K202" i="2"/>
  <c r="K205" i="2" s="1"/>
  <c r="L202" i="2"/>
  <c r="L205" i="2" s="1"/>
  <c r="P188" i="2"/>
  <c r="K183" i="2"/>
  <c r="K187" i="2" s="1"/>
  <c r="L183" i="2"/>
  <c r="L187" i="2" s="1"/>
  <c r="P171" i="2"/>
  <c r="P175" i="2" s="1"/>
  <c r="L167" i="2"/>
  <c r="P159" i="2"/>
  <c r="P163" i="2" s="1"/>
  <c r="P100" i="2"/>
  <c r="P109" i="2" s="1"/>
  <c r="K99" i="2"/>
  <c r="P164" i="2"/>
  <c r="I158" i="2"/>
  <c r="P143" i="2"/>
  <c r="P153" i="2" s="1"/>
  <c r="I142" i="2"/>
  <c r="P91" i="2"/>
  <c r="P95" i="2" s="1"/>
  <c r="K82" i="2"/>
  <c r="L82" i="2"/>
  <c r="K78" i="2"/>
  <c r="L78" i="2"/>
  <c r="K74" i="2"/>
  <c r="L74" i="2"/>
  <c r="K70" i="2"/>
  <c r="L70" i="2"/>
  <c r="P30" i="2"/>
  <c r="P34" i="2" s="1"/>
  <c r="P26" i="2"/>
  <c r="K26" i="2"/>
  <c r="K28" i="2" s="1"/>
  <c r="I28" i="2"/>
  <c r="L26" i="2"/>
  <c r="L28" i="2" s="1"/>
  <c r="P96" i="2"/>
  <c r="P99" i="2" s="1"/>
  <c r="I16" i="2"/>
  <c r="K16" i="2"/>
  <c r="P10" i="1"/>
  <c r="K11" i="1"/>
  <c r="K14" i="1"/>
  <c r="P14" i="1" s="1"/>
  <c r="K15" i="1"/>
  <c r="K22" i="1"/>
  <c r="K27" i="1"/>
  <c r="K35" i="1"/>
  <c r="K36" i="1"/>
  <c r="K43" i="1"/>
  <c r="P43" i="1" s="1"/>
  <c r="K44" i="1"/>
  <c r="L44" i="1"/>
  <c r="L66" i="1"/>
  <c r="P66" i="1"/>
  <c r="K66" i="1"/>
  <c r="L71" i="1"/>
  <c r="K71" i="1"/>
  <c r="L75" i="1"/>
  <c r="K75" i="1"/>
  <c r="P75" i="1" s="1"/>
  <c r="L79" i="1"/>
  <c r="K79" i="1"/>
  <c r="P8" i="1"/>
  <c r="P9" i="1" s="1"/>
  <c r="L11" i="1"/>
  <c r="K12" i="1"/>
  <c r="P12" i="1" s="1"/>
  <c r="I13" i="1"/>
  <c r="L15" i="1"/>
  <c r="L20" i="1"/>
  <c r="P17" i="1"/>
  <c r="K18" i="1"/>
  <c r="P18" i="1" s="1"/>
  <c r="K19" i="1"/>
  <c r="P19" i="1" s="1"/>
  <c r="I20" i="1"/>
  <c r="L22" i="1"/>
  <c r="K23" i="1"/>
  <c r="P23" i="1" s="1"/>
  <c r="K25" i="1"/>
  <c r="I26" i="1"/>
  <c r="L27" i="1"/>
  <c r="P27" i="1" s="1"/>
  <c r="L34" i="1"/>
  <c r="P29" i="1"/>
  <c r="K30" i="1"/>
  <c r="K31" i="1"/>
  <c r="P31" i="1" s="1"/>
  <c r="K32" i="1"/>
  <c r="P32" i="1" s="1"/>
  <c r="K33" i="1"/>
  <c r="P33" i="1" s="1"/>
  <c r="I34" i="1"/>
  <c r="L35" i="1"/>
  <c r="L36" i="1"/>
  <c r="L43" i="1"/>
  <c r="L64" i="1"/>
  <c r="K64" i="1"/>
  <c r="P64" i="1" s="1"/>
  <c r="L68" i="1"/>
  <c r="K68" i="1"/>
  <c r="P68" i="1" s="1"/>
  <c r="L69" i="1"/>
  <c r="P69" i="1" s="1"/>
  <c r="K69" i="1"/>
  <c r="L73" i="1"/>
  <c r="K73" i="1"/>
  <c r="L77" i="1"/>
  <c r="K77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I65" i="1"/>
  <c r="I67" i="1"/>
  <c r="I70" i="1"/>
  <c r="I72" i="1"/>
  <c r="I74" i="1"/>
  <c r="I76" i="1"/>
  <c r="I78" i="1"/>
  <c r="K81" i="1"/>
  <c r="K82" i="1"/>
  <c r="P86" i="1"/>
  <c r="K87" i="1"/>
  <c r="K88" i="1"/>
  <c r="K89" i="1"/>
  <c r="I90" i="1"/>
  <c r="K94" i="1"/>
  <c r="P94" i="1" s="1"/>
  <c r="P100" i="1"/>
  <c r="K101" i="1"/>
  <c r="K102" i="1"/>
  <c r="K103" i="1"/>
  <c r="K104" i="1"/>
  <c r="K105" i="1"/>
  <c r="K106" i="1"/>
  <c r="K107" i="1"/>
  <c r="P110" i="1"/>
  <c r="K111" i="1"/>
  <c r="K112" i="1"/>
  <c r="K113" i="1"/>
  <c r="K114" i="1"/>
  <c r="K115" i="1"/>
  <c r="K116" i="1"/>
  <c r="K117" i="1"/>
  <c r="K118" i="1"/>
  <c r="K119" i="1"/>
  <c r="K120" i="1"/>
  <c r="K134" i="1"/>
  <c r="P134" i="1" s="1"/>
  <c r="K135" i="1"/>
  <c r="K138" i="1"/>
  <c r="P138" i="1" s="1"/>
  <c r="K139" i="1"/>
  <c r="P143" i="1"/>
  <c r="K144" i="1"/>
  <c r="K145" i="1"/>
  <c r="K146" i="1"/>
  <c r="K147" i="1"/>
  <c r="K148" i="1"/>
  <c r="K149" i="1"/>
  <c r="K150" i="1"/>
  <c r="L157" i="1"/>
  <c r="K157" i="1"/>
  <c r="P162" i="1"/>
  <c r="K164" i="1"/>
  <c r="L164" i="1"/>
  <c r="K166" i="1"/>
  <c r="L166" i="1"/>
  <c r="K178" i="1"/>
  <c r="L178" i="1"/>
  <c r="P178" i="1" s="1"/>
  <c r="K180" i="1"/>
  <c r="L180" i="1"/>
  <c r="L184" i="1"/>
  <c r="K184" i="1"/>
  <c r="K190" i="1"/>
  <c r="L190" i="1"/>
  <c r="L202" i="1"/>
  <c r="P202" i="1"/>
  <c r="K202" i="1"/>
  <c r="F234" i="1"/>
  <c r="J234" i="1"/>
  <c r="N234" i="1"/>
  <c r="L21" i="1"/>
  <c r="K45" i="1"/>
  <c r="K46" i="1"/>
  <c r="K47" i="1"/>
  <c r="P47" i="1" s="1"/>
  <c r="K48" i="1"/>
  <c r="P48" i="1" s="1"/>
  <c r="K49" i="1"/>
  <c r="K50" i="1"/>
  <c r="K51" i="1"/>
  <c r="K52" i="1"/>
  <c r="P52" i="1" s="1"/>
  <c r="K53" i="1"/>
  <c r="K54" i="1"/>
  <c r="K55" i="1"/>
  <c r="P55" i="1" s="1"/>
  <c r="K56" i="1"/>
  <c r="P56" i="1" s="1"/>
  <c r="K57" i="1"/>
  <c r="K58" i="1"/>
  <c r="K59" i="1"/>
  <c r="K60" i="1"/>
  <c r="P60" i="1" s="1"/>
  <c r="K61" i="1"/>
  <c r="K62" i="1"/>
  <c r="K63" i="1"/>
  <c r="P63" i="1" s="1"/>
  <c r="I80" i="1"/>
  <c r="P81" i="1"/>
  <c r="L82" i="1"/>
  <c r="P82" i="1" s="1"/>
  <c r="K83" i="1"/>
  <c r="P83" i="1" s="1"/>
  <c r="I84" i="1"/>
  <c r="L87" i="1"/>
  <c r="L88" i="1"/>
  <c r="P88" i="1" s="1"/>
  <c r="L89" i="1"/>
  <c r="P89" i="1" s="1"/>
  <c r="I95" i="1"/>
  <c r="K92" i="1"/>
  <c r="K93" i="1"/>
  <c r="P93" i="1" s="1"/>
  <c r="K96" i="1"/>
  <c r="P96" i="1" s="1"/>
  <c r="K97" i="1"/>
  <c r="P97" i="1" s="1"/>
  <c r="P98" i="1"/>
  <c r="K98" i="1"/>
  <c r="I99" i="1"/>
  <c r="L101" i="1"/>
  <c r="L102" i="1"/>
  <c r="L103" i="1"/>
  <c r="L104" i="1"/>
  <c r="L105" i="1"/>
  <c r="L106" i="1"/>
  <c r="L107" i="1"/>
  <c r="K108" i="1"/>
  <c r="P108" i="1" s="1"/>
  <c r="I109" i="1"/>
  <c r="L111" i="1"/>
  <c r="L112" i="1"/>
  <c r="L113" i="1"/>
  <c r="L114" i="1"/>
  <c r="L115" i="1"/>
  <c r="L116" i="1"/>
  <c r="L117" i="1"/>
  <c r="L118" i="1"/>
  <c r="L119" i="1"/>
  <c r="L120" i="1"/>
  <c r="I133" i="1"/>
  <c r="L135" i="1"/>
  <c r="P135" i="1" s="1"/>
  <c r="K136" i="1"/>
  <c r="P136" i="1" s="1"/>
  <c r="I137" i="1"/>
  <c r="L139" i="1"/>
  <c r="K140" i="1"/>
  <c r="P140" i="1" s="1"/>
  <c r="I141" i="1"/>
  <c r="L144" i="1"/>
  <c r="L145" i="1"/>
  <c r="L146" i="1"/>
  <c r="L147" i="1"/>
  <c r="L148" i="1"/>
  <c r="L149" i="1"/>
  <c r="L150" i="1"/>
  <c r="K151" i="1"/>
  <c r="P151" i="1" s="1"/>
  <c r="I152" i="1"/>
  <c r="H156" i="1"/>
  <c r="I156" i="1"/>
  <c r="I167" i="1"/>
  <c r="P168" i="1"/>
  <c r="P176" i="1"/>
  <c r="K177" i="1"/>
  <c r="L177" i="1"/>
  <c r="K179" i="1"/>
  <c r="L179" i="1"/>
  <c r="K181" i="1"/>
  <c r="L181" i="1"/>
  <c r="H183" i="1"/>
  <c r="I183" i="1"/>
  <c r="K185" i="1"/>
  <c r="L185" i="1"/>
  <c r="I187" i="1"/>
  <c r="P188" i="1"/>
  <c r="L91" i="1"/>
  <c r="L95" i="1" s="1"/>
  <c r="K155" i="1"/>
  <c r="P155" i="1" s="1"/>
  <c r="I163" i="1"/>
  <c r="K159" i="1"/>
  <c r="K163" i="1" s="1"/>
  <c r="L175" i="1"/>
  <c r="K171" i="1"/>
  <c r="K172" i="1"/>
  <c r="P172" i="1" s="1"/>
  <c r="K173" i="1"/>
  <c r="P173" i="1" s="1"/>
  <c r="K174" i="1"/>
  <c r="P174" i="1" s="1"/>
  <c r="I175" i="1"/>
  <c r="K182" i="1"/>
  <c r="P182" i="1" s="1"/>
  <c r="L186" i="1"/>
  <c r="K186" i="1"/>
  <c r="L189" i="1"/>
  <c r="L191" i="1" s="1"/>
  <c r="K189" i="1"/>
  <c r="K191" i="1" s="1"/>
  <c r="I191" i="1"/>
  <c r="L154" i="1"/>
  <c r="L200" i="1"/>
  <c r="K200" i="1"/>
  <c r="L204" i="1"/>
  <c r="K204" i="1"/>
  <c r="P204" i="1" s="1"/>
  <c r="P211" i="1"/>
  <c r="P212" i="1"/>
  <c r="P213" i="1"/>
  <c r="P214" i="1"/>
  <c r="P215" i="1"/>
  <c r="P216" i="1"/>
  <c r="P217" i="1"/>
  <c r="P218" i="1"/>
  <c r="P219" i="1"/>
  <c r="L231" i="1"/>
  <c r="K231" i="1"/>
  <c r="P231" i="1" s="1"/>
  <c r="L198" i="1"/>
  <c r="L199" i="1"/>
  <c r="I201" i="1"/>
  <c r="I203" i="1"/>
  <c r="L206" i="1"/>
  <c r="L207" i="1"/>
  <c r="L208" i="1"/>
  <c r="I209" i="1"/>
  <c r="P210" i="1"/>
  <c r="I221" i="1"/>
  <c r="I222" i="1" s="1"/>
  <c r="P223" i="1"/>
  <c r="P224" i="1" s="1"/>
  <c r="P225" i="1"/>
  <c r="I226" i="1"/>
  <c r="P228" i="1"/>
  <c r="L229" i="1"/>
  <c r="L230" i="1"/>
  <c r="I232" i="1"/>
  <c r="I233" i="1" s="1"/>
  <c r="L192" i="1"/>
  <c r="K198" i="1"/>
  <c r="K199" i="1"/>
  <c r="P199" i="1" s="1"/>
  <c r="K206" i="1"/>
  <c r="K207" i="1"/>
  <c r="P207" i="1" s="1"/>
  <c r="K208" i="1"/>
  <c r="P208" i="1" s="1"/>
  <c r="K229" i="1"/>
  <c r="P229" i="1" s="1"/>
  <c r="K230" i="1"/>
  <c r="P181" i="1" l="1"/>
  <c r="P134" i="3"/>
  <c r="P142" i="3" s="1"/>
  <c r="P61" i="1"/>
  <c r="P53" i="1"/>
  <c r="P45" i="1"/>
  <c r="P149" i="1"/>
  <c r="P77" i="1"/>
  <c r="L85" i="2"/>
  <c r="L234" i="2" s="1"/>
  <c r="P186" i="3"/>
  <c r="P204" i="4"/>
  <c r="P24" i="5"/>
  <c r="P109" i="4"/>
  <c r="P59" i="1"/>
  <c r="P51" i="1"/>
  <c r="P184" i="1"/>
  <c r="P147" i="1"/>
  <c r="K142" i="2"/>
  <c r="P155" i="2"/>
  <c r="P158" i="2" s="1"/>
  <c r="L85" i="4"/>
  <c r="L109" i="4"/>
  <c r="P234" i="5"/>
  <c r="P235" i="5" s="1"/>
  <c r="P22" i="1"/>
  <c r="P95" i="3"/>
  <c r="K85" i="4"/>
  <c r="K234" i="4" s="1"/>
  <c r="L187" i="4"/>
  <c r="L16" i="5"/>
  <c r="P198" i="1"/>
  <c r="K95" i="1"/>
  <c r="P57" i="1"/>
  <c r="P49" i="1"/>
  <c r="P145" i="1"/>
  <c r="P79" i="1"/>
  <c r="P15" i="1"/>
  <c r="P78" i="2"/>
  <c r="K16" i="5"/>
  <c r="P167" i="2"/>
  <c r="K16" i="3"/>
  <c r="P77" i="3"/>
  <c r="P75" i="3"/>
  <c r="L16" i="4"/>
  <c r="P140" i="4"/>
  <c r="L143" i="5"/>
  <c r="P65" i="5"/>
  <c r="P82" i="5"/>
  <c r="P141" i="5"/>
  <c r="K188" i="5"/>
  <c r="P15" i="5"/>
  <c r="P26" i="5"/>
  <c r="P70" i="5"/>
  <c r="P76" i="5"/>
  <c r="P152" i="5"/>
  <c r="P154" i="5" s="1"/>
  <c r="P156" i="5"/>
  <c r="P159" i="5" s="1"/>
  <c r="L188" i="5"/>
  <c r="P176" i="5"/>
  <c r="K154" i="5"/>
  <c r="P186" i="5"/>
  <c r="P167" i="5"/>
  <c r="P168" i="5" s="1"/>
  <c r="P228" i="5"/>
  <c r="P229" i="5" s="1"/>
  <c r="P202" i="5"/>
  <c r="P68" i="4"/>
  <c r="I234" i="4"/>
  <c r="P136" i="4"/>
  <c r="P69" i="4"/>
  <c r="P14" i="4"/>
  <c r="P79" i="4"/>
  <c r="P94" i="4"/>
  <c r="P95" i="4" s="1"/>
  <c r="P138" i="4"/>
  <c r="K187" i="4"/>
  <c r="L142" i="3"/>
  <c r="P64" i="3"/>
  <c r="P71" i="3"/>
  <c r="P79" i="3"/>
  <c r="P138" i="3"/>
  <c r="P66" i="3"/>
  <c r="P73" i="3"/>
  <c r="P136" i="3"/>
  <c r="L85" i="3"/>
  <c r="P182" i="3"/>
  <c r="P204" i="3"/>
  <c r="I234" i="2"/>
  <c r="P74" i="2"/>
  <c r="P82" i="2"/>
  <c r="P65" i="2"/>
  <c r="P189" i="2"/>
  <c r="P138" i="2"/>
  <c r="P142" i="2" s="1"/>
  <c r="P200" i="1"/>
  <c r="P186" i="1"/>
  <c r="P159" i="1"/>
  <c r="P163" i="1" s="1"/>
  <c r="P185" i="1"/>
  <c r="P179" i="1"/>
  <c r="H234" i="1"/>
  <c r="L109" i="1"/>
  <c r="P190" i="1"/>
  <c r="P180" i="1"/>
  <c r="P166" i="1"/>
  <c r="P157" i="1"/>
  <c r="P150" i="1"/>
  <c r="P148" i="1"/>
  <c r="P146" i="1"/>
  <c r="P144" i="1"/>
  <c r="P139" i="1"/>
  <c r="P120" i="1"/>
  <c r="P118" i="1"/>
  <c r="P116" i="1"/>
  <c r="P114" i="1"/>
  <c r="P112" i="1"/>
  <c r="P106" i="1"/>
  <c r="P104" i="1"/>
  <c r="P102" i="1"/>
  <c r="P73" i="1"/>
  <c r="P71" i="1"/>
  <c r="P44" i="1"/>
  <c r="P36" i="1"/>
  <c r="L90" i="1"/>
  <c r="L167" i="1"/>
  <c r="P119" i="1"/>
  <c r="P117" i="1"/>
  <c r="P115" i="1"/>
  <c r="P113" i="1"/>
  <c r="P111" i="1"/>
  <c r="P107" i="1"/>
  <c r="P105" i="1"/>
  <c r="P103" i="1"/>
  <c r="K109" i="1"/>
  <c r="P62" i="1"/>
  <c r="P58" i="1"/>
  <c r="P54" i="1"/>
  <c r="P50" i="1"/>
  <c r="P46" i="1"/>
  <c r="K34" i="1"/>
  <c r="P100" i="5"/>
  <c r="P27" i="5"/>
  <c r="P78" i="5"/>
  <c r="P137" i="5"/>
  <c r="P74" i="5"/>
  <c r="P80" i="5"/>
  <c r="P84" i="5"/>
  <c r="P13" i="5"/>
  <c r="P16" i="5" s="1"/>
  <c r="K85" i="5"/>
  <c r="K143" i="5"/>
  <c r="P184" i="5"/>
  <c r="P188" i="5" s="1"/>
  <c r="K168" i="5"/>
  <c r="P206" i="5"/>
  <c r="P28" i="5"/>
  <c r="I236" i="5"/>
  <c r="K28" i="5"/>
  <c r="L85" i="5"/>
  <c r="P35" i="5"/>
  <c r="P95" i="5"/>
  <c r="P142" i="4"/>
  <c r="L234" i="4"/>
  <c r="P64" i="4"/>
  <c r="P85" i="4" s="1"/>
  <c r="P23" i="4"/>
  <c r="P155" i="4"/>
  <c r="P158" i="4" s="1"/>
  <c r="P184" i="4"/>
  <c r="P190" i="4"/>
  <c r="P191" i="4" s="1"/>
  <c r="P12" i="4"/>
  <c r="P16" i="4" s="1"/>
  <c r="P25" i="4"/>
  <c r="P28" i="4" s="1"/>
  <c r="P151" i="4"/>
  <c r="P153" i="4" s="1"/>
  <c r="P24" i="4"/>
  <c r="P182" i="4"/>
  <c r="P200" i="4"/>
  <c r="P205" i="4" s="1"/>
  <c r="P14" i="3"/>
  <c r="P16" i="3" s="1"/>
  <c r="P140" i="3"/>
  <c r="P155" i="3"/>
  <c r="P153" i="3"/>
  <c r="P23" i="3"/>
  <c r="P24" i="3" s="1"/>
  <c r="P68" i="3"/>
  <c r="P108" i="3"/>
  <c r="P109" i="3" s="1"/>
  <c r="K153" i="3"/>
  <c r="I234" i="3"/>
  <c r="K142" i="3"/>
  <c r="P158" i="3"/>
  <c r="K187" i="3"/>
  <c r="P231" i="3"/>
  <c r="P233" i="3" s="1"/>
  <c r="P25" i="3"/>
  <c r="P28" i="3" s="1"/>
  <c r="P200" i="3"/>
  <c r="L187" i="3"/>
  <c r="L234" i="3" s="1"/>
  <c r="P70" i="2"/>
  <c r="P191" i="2"/>
  <c r="P202" i="2"/>
  <c r="P13" i="2"/>
  <c r="P16" i="2" s="1"/>
  <c r="K191" i="2"/>
  <c r="K85" i="2"/>
  <c r="K158" i="2"/>
  <c r="P183" i="2"/>
  <c r="P205" i="2"/>
  <c r="P221" i="2"/>
  <c r="P222" i="2" s="1"/>
  <c r="P28" i="2"/>
  <c r="P187" i="2"/>
  <c r="P226" i="2"/>
  <c r="P227" i="2" s="1"/>
  <c r="K175" i="1"/>
  <c r="K209" i="1"/>
  <c r="L209" i="1"/>
  <c r="K201" i="1"/>
  <c r="K205" i="1" s="1"/>
  <c r="L201" i="1"/>
  <c r="P230" i="1"/>
  <c r="I205" i="1"/>
  <c r="P154" i="1"/>
  <c r="K152" i="1"/>
  <c r="L152" i="1"/>
  <c r="L153" i="1" s="1"/>
  <c r="K141" i="1"/>
  <c r="L141" i="1"/>
  <c r="K137" i="1"/>
  <c r="L137" i="1"/>
  <c r="K133" i="1"/>
  <c r="L133" i="1"/>
  <c r="P99" i="1"/>
  <c r="P91" i="1"/>
  <c r="P206" i="1"/>
  <c r="P209" i="1" s="1"/>
  <c r="P164" i="1"/>
  <c r="P87" i="1"/>
  <c r="P90" i="1" s="1"/>
  <c r="K78" i="1"/>
  <c r="L78" i="1"/>
  <c r="K74" i="1"/>
  <c r="L74" i="1"/>
  <c r="K70" i="1"/>
  <c r="L70" i="1"/>
  <c r="K65" i="1"/>
  <c r="L65" i="1"/>
  <c r="P25" i="1"/>
  <c r="K24" i="1"/>
  <c r="P20" i="1"/>
  <c r="K13" i="1"/>
  <c r="L13" i="1"/>
  <c r="L16" i="1" s="1"/>
  <c r="K142" i="1"/>
  <c r="I85" i="1"/>
  <c r="P11" i="1"/>
  <c r="K20" i="1"/>
  <c r="K232" i="1"/>
  <c r="K233" i="1" s="1"/>
  <c r="L232" i="1"/>
  <c r="L233" i="1" s="1"/>
  <c r="K226" i="1"/>
  <c r="K227" i="1" s="1"/>
  <c r="I227" i="1"/>
  <c r="L226" i="1"/>
  <c r="L227" i="1" s="1"/>
  <c r="K221" i="1"/>
  <c r="K222" i="1" s="1"/>
  <c r="L221" i="1"/>
  <c r="L222" i="1" s="1"/>
  <c r="K203" i="1"/>
  <c r="L203" i="1"/>
  <c r="P192" i="1"/>
  <c r="P189" i="1"/>
  <c r="P171" i="1"/>
  <c r="P175" i="1" s="1"/>
  <c r="K183" i="1"/>
  <c r="L183" i="1"/>
  <c r="L187" i="1" s="1"/>
  <c r="P177" i="1"/>
  <c r="K156" i="1"/>
  <c r="L156" i="1"/>
  <c r="L158" i="1" s="1"/>
  <c r="I153" i="1"/>
  <c r="I142" i="1"/>
  <c r="K99" i="1"/>
  <c r="P92" i="1"/>
  <c r="K84" i="1"/>
  <c r="L84" i="1"/>
  <c r="K80" i="1"/>
  <c r="L80" i="1"/>
  <c r="L24" i="1"/>
  <c r="P21" i="1"/>
  <c r="K167" i="1"/>
  <c r="I158" i="1"/>
  <c r="P101" i="1"/>
  <c r="K90" i="1"/>
  <c r="K76" i="1"/>
  <c r="L76" i="1"/>
  <c r="K72" i="1"/>
  <c r="L72" i="1"/>
  <c r="K67" i="1"/>
  <c r="L67" i="1"/>
  <c r="P30" i="1"/>
  <c r="P34" i="1" s="1"/>
  <c r="K26" i="1"/>
  <c r="I28" i="1"/>
  <c r="L26" i="1"/>
  <c r="L28" i="1" s="1"/>
  <c r="P35" i="1"/>
  <c r="I16" i="1"/>
  <c r="K16" i="1"/>
  <c r="P183" i="1" l="1"/>
  <c r="P24" i="1"/>
  <c r="P191" i="1"/>
  <c r="P74" i="1"/>
  <c r="P152" i="1"/>
  <c r="P153" i="1" s="1"/>
  <c r="K234" i="3"/>
  <c r="P143" i="5"/>
  <c r="P187" i="3"/>
  <c r="P234" i="3" s="1"/>
  <c r="K85" i="1"/>
  <c r="L205" i="1"/>
  <c r="L142" i="1"/>
  <c r="P205" i="3"/>
  <c r="P85" i="5"/>
  <c r="P187" i="4"/>
  <c r="L236" i="5"/>
  <c r="P76" i="1"/>
  <c r="P84" i="1"/>
  <c r="P187" i="1"/>
  <c r="P65" i="1"/>
  <c r="P137" i="1"/>
  <c r="P85" i="3"/>
  <c r="P85" i="2"/>
  <c r="K234" i="2"/>
  <c r="I234" i="1"/>
  <c r="P26" i="1"/>
  <c r="P28" i="1" s="1"/>
  <c r="L85" i="1"/>
  <c r="L234" i="1" s="1"/>
  <c r="P109" i="1"/>
  <c r="P80" i="1"/>
  <c r="P156" i="1"/>
  <c r="P70" i="1"/>
  <c r="P78" i="1"/>
  <c r="P167" i="1"/>
  <c r="P95" i="1"/>
  <c r="P141" i="1"/>
  <c r="P201" i="1"/>
  <c r="K236" i="5"/>
  <c r="P236" i="5"/>
  <c r="P234" i="4"/>
  <c r="P234" i="2"/>
  <c r="P72" i="1"/>
  <c r="K158" i="1"/>
  <c r="P203" i="1"/>
  <c r="P205" i="1" s="1"/>
  <c r="P232" i="1"/>
  <c r="P233" i="1" s="1"/>
  <c r="P13" i="1"/>
  <c r="P16" i="1" s="1"/>
  <c r="K28" i="1"/>
  <c r="P133" i="1"/>
  <c r="K187" i="1"/>
  <c r="P67" i="1"/>
  <c r="P85" i="1" s="1"/>
  <c r="P221" i="1"/>
  <c r="P222" i="1" s="1"/>
  <c r="P226" i="1"/>
  <c r="P227" i="1" s="1"/>
  <c r="K153" i="1"/>
  <c r="P158" i="1"/>
  <c r="P142" i="1" l="1"/>
  <c r="P234" i="1" s="1"/>
  <c r="K234" i="1"/>
</calcChain>
</file>

<file path=xl/comments1.xml><?xml version="1.0" encoding="utf-8"?>
<comments xmlns="http://schemas.openxmlformats.org/spreadsheetml/2006/main">
  <authors>
    <author>laura.uribe</author>
  </authors>
  <commentList>
    <comment ref="A1" authorId="0" shape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laura.uribe</author>
  </authors>
  <commentList>
    <comment ref="A1" authorId="0" shape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laura.uribe</author>
  </authors>
  <commentList>
    <comment ref="A1" authorId="0" shape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laura.uribe</author>
  </authors>
  <commentList>
    <comment ref="A1" authorId="0" shape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laura.uribe</author>
  </authors>
  <commentList>
    <comment ref="A1" authorId="0" shape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laura.uribe</author>
  </authors>
  <commentList>
    <comment ref="A1" authorId="0" shape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laura.uribe</author>
  </authors>
  <commentList>
    <comment ref="A1" authorId="0" shape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laura.uribe</author>
  </authors>
  <commentList>
    <comment ref="A1" authorId="0" shape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laura.uribe</author>
  </authors>
  <commentList>
    <comment ref="A1" authorId="0" shape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<sst xmlns="http://schemas.openxmlformats.org/spreadsheetml/2006/main" count="5871" uniqueCount="411">
  <si>
    <t>PLANTILLA DE PERSONAL DE CARÁCTER PERMANENTE.</t>
  </si>
  <si>
    <t>Nombre de la Plaza</t>
  </si>
  <si>
    <t>EMPLEADO</t>
  </si>
  <si>
    <t>UA</t>
  </si>
  <si>
    <t>Adscripción de la Plaza</t>
  </si>
  <si>
    <t>FF</t>
  </si>
  <si>
    <t>No. Plazas</t>
  </si>
  <si>
    <t>111-113</t>
  </si>
  <si>
    <t>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</si>
  <si>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</si>
  <si>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</si>
  <si>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</si>
  <si>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</si>
  <si>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</si>
  <si>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</si>
  <si>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</si>
  <si>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</si>
  <si>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>Mensual por Plazas</t>
  </si>
  <si>
    <t>Anual</t>
  </si>
  <si>
    <t xml:space="preserve"> de Servicios Efectivos Prestados</t>
  </si>
  <si>
    <t xml:space="preserve">Regidor </t>
  </si>
  <si>
    <t>CABILDO</t>
  </si>
  <si>
    <t>Órgano Ejecutivo Municipal (Ayuntamiento)</t>
  </si>
  <si>
    <t>TOTAL</t>
  </si>
  <si>
    <t>Presidente Municipal</t>
  </si>
  <si>
    <t>Briseño López Nicolás</t>
  </si>
  <si>
    <t>Presidencia Municipal</t>
  </si>
  <si>
    <t>Secretaria C</t>
  </si>
  <si>
    <t>López Curiel Martha Verónica</t>
  </si>
  <si>
    <t>Auxiliar Presidente</t>
  </si>
  <si>
    <t>VACANTE</t>
  </si>
  <si>
    <t>Enlace Gob. Del Estado de Jalisco</t>
  </si>
  <si>
    <t>Chofer Presidencia</t>
  </si>
  <si>
    <t>Ramírez Robles Jaime Alfredo</t>
  </si>
  <si>
    <t>Chofer Presidente</t>
  </si>
  <si>
    <t>Robles Medina Jesús Antonio</t>
  </si>
  <si>
    <t>Secretario General</t>
  </si>
  <si>
    <t>Robles Galván David Ernesto</t>
  </si>
  <si>
    <t>Secretaria General</t>
  </si>
  <si>
    <t>Auxiliar</t>
  </si>
  <si>
    <t>Anaya Castillón Leticia.</t>
  </si>
  <si>
    <t>Hernández Gutiérrez Oscar Manuel</t>
  </si>
  <si>
    <t>Sindico</t>
  </si>
  <si>
    <t>Ortíz Ortega Grissel Nallely</t>
  </si>
  <si>
    <t>Sindicatura</t>
  </si>
  <si>
    <t>Velasco Yerena Rafaela</t>
  </si>
  <si>
    <t>Martínez Preciado Luis Fernando</t>
  </si>
  <si>
    <t>Auxiliar A</t>
  </si>
  <si>
    <t>Juez Municipal</t>
  </si>
  <si>
    <t>Ruíz Buenrostro José Adán</t>
  </si>
  <si>
    <t>Auxiliar B</t>
  </si>
  <si>
    <t>Cisneros Jiménez Carlos Arturo</t>
  </si>
  <si>
    <t>Enc. Hda. Mpal.</t>
  </si>
  <si>
    <t>Torres Fregoso María Azucena</t>
  </si>
  <si>
    <t>Hacienda Municipal</t>
  </si>
  <si>
    <t>Aux. Contable B</t>
  </si>
  <si>
    <t>Canales Peña Sergio Antonio</t>
  </si>
  <si>
    <t xml:space="preserve">Auxiliar    </t>
  </si>
  <si>
    <t>Dueñas Meza Tomás</t>
  </si>
  <si>
    <t>Auxiliar de Egresos</t>
  </si>
  <si>
    <t>Guerra Pérez María De Jesús</t>
  </si>
  <si>
    <t>Aux. Contable C</t>
  </si>
  <si>
    <t>Velador Mercado Municipal</t>
  </si>
  <si>
    <t>Gutiérres Ribera Esteban</t>
  </si>
  <si>
    <t>Oficialía Mayor Administrativa (Incluye Servicios: Mercado Municipal, Parques y Jardines, Alumbrado Público, y Salud)</t>
  </si>
  <si>
    <t>Oficial  Mayor</t>
  </si>
  <si>
    <t>Robles Gil José Alfredo</t>
  </si>
  <si>
    <t>Secretaria</t>
  </si>
  <si>
    <t>Amaral Ruíz María De Lourdes</t>
  </si>
  <si>
    <t>Curiel Casillas Felicitas</t>
  </si>
  <si>
    <t>Ruíz Romero José Silvestre.</t>
  </si>
  <si>
    <t>Villegas Rodriguez Luis Enrique</t>
  </si>
  <si>
    <t>Robles Moret J. Asunción Enrique</t>
  </si>
  <si>
    <t>Jefe de Personal y Maquinaria</t>
  </si>
  <si>
    <t>Dueñas Güitrón Jorge Antonio</t>
  </si>
  <si>
    <t>Mecánico B</t>
  </si>
  <si>
    <t>Mendez Covarrubias Jose Reyes Y Peña Peña Ignacio</t>
  </si>
  <si>
    <t>Chofer</t>
  </si>
  <si>
    <t>Güitrón Palomera Ricardo</t>
  </si>
  <si>
    <t>Intendente</t>
  </si>
  <si>
    <t>Morán Alvarez Fernando</t>
  </si>
  <si>
    <t>Enc. Baños Públicos</t>
  </si>
  <si>
    <t>Perez Lepe Maria Domitila</t>
  </si>
  <si>
    <t>Encargada Radio</t>
  </si>
  <si>
    <t>Velador del Corralón</t>
  </si>
  <si>
    <t>López López Benedicto</t>
  </si>
  <si>
    <t xml:space="preserve">Intendente Mercado </t>
  </si>
  <si>
    <t>Gascón Avalos Patricia</t>
  </si>
  <si>
    <t>Aguilera Topete Nahum</t>
  </si>
  <si>
    <t>Jardinero A</t>
  </si>
  <si>
    <t>Aréchiga Vásquez Arturo</t>
  </si>
  <si>
    <t>Auxiliar de maquinaria</t>
  </si>
  <si>
    <t>Casillas Santiago Ramón</t>
  </si>
  <si>
    <t>Sub-Jefe</t>
  </si>
  <si>
    <t>Cibrián Tapia Ignacio</t>
  </si>
  <si>
    <t>Jardinero B</t>
  </si>
  <si>
    <t>Curiel Lomelí Raúl Guillermo</t>
  </si>
  <si>
    <t>Jardinero C</t>
  </si>
  <si>
    <t>Dueñas Peña Rogelio</t>
  </si>
  <si>
    <t>Jefe Parques y jardines</t>
  </si>
  <si>
    <t>Flores García José Lauro</t>
  </si>
  <si>
    <t>Jardinero D</t>
  </si>
  <si>
    <t>Flores Vazquez José Adolfo</t>
  </si>
  <si>
    <t>Jardinero E</t>
  </si>
  <si>
    <t>Peña Lepe José De La Paz</t>
  </si>
  <si>
    <t>Jardinero F</t>
  </si>
  <si>
    <t>Peña Lepe Heraclio</t>
  </si>
  <si>
    <t>Jardinero H</t>
  </si>
  <si>
    <t>Rodríguez Muñóz José</t>
  </si>
  <si>
    <t>Jardinero I</t>
  </si>
  <si>
    <t>Topete Arce Raymundo</t>
  </si>
  <si>
    <t>Encargado</t>
  </si>
  <si>
    <t>Fabián Castillón Gabriel Humberto</t>
  </si>
  <si>
    <t>Medico Municipal</t>
  </si>
  <si>
    <t>Fuchs Boddeker Carl Jacob</t>
  </si>
  <si>
    <t>Velador de la Unidad Deportiva</t>
  </si>
  <si>
    <t>Aréchiga Mora Librado</t>
  </si>
  <si>
    <t>Intend. Baños Públicos</t>
  </si>
  <si>
    <t>Ávalos Quintero Carolina</t>
  </si>
  <si>
    <t>Soldador</t>
  </si>
  <si>
    <t>Becerra José Jaime</t>
  </si>
  <si>
    <t>Coordinador Personas con Capacidades Diferentes</t>
  </si>
  <si>
    <t>Delgadillo Ramiro</t>
  </si>
  <si>
    <t>Encargado Bodega Municipal</t>
  </si>
  <si>
    <t>Gómez Hernández Gerardo</t>
  </si>
  <si>
    <t>Velador Cementerio Mpal.</t>
  </si>
  <si>
    <t>León Arredondo José Octavio.</t>
  </si>
  <si>
    <t>Auxiliar Cementerios Municipales</t>
  </si>
  <si>
    <t>López Güitrón Luis Octavio</t>
  </si>
  <si>
    <t>Responsable Diesel y Gasolina</t>
  </si>
  <si>
    <t>Ortega Ruíz Álvaro</t>
  </si>
  <si>
    <t>Recepcionista</t>
  </si>
  <si>
    <t>Ortíz Ortega Guadalupe</t>
  </si>
  <si>
    <t>Aseo del Palacio Municipal</t>
  </si>
  <si>
    <t>Osoria García Rosa María</t>
  </si>
  <si>
    <t>Intend. Baños Públicos Plaza Principal</t>
  </si>
  <si>
    <t>Pérez Pérez Maricruz</t>
  </si>
  <si>
    <t>Encargado de Personal</t>
  </si>
  <si>
    <t>Pulido Almaraz Miguel Ángel</t>
  </si>
  <si>
    <t>Encargado de Cementerios del Municipio</t>
  </si>
  <si>
    <t>Robles Aréchiga Jorge</t>
  </si>
  <si>
    <t>Velador del Cementerio Municipal</t>
  </si>
  <si>
    <t>Robles Aréchiga Juan Manuel</t>
  </si>
  <si>
    <t>Nutrióloga</t>
  </si>
  <si>
    <t>Rodríguez Ponce Lizbeth</t>
  </si>
  <si>
    <t>Auxiliar de Cementerios Municipales</t>
  </si>
  <si>
    <t>Rodríguez Tovar Gerardo</t>
  </si>
  <si>
    <t>Velador Corralón Municipal</t>
  </si>
  <si>
    <t>Salcedo García Enrique Javier</t>
  </si>
  <si>
    <t>Perifoneos</t>
  </si>
  <si>
    <t>Torres Robles Rafael Antonio</t>
  </si>
  <si>
    <t>INAPAM</t>
  </si>
  <si>
    <t>Velasco María del Rosario</t>
  </si>
  <si>
    <t>Velador Rastro Municipal</t>
  </si>
  <si>
    <t>Zavalza Uribe Ramón</t>
  </si>
  <si>
    <t>Oficial del Registro Civil</t>
  </si>
  <si>
    <t xml:space="preserve"> Aguirre Santiago Amparo</t>
  </si>
  <si>
    <t>Alejo Peña María Guadalupe Y Núñez Robles María del Carmen</t>
  </si>
  <si>
    <t>Oficial del Registro Civil (Zacatongo)</t>
  </si>
  <si>
    <t>Aranda Barrera Enrique</t>
  </si>
  <si>
    <t>Oficial del Registro Civil (Navidad)</t>
  </si>
  <si>
    <t>Sánchez Quintero María</t>
  </si>
  <si>
    <t>Director de Reglamentos</t>
  </si>
  <si>
    <t>Rivera Ruíz René</t>
  </si>
  <si>
    <t>Dirección de Reglamentos, Padrón y Licencias</t>
  </si>
  <si>
    <t>Inspector B de Reglamentos</t>
  </si>
  <si>
    <t>Rubio Lopez Marco Antonio</t>
  </si>
  <si>
    <t>Inspector de Reglamentos</t>
  </si>
  <si>
    <t>Salcedo Avalos Antonio</t>
  </si>
  <si>
    <t>Ramírez Soto Luz Patricia</t>
  </si>
  <si>
    <t>Jefe Tránsito Municipal</t>
  </si>
  <si>
    <t>Ramos José de Jesús</t>
  </si>
  <si>
    <t>Dirección de Tránsito y Vialidad</t>
  </si>
  <si>
    <t>Policía Tránsito Municipal</t>
  </si>
  <si>
    <t>Flores Langarica Rubén Martín, Hernández de la Rosa Hugo Alberto y Morales López Rogelio</t>
  </si>
  <si>
    <t>Director Prom. Económica</t>
  </si>
  <si>
    <t>Alejo Castellón María Belén</t>
  </si>
  <si>
    <t>Dirección General de Promoción Económica, Desarrollo Social, Humano y Fomento Agropecuario</t>
  </si>
  <si>
    <t>Auxiliar D</t>
  </si>
  <si>
    <t>Arredondo Cortéz Cármen Manuela</t>
  </si>
  <si>
    <t>Enc. Microcuencas</t>
  </si>
  <si>
    <t>Lopez Zuñiga Maria Genoveva</t>
  </si>
  <si>
    <t>Encargado C</t>
  </si>
  <si>
    <t>Méndez Palacios Agustín</t>
  </si>
  <si>
    <t>Peña Quintero Mario</t>
  </si>
  <si>
    <t>Enc. Fomento Agropecuario</t>
  </si>
  <si>
    <t>Rosas Peña José Antonio</t>
  </si>
  <si>
    <t>Ruíz Nungaray Agueda</t>
  </si>
  <si>
    <t>Serna Ballesteros Mercedes Lorena</t>
  </si>
  <si>
    <t>Bravo Ruíz Carlos Sebastián</t>
  </si>
  <si>
    <t>Director O. Publicas</t>
  </si>
  <si>
    <t>Caro Castillo Edgar Abelardo</t>
  </si>
  <si>
    <t>Dirección de Obras Públicas, Centro Histórico y Desarrollo Urbano</t>
  </si>
  <si>
    <t>Auxiliar Técnico</t>
  </si>
  <si>
    <t>Curiel Perez Juan Pablo</t>
  </si>
  <si>
    <t>Residente de Obra</t>
  </si>
  <si>
    <t>Caro Espinoza Hugo Enrique</t>
  </si>
  <si>
    <t>Pulido Pérez Bertha Alicia</t>
  </si>
  <si>
    <t>Operador A</t>
  </si>
  <si>
    <t>Robles Aguilera Mario Alberto</t>
  </si>
  <si>
    <t>Empedrador</t>
  </si>
  <si>
    <t>Andrade Miramontes Jorge Alonso</t>
  </si>
  <si>
    <t>Albañil</t>
  </si>
  <si>
    <t>Aréchiga Torres José de Jesús, Aréchiga Martínez Francisco, Briseño Hernández José Martín, Jiménez Coronado Martín, López Arreola José Rubén y López Arreola Helidoro</t>
  </si>
  <si>
    <t>Operador B</t>
  </si>
  <si>
    <t>Arrizón Delgadillo José de Jesús.</t>
  </si>
  <si>
    <t>Operador C</t>
  </si>
  <si>
    <t>Ballesteros Almejo Juan José</t>
  </si>
  <si>
    <t>Peón de Albañil</t>
  </si>
  <si>
    <t>Casillas Ruíz Rodolfo</t>
  </si>
  <si>
    <t>Plaza suspendida por procedimiento administrativo</t>
  </si>
  <si>
    <t>Castillo Ruelas Gilberto</t>
  </si>
  <si>
    <t>Ayudante A</t>
  </si>
  <si>
    <t>Colmenares Flores Melesio</t>
  </si>
  <si>
    <t>Amaral Ruíz Aarón David Y Desiderio Castro José Luis</t>
  </si>
  <si>
    <t>Operador D</t>
  </si>
  <si>
    <t>Espiritu Rodríguez Gregorio</t>
  </si>
  <si>
    <t>Chofer A</t>
  </si>
  <si>
    <t>Ortega Ruíz José Manuel</t>
  </si>
  <si>
    <t>Operador</t>
  </si>
  <si>
    <t>Peña Torres Martín</t>
  </si>
  <si>
    <t>Almacenista</t>
  </si>
  <si>
    <t>Pulido Ramírez Agustín</t>
  </si>
  <si>
    <t>Quintero Peña Rubén</t>
  </si>
  <si>
    <t>Operador E</t>
  </si>
  <si>
    <t>Rodríguez Soto Jesús Y Torres Lepe Pedro</t>
  </si>
  <si>
    <t>Rodríguez Ramírez Raúl</t>
  </si>
  <si>
    <t>Velador Corralón</t>
  </si>
  <si>
    <t>Topete Arce Miguel</t>
  </si>
  <si>
    <t>Operador F</t>
  </si>
  <si>
    <t>Torres Castellón Guadalupe Anastacio</t>
  </si>
  <si>
    <t>Ayudante</t>
  </si>
  <si>
    <t>Martínez José De Jesús</t>
  </si>
  <si>
    <t>González Alvarado Sergio Omar</t>
  </si>
  <si>
    <t>Martínez Hernández Gael Alejandro</t>
  </si>
  <si>
    <t>Auxiliar "B"</t>
  </si>
  <si>
    <t>Medrano Pérez Francisco Javier</t>
  </si>
  <si>
    <t>Padilla Ruíz Jesús David</t>
  </si>
  <si>
    <t>Peña Quintero Francisco Javier</t>
  </si>
  <si>
    <t>Operador de Maquinaria Pesada</t>
  </si>
  <si>
    <t>Rodríguez Nava José Ramón</t>
  </si>
  <si>
    <t>Rosas Peña Mario</t>
  </si>
  <si>
    <t>Auxiliar "A" de Agua Potable y Alcantarillado</t>
  </si>
  <si>
    <t>Director de Seguridad</t>
  </si>
  <si>
    <t>Martínez Salcedo Gerardo</t>
  </si>
  <si>
    <t>Dirección General de Seguridad Pública, Protección Civil y Bomberos</t>
  </si>
  <si>
    <t>Policía Municipal</t>
  </si>
  <si>
    <t>Ballesteros Curiel Leonardo, Cibrián Cibrián Isaías Octavio, Dávila Arredondo Juan Ramón, De la Rosa Gutiérrez Enrique Alfonso y Flores Ramos Verónica</t>
  </si>
  <si>
    <t>Policía Municipal A</t>
  </si>
  <si>
    <t>Resto de Policías. Todas Cubiertas</t>
  </si>
  <si>
    <t>Policia Primero</t>
  </si>
  <si>
    <t>Magaña Ayón José Juan</t>
  </si>
  <si>
    <t>Policía Tercero A</t>
  </si>
  <si>
    <t>Ramírez Araujo David Ernesto</t>
  </si>
  <si>
    <t>Secretaria B</t>
  </si>
  <si>
    <t>Vargas Peña Elizabeth</t>
  </si>
  <si>
    <t>Agente Protección Civil</t>
  </si>
  <si>
    <t>Castro Barajas José Manuel y De la Cruz Peña María Elena</t>
  </si>
  <si>
    <t>Sub-Director Prot. Civil</t>
  </si>
  <si>
    <t>Ramos Martínez Joel Alejandro</t>
  </si>
  <si>
    <t>Enc. Protección Civil y Bomberos</t>
  </si>
  <si>
    <t>Ramos Martínez María del Refugio</t>
  </si>
  <si>
    <t>Auxiliar Operativo</t>
  </si>
  <si>
    <t>Benitez Quintana Edgar Antonio</t>
  </si>
  <si>
    <t>Director</t>
  </si>
  <si>
    <t>Briseño Cabrera Patricia del Rosario</t>
  </si>
  <si>
    <t>Dirección General de Comunicación Social</t>
  </si>
  <si>
    <t>Atención Ciudadana</t>
  </si>
  <si>
    <t>Aguilar Cardona Diana Ilseth</t>
  </si>
  <si>
    <t>Peña López Ofelia</t>
  </si>
  <si>
    <t>Jefe de Predial y Catastro</t>
  </si>
  <si>
    <t>Peña Curiel José Rafael</t>
  </si>
  <si>
    <t>Dirección General de Catastro e Impuestos Inmobiliarios</t>
  </si>
  <si>
    <t>Curiel Pérez Evangelina</t>
  </si>
  <si>
    <t>Alejo Peña José Luis Y Oliva Gloria Angélica</t>
  </si>
  <si>
    <t>Topógrafo</t>
  </si>
  <si>
    <t>Vera Rodríguez Rafael</t>
  </si>
  <si>
    <t>Directora IMAJ</t>
  </si>
  <si>
    <t>Peña Rodríguez Silvia Liliana</t>
  </si>
  <si>
    <t>Dirección General del Instituto Municipal de Atención a la Juventud</t>
  </si>
  <si>
    <t>Coordinador</t>
  </si>
  <si>
    <t>Ramos Ruelas Luz Hortensia Y Una Vacante</t>
  </si>
  <si>
    <t xml:space="preserve">Encargada Biblioteca </t>
  </si>
  <si>
    <t>Uribe Amador Ramona</t>
  </si>
  <si>
    <t>Dirección General de la Casa de la Cultura (Incluye Biblioteca Municipa)</t>
  </si>
  <si>
    <t>Contreras Curiel Jesús Elizabeth</t>
  </si>
  <si>
    <t>Director Casa de la Cultura</t>
  </si>
  <si>
    <t>Técnico de Audio e Iluminación</t>
  </si>
  <si>
    <t>Desiderio Castro Roberto</t>
  </si>
  <si>
    <t>Auxiliar "C" Casa Cultura</t>
  </si>
  <si>
    <t>Auxiliar "B" Casa Cultura</t>
  </si>
  <si>
    <t>Montes Salcedo Miriam Lorena</t>
  </si>
  <si>
    <t>Auxiliar "A" Casa Cultura</t>
  </si>
  <si>
    <t>Escobar Martínez María de Jesús</t>
  </si>
  <si>
    <t>Director de Deportes</t>
  </si>
  <si>
    <t>Uribe Casillas Dolores</t>
  </si>
  <si>
    <t>Dirección General de Deportes</t>
  </si>
  <si>
    <t>Promotor de Basquetbol</t>
  </si>
  <si>
    <t>Jiménez Sánchez Jesús Aristeo</t>
  </si>
  <si>
    <t>Promotor de Beisbol</t>
  </si>
  <si>
    <t>Lepe Arce Alejandro</t>
  </si>
  <si>
    <t>Promotor de Futbol</t>
  </si>
  <si>
    <t>Peña Ochoa Jorge Salvador</t>
  </si>
  <si>
    <t>Secretaria de Deportes</t>
  </si>
  <si>
    <t>Pérez Salcedo Guadalupe de La Paz</t>
  </si>
  <si>
    <t>Promotor de Volibol</t>
  </si>
  <si>
    <t>Contreras Guerra José Job</t>
  </si>
  <si>
    <t>Sub-Director</t>
  </si>
  <si>
    <t>García Rosario Adriana</t>
  </si>
  <si>
    <t>Promotor de Ciclismo</t>
  </si>
  <si>
    <t>González Castillón Sergio Iván</t>
  </si>
  <si>
    <t>Promotora Activación Física</t>
  </si>
  <si>
    <t>Osoria Cortés María Victoria</t>
  </si>
  <si>
    <t>Promotor de Atletismo</t>
  </si>
  <si>
    <t>Padilla Ruelas José de Jesús</t>
  </si>
  <si>
    <t>Director de Turismo</t>
  </si>
  <si>
    <t>Salcedo Segura Juan Antonio</t>
  </si>
  <si>
    <t>Dirección General de Turismo</t>
  </si>
  <si>
    <t>Auxiliar Pueblos Mágicos</t>
  </si>
  <si>
    <t>Quintero Robles Roberto</t>
  </si>
  <si>
    <t>Rubio García Karina Beatriz</t>
  </si>
  <si>
    <t>Barrendero</t>
  </si>
  <si>
    <t>Aréchiga González Santos Catarino, Ayón Morales Rodolfo y Gutiérrez Vivanco Edmundo</t>
  </si>
  <si>
    <t>Dirección de Ecología y Medio Ambiente ( Incluye Aseo Publico)</t>
  </si>
  <si>
    <t>Jimenez Quevedo Oscar y Calzada López Ricardo</t>
  </si>
  <si>
    <t>Barrendero C</t>
  </si>
  <si>
    <t>García López Felipe de Jesús</t>
  </si>
  <si>
    <t>Chofer B</t>
  </si>
  <si>
    <t>Ramos Maeda Daniel</t>
  </si>
  <si>
    <t>Chofer Aseo Público</t>
  </si>
  <si>
    <t>Márquez  Serna José Domingo y Martínez Martínez Humberto</t>
  </si>
  <si>
    <t>Director de Ecologia</t>
  </si>
  <si>
    <t>Jiménez Salcedo Luis Antonio</t>
  </si>
  <si>
    <t>Ornelas Arias Verónica</t>
  </si>
  <si>
    <t>Auxiliar de Ecología</t>
  </si>
  <si>
    <t>López Hernández Gustavo</t>
  </si>
  <si>
    <t>León Arredondo Gilberto</t>
  </si>
  <si>
    <t>Aseo Público</t>
  </si>
  <si>
    <t>Peña Peña Ismael</t>
  </si>
  <si>
    <t>Curiel Montes Adrián Benito</t>
  </si>
  <si>
    <t>Jiménez Uribe Balam Francisco</t>
  </si>
  <si>
    <t>Recolector de Residuos Sólidos</t>
  </si>
  <si>
    <t>Rodríguez Luis Joaquín</t>
  </si>
  <si>
    <t>Administrador Cementerio Mpal.</t>
  </si>
  <si>
    <t>Perez Rodriguez  Rodrigo</t>
  </si>
  <si>
    <t>Administrador de Panteones y Cementerios</t>
  </si>
  <si>
    <t>Cisneros Jiménez Hortencia</t>
  </si>
  <si>
    <t>Auxiliar del Cementerio</t>
  </si>
  <si>
    <t>Torres Padilla Juan</t>
  </si>
  <si>
    <t>Jefe de Matanza</t>
  </si>
  <si>
    <t>Canales Fregoso Antonino</t>
  </si>
  <si>
    <t>Administrador del Rastro Municipal</t>
  </si>
  <si>
    <t>Matancero A</t>
  </si>
  <si>
    <t>Canales León Sergio Antonio</t>
  </si>
  <si>
    <t>Matancero B</t>
  </si>
  <si>
    <t>Cisneros García Jorge</t>
  </si>
  <si>
    <t>Matancero</t>
  </si>
  <si>
    <t>Fregoso Amador José De Jesús</t>
  </si>
  <si>
    <t>Intendente del Rastro</t>
  </si>
  <si>
    <t>Macias García Martín.</t>
  </si>
  <si>
    <t>Veterinario</t>
  </si>
  <si>
    <t>Martínez Flores Marcos</t>
  </si>
  <si>
    <t>Matanza y Frita</t>
  </si>
  <si>
    <t>Mendoza Ruelas David, Robles de Santiago Jorge Santiago, Robles Santiago Juan Antonio, Topete González Héctor Manuel, Topete Arce Francisco y Hernández Pedro</t>
  </si>
  <si>
    <t>Inspector de Ganadería</t>
  </si>
  <si>
    <t>Rosas Rodríguez Juan Manuel</t>
  </si>
  <si>
    <t>Intendente B del Rastro</t>
  </si>
  <si>
    <t>Yerena Peña José Mauricio</t>
  </si>
  <si>
    <t>Administrador Rastro Mpal.</t>
  </si>
  <si>
    <t>Chavez Jose de Jesus</t>
  </si>
  <si>
    <t>Gurrola Contreras Salvador</t>
  </si>
  <si>
    <t>Briseño Peña Eustaquio</t>
  </si>
  <si>
    <t>Encargada Ce-Mujer</t>
  </si>
  <si>
    <t>López Ramos Luz Isela</t>
  </si>
  <si>
    <t>Encargado de la Instancia Municipal de la Mujer (CeMujer)</t>
  </si>
  <si>
    <t>Unidad de Transparencia</t>
  </si>
  <si>
    <t>Pantoja Tovar Arturo</t>
  </si>
  <si>
    <t>Unidad de Transparencia y Acceso a la Informacion Publica</t>
  </si>
  <si>
    <t>Encargado de Unidad de Transparencia</t>
  </si>
  <si>
    <t>Aguilar Galván Cecilia Aidé</t>
  </si>
  <si>
    <t>Contralor</t>
  </si>
  <si>
    <t>Rodríguez Montes de Oca Hamlet</t>
  </si>
  <si>
    <t>Contraloría Municipal</t>
  </si>
  <si>
    <t>Auxiliar Contable</t>
  </si>
  <si>
    <t>Aguirre Becerra Verónica</t>
  </si>
  <si>
    <t>Quintero Peña Martha Veronica</t>
  </si>
  <si>
    <t>Auxiliar Administrativo</t>
  </si>
  <si>
    <t>Quintero Aréchiga Carlos Alfonso</t>
  </si>
  <si>
    <t>TOTALES</t>
  </si>
  <si>
    <t>Dueñas Olvera Ana Rosa</t>
  </si>
  <si>
    <t>Moreno Bueno José</t>
  </si>
  <si>
    <t>Peña León Yadira</t>
  </si>
  <si>
    <t>Salaiza Alencastro Luis Alberto</t>
  </si>
  <si>
    <t>Vázquez Salcedo Luis Daniel</t>
  </si>
  <si>
    <t>Camacho Guzmán Antonio de Jesús Y Robles Rodríguez Rubén Jovani</t>
  </si>
  <si>
    <t>Peña Cárdenas María Glafira Y Ramos Vargas Juan Carlos</t>
  </si>
  <si>
    <t>Topete Fregoso Blanca Estela</t>
  </si>
  <si>
    <t>Vargas Peña Teresa de Jesús</t>
  </si>
  <si>
    <t>Camacho Guzmán Antonio de Jesús Y Arce Gaitán José Carlos</t>
  </si>
  <si>
    <t>López Güitrón Luis Octavio (LICENCIA SIN GOCE DE DUELDO)</t>
  </si>
  <si>
    <t>Peña Cárdenas María Glafira Y UNA VACANTE</t>
  </si>
  <si>
    <t>Flores Langarica Rubén Martín y  Hernández de la Rosa Hugo Alberto</t>
  </si>
  <si>
    <t>Morales López Rogelio</t>
  </si>
  <si>
    <t>Mendoza Ruelas David, Robles de Santiago Jorge Santiago, Robles Santiago Juan Antonio, Topete González Héctor Manuel y Topete Arce Francisco</t>
  </si>
  <si>
    <t>Hernández Pedro</t>
  </si>
  <si>
    <t>Castillo Palacios Luis Enrique</t>
  </si>
  <si>
    <t>Güitron Luna Jaime Alberto</t>
  </si>
  <si>
    <t>Resto de Policías. 12 Ocupadas y una plaza VACANTE</t>
  </si>
  <si>
    <t>Hernández de la Rosa Hugo Alberto y una VACANTE</t>
  </si>
  <si>
    <t>Resto de Policías. Todas las plazas cubiertas</t>
  </si>
  <si>
    <t>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</si>
</sst>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#,##0_ ;\-#,##0\ "/>
    <numFmt numFmtId="166" formatCode="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6"/>
      <color theme="0" tint="-4.9989318521683403E-2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2" fillId="0" borderId="0"/>
  </cellStyleXfs>
  <cellXfs count="71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wrapText="1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164" fontId="7" fillId="0" borderId="0" xfId="2" applyNumberFormat="1" applyFont="1" applyFill="1" applyBorder="1" applyAlignment="1" applyProtection="1">
      <protection locked="0"/>
    </xf>
    <xf numFmtId="165" fontId="7" fillId="0" borderId="0" xfId="2" applyNumberFormat="1" applyFont="1" applyFill="1" applyBorder="1" applyAlignment="1" applyProtection="1">
      <alignment horizontal="center"/>
      <protection locked="0"/>
    </xf>
    <xf numFmtId="3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/>
    <xf numFmtId="0" fontId="7" fillId="0" borderId="0" xfId="0" applyFont="1" applyFill="1" applyBorder="1" applyAlignment="1" applyProtection="1">
      <alignment horizontal="center" vertical="top" wrapText="1"/>
      <protection locked="0"/>
    </xf>
    <xf numFmtId="166" fontId="8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Fill="1" applyBorder="1" applyAlignment="1" applyProtection="1">
      <alignment horizontal="center" vertical="center"/>
      <protection locked="0"/>
    </xf>
    <xf numFmtId="44" fontId="7" fillId="0" borderId="0" xfId="2" applyNumberFormat="1" applyFont="1" applyFill="1" applyBorder="1" applyAlignment="1" applyProtection="1">
      <alignment horizontal="right" vertical="center"/>
      <protection locked="0"/>
    </xf>
    <xf numFmtId="44" fontId="7" fillId="0" borderId="0" xfId="0" applyNumberFormat="1" applyFont="1" applyFill="1" applyBorder="1" applyAlignment="1" applyProtection="1">
      <alignment horizontal="right" vertical="center" wrapText="1"/>
    </xf>
    <xf numFmtId="4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44" fontId="6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3" applyFont="1" applyFill="1" applyBorder="1" applyAlignment="1"/>
    <xf numFmtId="3" fontId="7" fillId="0" borderId="0" xfId="0" applyNumberFormat="1" applyFont="1" applyFill="1" applyBorder="1"/>
    <xf numFmtId="43" fontId="11" fillId="0" borderId="0" xfId="1" applyFont="1" applyFill="1" applyBorder="1"/>
    <xf numFmtId="165" fontId="7" fillId="0" borderId="0" xfId="0" applyNumberFormat="1" applyFont="1" applyFill="1" applyBorder="1"/>
    <xf numFmtId="166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0" xfId="2" applyNumberFormat="1" applyFont="1" applyFill="1" applyBorder="1" applyAlignment="1" applyProtection="1">
      <alignment horizontal="right" vertical="center" wrapText="1"/>
      <protection locked="0"/>
    </xf>
    <xf numFmtId="43" fontId="11" fillId="0" borderId="0" xfId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0" fillId="0" borderId="0" xfId="3" applyFont="1" applyFill="1" applyBorder="1" applyAlignment="1">
      <alignment wrapText="1"/>
    </xf>
    <xf numFmtId="3" fontId="7" fillId="0" borderId="0" xfId="0" applyNumberFormat="1" applyFont="1" applyFill="1" applyBorder="1" applyAlignment="1">
      <alignment wrapText="1"/>
    </xf>
    <xf numFmtId="3" fontId="7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10" fillId="0" borderId="0" xfId="3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43" fontId="11" fillId="0" borderId="0" xfId="1" applyFont="1" applyFill="1" applyBorder="1" applyAlignment="1">
      <alignment vertical="center" wrapText="1"/>
    </xf>
    <xf numFmtId="0" fontId="11" fillId="0" borderId="0" xfId="4" applyFont="1" applyFill="1" applyBorder="1"/>
    <xf numFmtId="165" fontId="6" fillId="0" borderId="2" xfId="0" applyNumberFormat="1" applyFont="1" applyFill="1" applyBorder="1" applyAlignment="1" applyProtection="1">
      <alignment horizontal="center" vertical="center"/>
      <protection locked="0"/>
    </xf>
    <xf numFmtId="44" fontId="7" fillId="0" borderId="2" xfId="2" applyNumberFormat="1" applyFont="1" applyFill="1" applyBorder="1" applyAlignment="1" applyProtection="1">
      <alignment horizontal="right" vertical="center"/>
      <protection locked="0"/>
    </xf>
    <xf numFmtId="44" fontId="6" fillId="0" borderId="2" xfId="0" applyNumberFormat="1" applyFont="1" applyFill="1" applyBorder="1" applyAlignment="1" applyProtection="1">
      <alignment horizontal="right" vertical="center" wrapText="1"/>
    </xf>
    <xf numFmtId="165" fontId="5" fillId="0" borderId="0" xfId="0" applyNumberFormat="1" applyFont="1" applyFill="1" applyBorder="1" applyAlignment="1" applyProtection="1">
      <alignment horizontal="center" vertical="center"/>
    </xf>
    <xf numFmtId="44" fontId="5" fillId="0" borderId="0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>
      <alignment horizontal="left" wrapText="1"/>
    </xf>
    <xf numFmtId="3" fontId="7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right" vertical="center" wrapText="1" indent="4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/>
    </xf>
  </cellXfs>
  <cellStyles count="5">
    <cellStyle name="Millares" xfId="1" builtinId="3"/>
    <cellStyle name="Moneda" xfId="2" builtinId="4"/>
    <cellStyle name="Normal" xfId="0" builtinId="0"/>
    <cellStyle name="Normal 2" xfId="4"/>
    <cellStyle name="Normal_~98851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PEM%202016%20MASCO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SHI"/>
      <sheetName val="CRI-LI"/>
      <sheetName val="SHE"/>
      <sheetName val="2.-CPGR"/>
      <sheetName val="1-CA"/>
      <sheetName val="3.- COG-FF"/>
      <sheetName val="plantill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4.-GEOGRAFICA"/>
      <sheetName val="FF"/>
      <sheetName val="PGR"/>
      <sheetName val="CF"/>
      <sheetName val="Hoja1"/>
      <sheetName val="2.- CFP"/>
    </sheetNames>
    <sheetDataSet>
      <sheetData sheetId="0">
        <row r="4">
          <cell r="C4" t="str">
            <v>Municipio de Mascota, Jalisco.  Ejercicio Fiscal 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285"/>
  <sheetViews>
    <sheetView zoomScale="85" zoomScaleNormal="85" workbookViewId="0">
      <pane ySplit="7" topLeftCell="A8" activePane="bottomLeft" state="frozen"/>
      <selection pane="bottomLeft" activeCell="A8" sqref="A8"/>
    </sheetView>
  </sheetViews>
  <sheetFormatPr baseColWidth="10" defaultRowHeight="16.5" x14ac:dyDescent="0.3"/>
  <cols>
    <col min="1" max="2" width="24.140625" style="1" customWidth="1"/>
    <col min="3" max="3" width="6.42578125" style="1" customWidth="1"/>
    <col min="4" max="4" width="51.28515625" style="49" customWidth="1"/>
    <col min="5" max="5" width="4.28515625" style="1" bestFit="1" customWidth="1"/>
    <col min="6" max="6" width="9.85546875" style="1" bestFit="1" customWidth="1"/>
    <col min="7" max="9" width="14.7109375" style="1" customWidth="1"/>
    <col min="10" max="10" width="14.7109375" style="1" hidden="1" customWidth="1"/>
    <col min="11" max="12" width="14.7109375" style="1" customWidth="1"/>
    <col min="13" max="13" width="14.7109375" style="1" hidden="1" customWidth="1"/>
    <col min="14" max="14" width="16.42578125" style="1" hidden="1" customWidth="1"/>
    <col min="15" max="16" width="14.7109375" style="1" customWidth="1"/>
    <col min="17" max="17" width="28.7109375" style="1" customWidth="1"/>
    <col min="18" max="18" width="10.7109375" style="1" customWidth="1"/>
    <col min="19" max="19" width="27.140625" style="1" customWidth="1"/>
    <col min="20" max="25" width="1.7109375" style="1" customWidth="1"/>
    <col min="26" max="161" width="11.42578125" style="1"/>
    <col min="162" max="170" width="1.7109375" style="1" customWidth="1"/>
    <col min="171" max="172" width="3.140625" style="1" customWidth="1"/>
    <col min="173" max="173" width="1.7109375" style="1" customWidth="1"/>
    <col min="174" max="174" width="3.140625" style="1" customWidth="1"/>
    <col min="175" max="175" width="3" style="1" customWidth="1"/>
    <col min="176" max="176" width="4" style="1" customWidth="1"/>
    <col min="177" max="186" width="1.7109375" style="1" customWidth="1"/>
    <col min="187" max="187" width="3.5703125" style="1" customWidth="1"/>
    <col min="188" max="188" width="1.7109375" style="1" customWidth="1"/>
    <col min="189" max="189" width="5.28515625" style="1" customWidth="1"/>
    <col min="190" max="200" width="1.7109375" style="1" customWidth="1"/>
    <col min="201" max="201" width="3.5703125" style="1" customWidth="1"/>
    <col min="202" max="202" width="1.7109375" style="1" customWidth="1"/>
    <col min="203" max="203" width="2.42578125" style="1" customWidth="1"/>
    <col min="204" max="218" width="1.7109375" style="1" customWidth="1"/>
    <col min="219" max="219" width="2.5703125" style="1" customWidth="1"/>
    <col min="220" max="266" width="1.7109375" style="1" customWidth="1"/>
    <col min="267" max="267" width="1" style="1" customWidth="1"/>
    <col min="268" max="268" width="1.7109375" style="1" customWidth="1"/>
    <col min="269" max="269" width="0.42578125" style="1" customWidth="1"/>
    <col min="270" max="272" width="1.7109375" style="1" customWidth="1"/>
    <col min="273" max="273" width="0" style="1" hidden="1" customWidth="1"/>
    <col min="274" max="274" width="10.7109375" style="1" customWidth="1"/>
    <col min="275" max="281" width="1.7109375" style="1" customWidth="1"/>
    <col min="282" max="417" width="11.42578125" style="1"/>
    <col min="418" max="426" width="1.7109375" style="1" customWidth="1"/>
    <col min="427" max="428" width="3.140625" style="1" customWidth="1"/>
    <col min="429" max="429" width="1.7109375" style="1" customWidth="1"/>
    <col min="430" max="430" width="3.140625" style="1" customWidth="1"/>
    <col min="431" max="431" width="3" style="1" customWidth="1"/>
    <col min="432" max="432" width="4" style="1" customWidth="1"/>
    <col min="433" max="442" width="1.7109375" style="1" customWidth="1"/>
    <col min="443" max="443" width="3.5703125" style="1" customWidth="1"/>
    <col min="444" max="444" width="1.7109375" style="1" customWidth="1"/>
    <col min="445" max="445" width="5.28515625" style="1" customWidth="1"/>
    <col min="446" max="456" width="1.7109375" style="1" customWidth="1"/>
    <col min="457" max="457" width="3.5703125" style="1" customWidth="1"/>
    <col min="458" max="458" width="1.7109375" style="1" customWidth="1"/>
    <col min="459" max="459" width="2.42578125" style="1" customWidth="1"/>
    <col min="460" max="474" width="1.7109375" style="1" customWidth="1"/>
    <col min="475" max="475" width="2.5703125" style="1" customWidth="1"/>
    <col min="476" max="522" width="1.7109375" style="1" customWidth="1"/>
    <col min="523" max="523" width="1" style="1" customWidth="1"/>
    <col min="524" max="524" width="1.7109375" style="1" customWidth="1"/>
    <col min="525" max="525" width="0.42578125" style="1" customWidth="1"/>
    <col min="526" max="528" width="1.7109375" style="1" customWidth="1"/>
    <col min="529" max="529" width="0" style="1" hidden="1" customWidth="1"/>
    <col min="530" max="530" width="10.7109375" style="1" customWidth="1"/>
    <col min="531" max="537" width="1.7109375" style="1" customWidth="1"/>
    <col min="538" max="673" width="11.42578125" style="1"/>
    <col min="674" max="682" width="1.7109375" style="1" customWidth="1"/>
    <col min="683" max="684" width="3.140625" style="1" customWidth="1"/>
    <col min="685" max="685" width="1.7109375" style="1" customWidth="1"/>
    <col min="686" max="686" width="3.140625" style="1" customWidth="1"/>
    <col min="687" max="687" width="3" style="1" customWidth="1"/>
    <col min="688" max="688" width="4" style="1" customWidth="1"/>
    <col min="689" max="698" width="1.7109375" style="1" customWidth="1"/>
    <col min="699" max="699" width="3.5703125" style="1" customWidth="1"/>
    <col min="700" max="700" width="1.7109375" style="1" customWidth="1"/>
    <col min="701" max="701" width="5.28515625" style="1" customWidth="1"/>
    <col min="702" max="712" width="1.7109375" style="1" customWidth="1"/>
    <col min="713" max="713" width="3.5703125" style="1" customWidth="1"/>
    <col min="714" max="714" width="1.7109375" style="1" customWidth="1"/>
    <col min="715" max="715" width="2.42578125" style="1" customWidth="1"/>
    <col min="716" max="730" width="1.7109375" style="1" customWidth="1"/>
    <col min="731" max="731" width="2.5703125" style="1" customWidth="1"/>
    <col min="732" max="778" width="1.7109375" style="1" customWidth="1"/>
    <col min="779" max="779" width="1" style="1" customWidth="1"/>
    <col min="780" max="780" width="1.7109375" style="1" customWidth="1"/>
    <col min="781" max="781" width="0.42578125" style="1" customWidth="1"/>
    <col min="782" max="784" width="1.7109375" style="1" customWidth="1"/>
    <col min="785" max="785" width="0" style="1" hidden="1" customWidth="1"/>
    <col min="786" max="786" width="10.7109375" style="1" customWidth="1"/>
    <col min="787" max="793" width="1.7109375" style="1" customWidth="1"/>
    <col min="794" max="929" width="11.42578125" style="1"/>
    <col min="930" max="938" width="1.7109375" style="1" customWidth="1"/>
    <col min="939" max="940" width="3.140625" style="1" customWidth="1"/>
    <col min="941" max="941" width="1.7109375" style="1" customWidth="1"/>
    <col min="942" max="942" width="3.140625" style="1" customWidth="1"/>
    <col min="943" max="943" width="3" style="1" customWidth="1"/>
    <col min="944" max="944" width="4" style="1" customWidth="1"/>
    <col min="945" max="954" width="1.7109375" style="1" customWidth="1"/>
    <col min="955" max="955" width="3.5703125" style="1" customWidth="1"/>
    <col min="956" max="956" width="1.7109375" style="1" customWidth="1"/>
    <col min="957" max="957" width="5.28515625" style="1" customWidth="1"/>
    <col min="958" max="968" width="1.7109375" style="1" customWidth="1"/>
    <col min="969" max="969" width="3.5703125" style="1" customWidth="1"/>
    <col min="970" max="970" width="1.7109375" style="1" customWidth="1"/>
    <col min="971" max="971" width="2.42578125" style="1" customWidth="1"/>
    <col min="972" max="986" width="1.7109375" style="1" customWidth="1"/>
    <col min="987" max="987" width="2.5703125" style="1" customWidth="1"/>
    <col min="988" max="1034" width="1.7109375" style="1" customWidth="1"/>
    <col min="1035" max="1035" width="1" style="1" customWidth="1"/>
    <col min="1036" max="1036" width="1.7109375" style="1" customWidth="1"/>
    <col min="1037" max="1037" width="0.42578125" style="1" customWidth="1"/>
    <col min="1038" max="1040" width="1.7109375" style="1" customWidth="1"/>
    <col min="1041" max="1041" width="0" style="1" hidden="1" customWidth="1"/>
    <col min="1042" max="1042" width="10.7109375" style="1" customWidth="1"/>
    <col min="1043" max="1049" width="1.7109375" style="1" customWidth="1"/>
    <col min="1050" max="1185" width="11.42578125" style="1"/>
    <col min="1186" max="1194" width="1.7109375" style="1" customWidth="1"/>
    <col min="1195" max="1196" width="3.140625" style="1" customWidth="1"/>
    <col min="1197" max="1197" width="1.7109375" style="1" customWidth="1"/>
    <col min="1198" max="1198" width="3.140625" style="1" customWidth="1"/>
    <col min="1199" max="1199" width="3" style="1" customWidth="1"/>
    <col min="1200" max="1200" width="4" style="1" customWidth="1"/>
    <col min="1201" max="1210" width="1.7109375" style="1" customWidth="1"/>
    <col min="1211" max="1211" width="3.5703125" style="1" customWidth="1"/>
    <col min="1212" max="1212" width="1.7109375" style="1" customWidth="1"/>
    <col min="1213" max="1213" width="5.28515625" style="1" customWidth="1"/>
    <col min="1214" max="1224" width="1.7109375" style="1" customWidth="1"/>
    <col min="1225" max="1225" width="3.5703125" style="1" customWidth="1"/>
    <col min="1226" max="1226" width="1.7109375" style="1" customWidth="1"/>
    <col min="1227" max="1227" width="2.42578125" style="1" customWidth="1"/>
    <col min="1228" max="1242" width="1.7109375" style="1" customWidth="1"/>
    <col min="1243" max="1243" width="2.5703125" style="1" customWidth="1"/>
    <col min="1244" max="1290" width="1.7109375" style="1" customWidth="1"/>
    <col min="1291" max="1291" width="1" style="1" customWidth="1"/>
    <col min="1292" max="1292" width="1.7109375" style="1" customWidth="1"/>
    <col min="1293" max="1293" width="0.42578125" style="1" customWidth="1"/>
    <col min="1294" max="1296" width="1.7109375" style="1" customWidth="1"/>
    <col min="1297" max="1297" width="0" style="1" hidden="1" customWidth="1"/>
    <col min="1298" max="1298" width="10.7109375" style="1" customWidth="1"/>
    <col min="1299" max="1305" width="1.7109375" style="1" customWidth="1"/>
    <col min="1306" max="1441" width="11.42578125" style="1"/>
    <col min="1442" max="1450" width="1.7109375" style="1" customWidth="1"/>
    <col min="1451" max="1452" width="3.140625" style="1" customWidth="1"/>
    <col min="1453" max="1453" width="1.7109375" style="1" customWidth="1"/>
    <col min="1454" max="1454" width="3.140625" style="1" customWidth="1"/>
    <col min="1455" max="1455" width="3" style="1" customWidth="1"/>
    <col min="1456" max="1456" width="4" style="1" customWidth="1"/>
    <col min="1457" max="1466" width="1.7109375" style="1" customWidth="1"/>
    <col min="1467" max="1467" width="3.5703125" style="1" customWidth="1"/>
    <col min="1468" max="1468" width="1.7109375" style="1" customWidth="1"/>
    <col min="1469" max="1469" width="5.28515625" style="1" customWidth="1"/>
    <col min="1470" max="1480" width="1.7109375" style="1" customWidth="1"/>
    <col min="1481" max="1481" width="3.5703125" style="1" customWidth="1"/>
    <col min="1482" max="1482" width="1.7109375" style="1" customWidth="1"/>
    <col min="1483" max="1483" width="2.42578125" style="1" customWidth="1"/>
    <col min="1484" max="1498" width="1.7109375" style="1" customWidth="1"/>
    <col min="1499" max="1499" width="2.5703125" style="1" customWidth="1"/>
    <col min="1500" max="1546" width="1.7109375" style="1" customWidth="1"/>
    <col min="1547" max="1547" width="1" style="1" customWidth="1"/>
    <col min="1548" max="1548" width="1.7109375" style="1" customWidth="1"/>
    <col min="1549" max="1549" width="0.42578125" style="1" customWidth="1"/>
    <col min="1550" max="1552" width="1.7109375" style="1" customWidth="1"/>
    <col min="1553" max="1553" width="0" style="1" hidden="1" customWidth="1"/>
    <col min="1554" max="1554" width="10.7109375" style="1" customWidth="1"/>
    <col min="1555" max="1561" width="1.7109375" style="1" customWidth="1"/>
    <col min="1562" max="1697" width="11.42578125" style="1"/>
    <col min="1698" max="1706" width="1.7109375" style="1" customWidth="1"/>
    <col min="1707" max="1708" width="3.140625" style="1" customWidth="1"/>
    <col min="1709" max="1709" width="1.7109375" style="1" customWidth="1"/>
    <col min="1710" max="1710" width="3.140625" style="1" customWidth="1"/>
    <col min="1711" max="1711" width="3" style="1" customWidth="1"/>
    <col min="1712" max="1712" width="4" style="1" customWidth="1"/>
    <col min="1713" max="1722" width="1.7109375" style="1" customWidth="1"/>
    <col min="1723" max="1723" width="3.5703125" style="1" customWidth="1"/>
    <col min="1724" max="1724" width="1.7109375" style="1" customWidth="1"/>
    <col min="1725" max="1725" width="5.28515625" style="1" customWidth="1"/>
    <col min="1726" max="1736" width="1.7109375" style="1" customWidth="1"/>
    <col min="1737" max="1737" width="3.5703125" style="1" customWidth="1"/>
    <col min="1738" max="1738" width="1.7109375" style="1" customWidth="1"/>
    <col min="1739" max="1739" width="2.42578125" style="1" customWidth="1"/>
    <col min="1740" max="1754" width="1.7109375" style="1" customWidth="1"/>
    <col min="1755" max="1755" width="2.5703125" style="1" customWidth="1"/>
    <col min="1756" max="1802" width="1.7109375" style="1" customWidth="1"/>
    <col min="1803" max="1803" width="1" style="1" customWidth="1"/>
    <col min="1804" max="1804" width="1.7109375" style="1" customWidth="1"/>
    <col min="1805" max="1805" width="0.42578125" style="1" customWidth="1"/>
    <col min="1806" max="1808" width="1.7109375" style="1" customWidth="1"/>
    <col min="1809" max="1809" width="0" style="1" hidden="1" customWidth="1"/>
    <col min="1810" max="1810" width="10.7109375" style="1" customWidth="1"/>
    <col min="1811" max="1817" width="1.7109375" style="1" customWidth="1"/>
    <col min="1818" max="1953" width="11.42578125" style="1"/>
    <col min="1954" max="1962" width="1.7109375" style="1" customWidth="1"/>
    <col min="1963" max="1964" width="3.140625" style="1" customWidth="1"/>
    <col min="1965" max="1965" width="1.7109375" style="1" customWidth="1"/>
    <col min="1966" max="1966" width="3.140625" style="1" customWidth="1"/>
    <col min="1967" max="1967" width="3" style="1" customWidth="1"/>
    <col min="1968" max="1968" width="4" style="1" customWidth="1"/>
    <col min="1969" max="1978" width="1.7109375" style="1" customWidth="1"/>
    <col min="1979" max="1979" width="3.5703125" style="1" customWidth="1"/>
    <col min="1980" max="1980" width="1.7109375" style="1" customWidth="1"/>
    <col min="1981" max="1981" width="5.28515625" style="1" customWidth="1"/>
    <col min="1982" max="1992" width="1.7109375" style="1" customWidth="1"/>
    <col min="1993" max="1993" width="3.5703125" style="1" customWidth="1"/>
    <col min="1994" max="1994" width="1.7109375" style="1" customWidth="1"/>
    <col min="1995" max="1995" width="2.42578125" style="1" customWidth="1"/>
    <col min="1996" max="2010" width="1.7109375" style="1" customWidth="1"/>
    <col min="2011" max="2011" width="2.5703125" style="1" customWidth="1"/>
    <col min="2012" max="2058" width="1.7109375" style="1" customWidth="1"/>
    <col min="2059" max="2059" width="1" style="1" customWidth="1"/>
    <col min="2060" max="2060" width="1.7109375" style="1" customWidth="1"/>
    <col min="2061" max="2061" width="0.42578125" style="1" customWidth="1"/>
    <col min="2062" max="2064" width="1.7109375" style="1" customWidth="1"/>
    <col min="2065" max="2065" width="0" style="1" hidden="1" customWidth="1"/>
    <col min="2066" max="2066" width="10.7109375" style="1" customWidth="1"/>
    <col min="2067" max="2073" width="1.7109375" style="1" customWidth="1"/>
    <col min="2074" max="2209" width="11.42578125" style="1"/>
    <col min="2210" max="2218" width="1.7109375" style="1" customWidth="1"/>
    <col min="2219" max="2220" width="3.140625" style="1" customWidth="1"/>
    <col min="2221" max="2221" width="1.7109375" style="1" customWidth="1"/>
    <col min="2222" max="2222" width="3.140625" style="1" customWidth="1"/>
    <col min="2223" max="2223" width="3" style="1" customWidth="1"/>
    <col min="2224" max="2224" width="4" style="1" customWidth="1"/>
    <col min="2225" max="2234" width="1.7109375" style="1" customWidth="1"/>
    <col min="2235" max="2235" width="3.5703125" style="1" customWidth="1"/>
    <col min="2236" max="2236" width="1.7109375" style="1" customWidth="1"/>
    <col min="2237" max="2237" width="5.28515625" style="1" customWidth="1"/>
    <col min="2238" max="2248" width="1.7109375" style="1" customWidth="1"/>
    <col min="2249" max="2249" width="3.5703125" style="1" customWidth="1"/>
    <col min="2250" max="2250" width="1.7109375" style="1" customWidth="1"/>
    <col min="2251" max="2251" width="2.42578125" style="1" customWidth="1"/>
    <col min="2252" max="2266" width="1.7109375" style="1" customWidth="1"/>
    <col min="2267" max="2267" width="2.5703125" style="1" customWidth="1"/>
    <col min="2268" max="2314" width="1.7109375" style="1" customWidth="1"/>
    <col min="2315" max="2315" width="1" style="1" customWidth="1"/>
    <col min="2316" max="2316" width="1.7109375" style="1" customWidth="1"/>
    <col min="2317" max="2317" width="0.42578125" style="1" customWidth="1"/>
    <col min="2318" max="2320" width="1.7109375" style="1" customWidth="1"/>
    <col min="2321" max="2321" width="0" style="1" hidden="1" customWidth="1"/>
    <col min="2322" max="2322" width="10.7109375" style="1" customWidth="1"/>
    <col min="2323" max="2329" width="1.7109375" style="1" customWidth="1"/>
    <col min="2330" max="2465" width="11.42578125" style="1"/>
    <col min="2466" max="2474" width="1.7109375" style="1" customWidth="1"/>
    <col min="2475" max="2476" width="3.140625" style="1" customWidth="1"/>
    <col min="2477" max="2477" width="1.7109375" style="1" customWidth="1"/>
    <col min="2478" max="2478" width="3.140625" style="1" customWidth="1"/>
    <col min="2479" max="2479" width="3" style="1" customWidth="1"/>
    <col min="2480" max="2480" width="4" style="1" customWidth="1"/>
    <col min="2481" max="2490" width="1.7109375" style="1" customWidth="1"/>
    <col min="2491" max="2491" width="3.5703125" style="1" customWidth="1"/>
    <col min="2492" max="2492" width="1.7109375" style="1" customWidth="1"/>
    <col min="2493" max="2493" width="5.28515625" style="1" customWidth="1"/>
    <col min="2494" max="2504" width="1.7109375" style="1" customWidth="1"/>
    <col min="2505" max="2505" width="3.5703125" style="1" customWidth="1"/>
    <col min="2506" max="2506" width="1.7109375" style="1" customWidth="1"/>
    <col min="2507" max="2507" width="2.42578125" style="1" customWidth="1"/>
    <col min="2508" max="2522" width="1.7109375" style="1" customWidth="1"/>
    <col min="2523" max="2523" width="2.5703125" style="1" customWidth="1"/>
    <col min="2524" max="2570" width="1.7109375" style="1" customWidth="1"/>
    <col min="2571" max="2571" width="1" style="1" customWidth="1"/>
    <col min="2572" max="2572" width="1.7109375" style="1" customWidth="1"/>
    <col min="2573" max="2573" width="0.42578125" style="1" customWidth="1"/>
    <col min="2574" max="2576" width="1.7109375" style="1" customWidth="1"/>
    <col min="2577" max="2577" width="0" style="1" hidden="1" customWidth="1"/>
    <col min="2578" max="2578" width="10.7109375" style="1" customWidth="1"/>
    <col min="2579" max="2585" width="1.7109375" style="1" customWidth="1"/>
    <col min="2586" max="2721" width="11.42578125" style="1"/>
    <col min="2722" max="2730" width="1.7109375" style="1" customWidth="1"/>
    <col min="2731" max="2732" width="3.140625" style="1" customWidth="1"/>
    <col min="2733" max="2733" width="1.7109375" style="1" customWidth="1"/>
    <col min="2734" max="2734" width="3.140625" style="1" customWidth="1"/>
    <col min="2735" max="2735" width="3" style="1" customWidth="1"/>
    <col min="2736" max="2736" width="4" style="1" customWidth="1"/>
    <col min="2737" max="2746" width="1.7109375" style="1" customWidth="1"/>
    <col min="2747" max="2747" width="3.5703125" style="1" customWidth="1"/>
    <col min="2748" max="2748" width="1.7109375" style="1" customWidth="1"/>
    <col min="2749" max="2749" width="5.28515625" style="1" customWidth="1"/>
    <col min="2750" max="2760" width="1.7109375" style="1" customWidth="1"/>
    <col min="2761" max="2761" width="3.5703125" style="1" customWidth="1"/>
    <col min="2762" max="2762" width="1.7109375" style="1" customWidth="1"/>
    <col min="2763" max="2763" width="2.42578125" style="1" customWidth="1"/>
    <col min="2764" max="2778" width="1.7109375" style="1" customWidth="1"/>
    <col min="2779" max="2779" width="2.5703125" style="1" customWidth="1"/>
    <col min="2780" max="2826" width="1.7109375" style="1" customWidth="1"/>
    <col min="2827" max="2827" width="1" style="1" customWidth="1"/>
    <col min="2828" max="2828" width="1.7109375" style="1" customWidth="1"/>
    <col min="2829" max="2829" width="0.42578125" style="1" customWidth="1"/>
    <col min="2830" max="2832" width="1.7109375" style="1" customWidth="1"/>
    <col min="2833" max="2833" width="0" style="1" hidden="1" customWidth="1"/>
    <col min="2834" max="2834" width="10.7109375" style="1" customWidth="1"/>
    <col min="2835" max="2841" width="1.7109375" style="1" customWidth="1"/>
    <col min="2842" max="2977" width="11.42578125" style="1"/>
    <col min="2978" max="2986" width="1.7109375" style="1" customWidth="1"/>
    <col min="2987" max="2988" width="3.140625" style="1" customWidth="1"/>
    <col min="2989" max="2989" width="1.7109375" style="1" customWidth="1"/>
    <col min="2990" max="2990" width="3.140625" style="1" customWidth="1"/>
    <col min="2991" max="2991" width="3" style="1" customWidth="1"/>
    <col min="2992" max="2992" width="4" style="1" customWidth="1"/>
    <col min="2993" max="3002" width="1.7109375" style="1" customWidth="1"/>
    <col min="3003" max="3003" width="3.5703125" style="1" customWidth="1"/>
    <col min="3004" max="3004" width="1.7109375" style="1" customWidth="1"/>
    <col min="3005" max="3005" width="5.28515625" style="1" customWidth="1"/>
    <col min="3006" max="3016" width="1.7109375" style="1" customWidth="1"/>
    <col min="3017" max="3017" width="3.5703125" style="1" customWidth="1"/>
    <col min="3018" max="3018" width="1.7109375" style="1" customWidth="1"/>
    <col min="3019" max="3019" width="2.42578125" style="1" customWidth="1"/>
    <col min="3020" max="3034" width="1.7109375" style="1" customWidth="1"/>
    <col min="3035" max="3035" width="2.5703125" style="1" customWidth="1"/>
    <col min="3036" max="3082" width="1.7109375" style="1" customWidth="1"/>
    <col min="3083" max="3083" width="1" style="1" customWidth="1"/>
    <col min="3084" max="3084" width="1.7109375" style="1" customWidth="1"/>
    <col min="3085" max="3085" width="0.42578125" style="1" customWidth="1"/>
    <col min="3086" max="3088" width="1.7109375" style="1" customWidth="1"/>
    <col min="3089" max="3089" width="0" style="1" hidden="1" customWidth="1"/>
    <col min="3090" max="3090" width="10.7109375" style="1" customWidth="1"/>
    <col min="3091" max="3097" width="1.7109375" style="1" customWidth="1"/>
    <col min="3098" max="3233" width="11.42578125" style="1"/>
    <col min="3234" max="3242" width="1.7109375" style="1" customWidth="1"/>
    <col min="3243" max="3244" width="3.140625" style="1" customWidth="1"/>
    <col min="3245" max="3245" width="1.7109375" style="1" customWidth="1"/>
    <col min="3246" max="3246" width="3.140625" style="1" customWidth="1"/>
    <col min="3247" max="3247" width="3" style="1" customWidth="1"/>
    <col min="3248" max="3248" width="4" style="1" customWidth="1"/>
    <col min="3249" max="3258" width="1.7109375" style="1" customWidth="1"/>
    <col min="3259" max="3259" width="3.5703125" style="1" customWidth="1"/>
    <col min="3260" max="3260" width="1.7109375" style="1" customWidth="1"/>
    <col min="3261" max="3261" width="5.28515625" style="1" customWidth="1"/>
    <col min="3262" max="3272" width="1.7109375" style="1" customWidth="1"/>
    <col min="3273" max="3273" width="3.5703125" style="1" customWidth="1"/>
    <col min="3274" max="3274" width="1.7109375" style="1" customWidth="1"/>
    <col min="3275" max="3275" width="2.42578125" style="1" customWidth="1"/>
    <col min="3276" max="3290" width="1.7109375" style="1" customWidth="1"/>
    <col min="3291" max="3291" width="2.5703125" style="1" customWidth="1"/>
    <col min="3292" max="3338" width="1.7109375" style="1" customWidth="1"/>
    <col min="3339" max="3339" width="1" style="1" customWidth="1"/>
    <col min="3340" max="3340" width="1.7109375" style="1" customWidth="1"/>
    <col min="3341" max="3341" width="0.42578125" style="1" customWidth="1"/>
    <col min="3342" max="3344" width="1.7109375" style="1" customWidth="1"/>
    <col min="3345" max="3345" width="0" style="1" hidden="1" customWidth="1"/>
    <col min="3346" max="3346" width="10.7109375" style="1" customWidth="1"/>
    <col min="3347" max="3353" width="1.7109375" style="1" customWidth="1"/>
    <col min="3354" max="3489" width="11.42578125" style="1"/>
    <col min="3490" max="3498" width="1.7109375" style="1" customWidth="1"/>
    <col min="3499" max="3500" width="3.140625" style="1" customWidth="1"/>
    <col min="3501" max="3501" width="1.7109375" style="1" customWidth="1"/>
    <col min="3502" max="3502" width="3.140625" style="1" customWidth="1"/>
    <col min="3503" max="3503" width="3" style="1" customWidth="1"/>
    <col min="3504" max="3504" width="4" style="1" customWidth="1"/>
    <col min="3505" max="3514" width="1.7109375" style="1" customWidth="1"/>
    <col min="3515" max="3515" width="3.5703125" style="1" customWidth="1"/>
    <col min="3516" max="3516" width="1.7109375" style="1" customWidth="1"/>
    <col min="3517" max="3517" width="5.28515625" style="1" customWidth="1"/>
    <col min="3518" max="3528" width="1.7109375" style="1" customWidth="1"/>
    <col min="3529" max="3529" width="3.5703125" style="1" customWidth="1"/>
    <col min="3530" max="3530" width="1.7109375" style="1" customWidth="1"/>
    <col min="3531" max="3531" width="2.42578125" style="1" customWidth="1"/>
    <col min="3532" max="3546" width="1.7109375" style="1" customWidth="1"/>
    <col min="3547" max="3547" width="2.5703125" style="1" customWidth="1"/>
    <col min="3548" max="3594" width="1.7109375" style="1" customWidth="1"/>
    <col min="3595" max="3595" width="1" style="1" customWidth="1"/>
    <col min="3596" max="3596" width="1.7109375" style="1" customWidth="1"/>
    <col min="3597" max="3597" width="0.42578125" style="1" customWidth="1"/>
    <col min="3598" max="3600" width="1.7109375" style="1" customWidth="1"/>
    <col min="3601" max="3601" width="0" style="1" hidden="1" customWidth="1"/>
    <col min="3602" max="3602" width="10.7109375" style="1" customWidth="1"/>
    <col min="3603" max="3609" width="1.7109375" style="1" customWidth="1"/>
    <col min="3610" max="3745" width="11.42578125" style="1"/>
    <col min="3746" max="3754" width="1.7109375" style="1" customWidth="1"/>
    <col min="3755" max="3756" width="3.140625" style="1" customWidth="1"/>
    <col min="3757" max="3757" width="1.7109375" style="1" customWidth="1"/>
    <col min="3758" max="3758" width="3.140625" style="1" customWidth="1"/>
    <col min="3759" max="3759" width="3" style="1" customWidth="1"/>
    <col min="3760" max="3760" width="4" style="1" customWidth="1"/>
    <col min="3761" max="3770" width="1.7109375" style="1" customWidth="1"/>
    <col min="3771" max="3771" width="3.5703125" style="1" customWidth="1"/>
    <col min="3772" max="3772" width="1.7109375" style="1" customWidth="1"/>
    <col min="3773" max="3773" width="5.28515625" style="1" customWidth="1"/>
    <col min="3774" max="3784" width="1.7109375" style="1" customWidth="1"/>
    <col min="3785" max="3785" width="3.5703125" style="1" customWidth="1"/>
    <col min="3786" max="3786" width="1.7109375" style="1" customWidth="1"/>
    <col min="3787" max="3787" width="2.42578125" style="1" customWidth="1"/>
    <col min="3788" max="3802" width="1.7109375" style="1" customWidth="1"/>
    <col min="3803" max="3803" width="2.5703125" style="1" customWidth="1"/>
    <col min="3804" max="3850" width="1.7109375" style="1" customWidth="1"/>
    <col min="3851" max="3851" width="1" style="1" customWidth="1"/>
    <col min="3852" max="3852" width="1.7109375" style="1" customWidth="1"/>
    <col min="3853" max="3853" width="0.42578125" style="1" customWidth="1"/>
    <col min="3854" max="3856" width="1.7109375" style="1" customWidth="1"/>
    <col min="3857" max="3857" width="0" style="1" hidden="1" customWidth="1"/>
    <col min="3858" max="3858" width="10.7109375" style="1" customWidth="1"/>
    <col min="3859" max="3865" width="1.7109375" style="1" customWidth="1"/>
    <col min="3866" max="4001" width="11.42578125" style="1"/>
    <col min="4002" max="4010" width="1.7109375" style="1" customWidth="1"/>
    <col min="4011" max="4012" width="3.140625" style="1" customWidth="1"/>
    <col min="4013" max="4013" width="1.7109375" style="1" customWidth="1"/>
    <col min="4014" max="4014" width="3.140625" style="1" customWidth="1"/>
    <col min="4015" max="4015" width="3" style="1" customWidth="1"/>
    <col min="4016" max="4016" width="4" style="1" customWidth="1"/>
    <col min="4017" max="4026" width="1.7109375" style="1" customWidth="1"/>
    <col min="4027" max="4027" width="3.5703125" style="1" customWidth="1"/>
    <col min="4028" max="4028" width="1.7109375" style="1" customWidth="1"/>
    <col min="4029" max="4029" width="5.28515625" style="1" customWidth="1"/>
    <col min="4030" max="4040" width="1.7109375" style="1" customWidth="1"/>
    <col min="4041" max="4041" width="3.5703125" style="1" customWidth="1"/>
    <col min="4042" max="4042" width="1.7109375" style="1" customWidth="1"/>
    <col min="4043" max="4043" width="2.42578125" style="1" customWidth="1"/>
    <col min="4044" max="4058" width="1.7109375" style="1" customWidth="1"/>
    <col min="4059" max="4059" width="2.5703125" style="1" customWidth="1"/>
    <col min="4060" max="4106" width="1.7109375" style="1" customWidth="1"/>
    <col min="4107" max="4107" width="1" style="1" customWidth="1"/>
    <col min="4108" max="4108" width="1.7109375" style="1" customWidth="1"/>
    <col min="4109" max="4109" width="0.42578125" style="1" customWidth="1"/>
    <col min="4110" max="4112" width="1.7109375" style="1" customWidth="1"/>
    <col min="4113" max="4113" width="0" style="1" hidden="1" customWidth="1"/>
    <col min="4114" max="4114" width="10.7109375" style="1" customWidth="1"/>
    <col min="4115" max="4121" width="1.7109375" style="1" customWidth="1"/>
    <col min="4122" max="4257" width="11.42578125" style="1"/>
    <col min="4258" max="4266" width="1.7109375" style="1" customWidth="1"/>
    <col min="4267" max="4268" width="3.140625" style="1" customWidth="1"/>
    <col min="4269" max="4269" width="1.7109375" style="1" customWidth="1"/>
    <col min="4270" max="4270" width="3.140625" style="1" customWidth="1"/>
    <col min="4271" max="4271" width="3" style="1" customWidth="1"/>
    <col min="4272" max="4272" width="4" style="1" customWidth="1"/>
    <col min="4273" max="4282" width="1.7109375" style="1" customWidth="1"/>
    <col min="4283" max="4283" width="3.5703125" style="1" customWidth="1"/>
    <col min="4284" max="4284" width="1.7109375" style="1" customWidth="1"/>
    <col min="4285" max="4285" width="5.28515625" style="1" customWidth="1"/>
    <col min="4286" max="4296" width="1.7109375" style="1" customWidth="1"/>
    <col min="4297" max="4297" width="3.5703125" style="1" customWidth="1"/>
    <col min="4298" max="4298" width="1.7109375" style="1" customWidth="1"/>
    <col min="4299" max="4299" width="2.42578125" style="1" customWidth="1"/>
    <col min="4300" max="4314" width="1.7109375" style="1" customWidth="1"/>
    <col min="4315" max="4315" width="2.5703125" style="1" customWidth="1"/>
    <col min="4316" max="4362" width="1.7109375" style="1" customWidth="1"/>
    <col min="4363" max="4363" width="1" style="1" customWidth="1"/>
    <col min="4364" max="4364" width="1.7109375" style="1" customWidth="1"/>
    <col min="4365" max="4365" width="0.42578125" style="1" customWidth="1"/>
    <col min="4366" max="4368" width="1.7109375" style="1" customWidth="1"/>
    <col min="4369" max="4369" width="0" style="1" hidden="1" customWidth="1"/>
    <col min="4370" max="4370" width="10.7109375" style="1" customWidth="1"/>
    <col min="4371" max="4377" width="1.7109375" style="1" customWidth="1"/>
    <col min="4378" max="4513" width="11.42578125" style="1"/>
    <col min="4514" max="4522" width="1.7109375" style="1" customWidth="1"/>
    <col min="4523" max="4524" width="3.140625" style="1" customWidth="1"/>
    <col min="4525" max="4525" width="1.7109375" style="1" customWidth="1"/>
    <col min="4526" max="4526" width="3.140625" style="1" customWidth="1"/>
    <col min="4527" max="4527" width="3" style="1" customWidth="1"/>
    <col min="4528" max="4528" width="4" style="1" customWidth="1"/>
    <col min="4529" max="4538" width="1.7109375" style="1" customWidth="1"/>
    <col min="4539" max="4539" width="3.5703125" style="1" customWidth="1"/>
    <col min="4540" max="4540" width="1.7109375" style="1" customWidth="1"/>
    <col min="4541" max="4541" width="5.28515625" style="1" customWidth="1"/>
    <col min="4542" max="4552" width="1.7109375" style="1" customWidth="1"/>
    <col min="4553" max="4553" width="3.5703125" style="1" customWidth="1"/>
    <col min="4554" max="4554" width="1.7109375" style="1" customWidth="1"/>
    <col min="4555" max="4555" width="2.42578125" style="1" customWidth="1"/>
    <col min="4556" max="4570" width="1.7109375" style="1" customWidth="1"/>
    <col min="4571" max="4571" width="2.5703125" style="1" customWidth="1"/>
    <col min="4572" max="4618" width="1.7109375" style="1" customWidth="1"/>
    <col min="4619" max="4619" width="1" style="1" customWidth="1"/>
    <col min="4620" max="4620" width="1.7109375" style="1" customWidth="1"/>
    <col min="4621" max="4621" width="0.42578125" style="1" customWidth="1"/>
    <col min="4622" max="4624" width="1.7109375" style="1" customWidth="1"/>
    <col min="4625" max="4625" width="0" style="1" hidden="1" customWidth="1"/>
    <col min="4626" max="4626" width="10.7109375" style="1" customWidth="1"/>
    <col min="4627" max="4633" width="1.7109375" style="1" customWidth="1"/>
    <col min="4634" max="4769" width="11.42578125" style="1"/>
    <col min="4770" max="4778" width="1.7109375" style="1" customWidth="1"/>
    <col min="4779" max="4780" width="3.140625" style="1" customWidth="1"/>
    <col min="4781" max="4781" width="1.7109375" style="1" customWidth="1"/>
    <col min="4782" max="4782" width="3.140625" style="1" customWidth="1"/>
    <col min="4783" max="4783" width="3" style="1" customWidth="1"/>
    <col min="4784" max="4784" width="4" style="1" customWidth="1"/>
    <col min="4785" max="4794" width="1.7109375" style="1" customWidth="1"/>
    <col min="4795" max="4795" width="3.5703125" style="1" customWidth="1"/>
    <col min="4796" max="4796" width="1.7109375" style="1" customWidth="1"/>
    <col min="4797" max="4797" width="5.28515625" style="1" customWidth="1"/>
    <col min="4798" max="4808" width="1.7109375" style="1" customWidth="1"/>
    <col min="4809" max="4809" width="3.5703125" style="1" customWidth="1"/>
    <col min="4810" max="4810" width="1.7109375" style="1" customWidth="1"/>
    <col min="4811" max="4811" width="2.42578125" style="1" customWidth="1"/>
    <col min="4812" max="4826" width="1.7109375" style="1" customWidth="1"/>
    <col min="4827" max="4827" width="2.5703125" style="1" customWidth="1"/>
    <col min="4828" max="4874" width="1.7109375" style="1" customWidth="1"/>
    <col min="4875" max="4875" width="1" style="1" customWidth="1"/>
    <col min="4876" max="4876" width="1.7109375" style="1" customWidth="1"/>
    <col min="4877" max="4877" width="0.42578125" style="1" customWidth="1"/>
    <col min="4878" max="4880" width="1.7109375" style="1" customWidth="1"/>
    <col min="4881" max="4881" width="0" style="1" hidden="1" customWidth="1"/>
    <col min="4882" max="4882" width="10.7109375" style="1" customWidth="1"/>
    <col min="4883" max="4889" width="1.7109375" style="1" customWidth="1"/>
    <col min="4890" max="5025" width="11.42578125" style="1"/>
    <col min="5026" max="5034" width="1.7109375" style="1" customWidth="1"/>
    <col min="5035" max="5036" width="3.140625" style="1" customWidth="1"/>
    <col min="5037" max="5037" width="1.7109375" style="1" customWidth="1"/>
    <col min="5038" max="5038" width="3.140625" style="1" customWidth="1"/>
    <col min="5039" max="5039" width="3" style="1" customWidth="1"/>
    <col min="5040" max="5040" width="4" style="1" customWidth="1"/>
    <col min="5041" max="5050" width="1.7109375" style="1" customWidth="1"/>
    <col min="5051" max="5051" width="3.5703125" style="1" customWidth="1"/>
    <col min="5052" max="5052" width="1.7109375" style="1" customWidth="1"/>
    <col min="5053" max="5053" width="5.28515625" style="1" customWidth="1"/>
    <col min="5054" max="5064" width="1.7109375" style="1" customWidth="1"/>
    <col min="5065" max="5065" width="3.5703125" style="1" customWidth="1"/>
    <col min="5066" max="5066" width="1.7109375" style="1" customWidth="1"/>
    <col min="5067" max="5067" width="2.42578125" style="1" customWidth="1"/>
    <col min="5068" max="5082" width="1.7109375" style="1" customWidth="1"/>
    <col min="5083" max="5083" width="2.5703125" style="1" customWidth="1"/>
    <col min="5084" max="5130" width="1.7109375" style="1" customWidth="1"/>
    <col min="5131" max="5131" width="1" style="1" customWidth="1"/>
    <col min="5132" max="5132" width="1.7109375" style="1" customWidth="1"/>
    <col min="5133" max="5133" width="0.42578125" style="1" customWidth="1"/>
    <col min="5134" max="5136" width="1.7109375" style="1" customWidth="1"/>
    <col min="5137" max="5137" width="0" style="1" hidden="1" customWidth="1"/>
    <col min="5138" max="5138" width="10.7109375" style="1" customWidth="1"/>
    <col min="5139" max="5145" width="1.7109375" style="1" customWidth="1"/>
    <col min="5146" max="5281" width="11.42578125" style="1"/>
    <col min="5282" max="5290" width="1.7109375" style="1" customWidth="1"/>
    <col min="5291" max="5292" width="3.140625" style="1" customWidth="1"/>
    <col min="5293" max="5293" width="1.7109375" style="1" customWidth="1"/>
    <col min="5294" max="5294" width="3.140625" style="1" customWidth="1"/>
    <col min="5295" max="5295" width="3" style="1" customWidth="1"/>
    <col min="5296" max="5296" width="4" style="1" customWidth="1"/>
    <col min="5297" max="5306" width="1.7109375" style="1" customWidth="1"/>
    <col min="5307" max="5307" width="3.5703125" style="1" customWidth="1"/>
    <col min="5308" max="5308" width="1.7109375" style="1" customWidth="1"/>
    <col min="5309" max="5309" width="5.28515625" style="1" customWidth="1"/>
    <col min="5310" max="5320" width="1.7109375" style="1" customWidth="1"/>
    <col min="5321" max="5321" width="3.5703125" style="1" customWidth="1"/>
    <col min="5322" max="5322" width="1.7109375" style="1" customWidth="1"/>
    <col min="5323" max="5323" width="2.42578125" style="1" customWidth="1"/>
    <col min="5324" max="5338" width="1.7109375" style="1" customWidth="1"/>
    <col min="5339" max="5339" width="2.5703125" style="1" customWidth="1"/>
    <col min="5340" max="5386" width="1.7109375" style="1" customWidth="1"/>
    <col min="5387" max="5387" width="1" style="1" customWidth="1"/>
    <col min="5388" max="5388" width="1.7109375" style="1" customWidth="1"/>
    <col min="5389" max="5389" width="0.42578125" style="1" customWidth="1"/>
    <col min="5390" max="5392" width="1.7109375" style="1" customWidth="1"/>
    <col min="5393" max="5393" width="0" style="1" hidden="1" customWidth="1"/>
    <col min="5394" max="5394" width="10.7109375" style="1" customWidth="1"/>
    <col min="5395" max="5401" width="1.7109375" style="1" customWidth="1"/>
    <col min="5402" max="5537" width="11.42578125" style="1"/>
    <col min="5538" max="5546" width="1.7109375" style="1" customWidth="1"/>
    <col min="5547" max="5548" width="3.140625" style="1" customWidth="1"/>
    <col min="5549" max="5549" width="1.7109375" style="1" customWidth="1"/>
    <col min="5550" max="5550" width="3.140625" style="1" customWidth="1"/>
    <col min="5551" max="5551" width="3" style="1" customWidth="1"/>
    <col min="5552" max="5552" width="4" style="1" customWidth="1"/>
    <col min="5553" max="5562" width="1.7109375" style="1" customWidth="1"/>
    <col min="5563" max="5563" width="3.5703125" style="1" customWidth="1"/>
    <col min="5564" max="5564" width="1.7109375" style="1" customWidth="1"/>
    <col min="5565" max="5565" width="5.28515625" style="1" customWidth="1"/>
    <col min="5566" max="5576" width="1.7109375" style="1" customWidth="1"/>
    <col min="5577" max="5577" width="3.5703125" style="1" customWidth="1"/>
    <col min="5578" max="5578" width="1.7109375" style="1" customWidth="1"/>
    <col min="5579" max="5579" width="2.42578125" style="1" customWidth="1"/>
    <col min="5580" max="5594" width="1.7109375" style="1" customWidth="1"/>
    <col min="5595" max="5595" width="2.5703125" style="1" customWidth="1"/>
    <col min="5596" max="5642" width="1.7109375" style="1" customWidth="1"/>
    <col min="5643" max="5643" width="1" style="1" customWidth="1"/>
    <col min="5644" max="5644" width="1.7109375" style="1" customWidth="1"/>
    <col min="5645" max="5645" width="0.42578125" style="1" customWidth="1"/>
    <col min="5646" max="5648" width="1.7109375" style="1" customWidth="1"/>
    <col min="5649" max="5649" width="0" style="1" hidden="1" customWidth="1"/>
    <col min="5650" max="5650" width="10.7109375" style="1" customWidth="1"/>
    <col min="5651" max="5657" width="1.7109375" style="1" customWidth="1"/>
    <col min="5658" max="5793" width="11.42578125" style="1"/>
    <col min="5794" max="5802" width="1.7109375" style="1" customWidth="1"/>
    <col min="5803" max="5804" width="3.140625" style="1" customWidth="1"/>
    <col min="5805" max="5805" width="1.7109375" style="1" customWidth="1"/>
    <col min="5806" max="5806" width="3.140625" style="1" customWidth="1"/>
    <col min="5807" max="5807" width="3" style="1" customWidth="1"/>
    <col min="5808" max="5808" width="4" style="1" customWidth="1"/>
    <col min="5809" max="5818" width="1.7109375" style="1" customWidth="1"/>
    <col min="5819" max="5819" width="3.5703125" style="1" customWidth="1"/>
    <col min="5820" max="5820" width="1.7109375" style="1" customWidth="1"/>
    <col min="5821" max="5821" width="5.28515625" style="1" customWidth="1"/>
    <col min="5822" max="5832" width="1.7109375" style="1" customWidth="1"/>
    <col min="5833" max="5833" width="3.5703125" style="1" customWidth="1"/>
    <col min="5834" max="5834" width="1.7109375" style="1" customWidth="1"/>
    <col min="5835" max="5835" width="2.42578125" style="1" customWidth="1"/>
    <col min="5836" max="5850" width="1.7109375" style="1" customWidth="1"/>
    <col min="5851" max="5851" width="2.5703125" style="1" customWidth="1"/>
    <col min="5852" max="5898" width="1.7109375" style="1" customWidth="1"/>
    <col min="5899" max="5899" width="1" style="1" customWidth="1"/>
    <col min="5900" max="5900" width="1.7109375" style="1" customWidth="1"/>
    <col min="5901" max="5901" width="0.42578125" style="1" customWidth="1"/>
    <col min="5902" max="5904" width="1.7109375" style="1" customWidth="1"/>
    <col min="5905" max="5905" width="0" style="1" hidden="1" customWidth="1"/>
    <col min="5906" max="5906" width="10.7109375" style="1" customWidth="1"/>
    <col min="5907" max="5913" width="1.7109375" style="1" customWidth="1"/>
    <col min="5914" max="6049" width="11.42578125" style="1"/>
    <col min="6050" max="6058" width="1.7109375" style="1" customWidth="1"/>
    <col min="6059" max="6060" width="3.140625" style="1" customWidth="1"/>
    <col min="6061" max="6061" width="1.7109375" style="1" customWidth="1"/>
    <col min="6062" max="6062" width="3.140625" style="1" customWidth="1"/>
    <col min="6063" max="6063" width="3" style="1" customWidth="1"/>
    <col min="6064" max="6064" width="4" style="1" customWidth="1"/>
    <col min="6065" max="6074" width="1.7109375" style="1" customWidth="1"/>
    <col min="6075" max="6075" width="3.5703125" style="1" customWidth="1"/>
    <col min="6076" max="6076" width="1.7109375" style="1" customWidth="1"/>
    <col min="6077" max="6077" width="5.28515625" style="1" customWidth="1"/>
    <col min="6078" max="6088" width="1.7109375" style="1" customWidth="1"/>
    <col min="6089" max="6089" width="3.5703125" style="1" customWidth="1"/>
    <col min="6090" max="6090" width="1.7109375" style="1" customWidth="1"/>
    <col min="6091" max="6091" width="2.42578125" style="1" customWidth="1"/>
    <col min="6092" max="6106" width="1.7109375" style="1" customWidth="1"/>
    <col min="6107" max="6107" width="2.5703125" style="1" customWidth="1"/>
    <col min="6108" max="6154" width="1.7109375" style="1" customWidth="1"/>
    <col min="6155" max="6155" width="1" style="1" customWidth="1"/>
    <col min="6156" max="6156" width="1.7109375" style="1" customWidth="1"/>
    <col min="6157" max="6157" width="0.42578125" style="1" customWidth="1"/>
    <col min="6158" max="6160" width="1.7109375" style="1" customWidth="1"/>
    <col min="6161" max="6161" width="0" style="1" hidden="1" customWidth="1"/>
    <col min="6162" max="6162" width="10.7109375" style="1" customWidth="1"/>
    <col min="6163" max="6169" width="1.7109375" style="1" customWidth="1"/>
    <col min="6170" max="6305" width="11.42578125" style="1"/>
    <col min="6306" max="6314" width="1.7109375" style="1" customWidth="1"/>
    <col min="6315" max="6316" width="3.140625" style="1" customWidth="1"/>
    <col min="6317" max="6317" width="1.7109375" style="1" customWidth="1"/>
    <col min="6318" max="6318" width="3.140625" style="1" customWidth="1"/>
    <col min="6319" max="6319" width="3" style="1" customWidth="1"/>
    <col min="6320" max="6320" width="4" style="1" customWidth="1"/>
    <col min="6321" max="6330" width="1.7109375" style="1" customWidth="1"/>
    <col min="6331" max="6331" width="3.5703125" style="1" customWidth="1"/>
    <col min="6332" max="6332" width="1.7109375" style="1" customWidth="1"/>
    <col min="6333" max="6333" width="5.28515625" style="1" customWidth="1"/>
    <col min="6334" max="6344" width="1.7109375" style="1" customWidth="1"/>
    <col min="6345" max="6345" width="3.5703125" style="1" customWidth="1"/>
    <col min="6346" max="6346" width="1.7109375" style="1" customWidth="1"/>
    <col min="6347" max="6347" width="2.42578125" style="1" customWidth="1"/>
    <col min="6348" max="6362" width="1.7109375" style="1" customWidth="1"/>
    <col min="6363" max="6363" width="2.5703125" style="1" customWidth="1"/>
    <col min="6364" max="6410" width="1.7109375" style="1" customWidth="1"/>
    <col min="6411" max="6411" width="1" style="1" customWidth="1"/>
    <col min="6412" max="6412" width="1.7109375" style="1" customWidth="1"/>
    <col min="6413" max="6413" width="0.42578125" style="1" customWidth="1"/>
    <col min="6414" max="6416" width="1.7109375" style="1" customWidth="1"/>
    <col min="6417" max="6417" width="0" style="1" hidden="1" customWidth="1"/>
    <col min="6418" max="6418" width="10.7109375" style="1" customWidth="1"/>
    <col min="6419" max="6425" width="1.7109375" style="1" customWidth="1"/>
    <col min="6426" max="6561" width="11.42578125" style="1"/>
    <col min="6562" max="6570" width="1.7109375" style="1" customWidth="1"/>
    <col min="6571" max="6572" width="3.140625" style="1" customWidth="1"/>
    <col min="6573" max="6573" width="1.7109375" style="1" customWidth="1"/>
    <col min="6574" max="6574" width="3.140625" style="1" customWidth="1"/>
    <col min="6575" max="6575" width="3" style="1" customWidth="1"/>
    <col min="6576" max="6576" width="4" style="1" customWidth="1"/>
    <col min="6577" max="6586" width="1.7109375" style="1" customWidth="1"/>
    <col min="6587" max="6587" width="3.5703125" style="1" customWidth="1"/>
    <col min="6588" max="6588" width="1.7109375" style="1" customWidth="1"/>
    <col min="6589" max="6589" width="5.28515625" style="1" customWidth="1"/>
    <col min="6590" max="6600" width="1.7109375" style="1" customWidth="1"/>
    <col min="6601" max="6601" width="3.5703125" style="1" customWidth="1"/>
    <col min="6602" max="6602" width="1.7109375" style="1" customWidth="1"/>
    <col min="6603" max="6603" width="2.42578125" style="1" customWidth="1"/>
    <col min="6604" max="6618" width="1.7109375" style="1" customWidth="1"/>
    <col min="6619" max="6619" width="2.5703125" style="1" customWidth="1"/>
    <col min="6620" max="6666" width="1.7109375" style="1" customWidth="1"/>
    <col min="6667" max="6667" width="1" style="1" customWidth="1"/>
    <col min="6668" max="6668" width="1.7109375" style="1" customWidth="1"/>
    <col min="6669" max="6669" width="0.42578125" style="1" customWidth="1"/>
    <col min="6670" max="6672" width="1.7109375" style="1" customWidth="1"/>
    <col min="6673" max="6673" width="0" style="1" hidden="1" customWidth="1"/>
    <col min="6674" max="6674" width="10.7109375" style="1" customWidth="1"/>
    <col min="6675" max="6681" width="1.7109375" style="1" customWidth="1"/>
    <col min="6682" max="6817" width="11.42578125" style="1"/>
    <col min="6818" max="6826" width="1.7109375" style="1" customWidth="1"/>
    <col min="6827" max="6828" width="3.140625" style="1" customWidth="1"/>
    <col min="6829" max="6829" width="1.7109375" style="1" customWidth="1"/>
    <col min="6830" max="6830" width="3.140625" style="1" customWidth="1"/>
    <col min="6831" max="6831" width="3" style="1" customWidth="1"/>
    <col min="6832" max="6832" width="4" style="1" customWidth="1"/>
    <col min="6833" max="6842" width="1.7109375" style="1" customWidth="1"/>
    <col min="6843" max="6843" width="3.5703125" style="1" customWidth="1"/>
    <col min="6844" max="6844" width="1.7109375" style="1" customWidth="1"/>
    <col min="6845" max="6845" width="5.28515625" style="1" customWidth="1"/>
    <col min="6846" max="6856" width="1.7109375" style="1" customWidth="1"/>
    <col min="6857" max="6857" width="3.5703125" style="1" customWidth="1"/>
    <col min="6858" max="6858" width="1.7109375" style="1" customWidth="1"/>
    <col min="6859" max="6859" width="2.42578125" style="1" customWidth="1"/>
    <col min="6860" max="6874" width="1.7109375" style="1" customWidth="1"/>
    <col min="6875" max="6875" width="2.5703125" style="1" customWidth="1"/>
    <col min="6876" max="6922" width="1.7109375" style="1" customWidth="1"/>
    <col min="6923" max="6923" width="1" style="1" customWidth="1"/>
    <col min="6924" max="6924" width="1.7109375" style="1" customWidth="1"/>
    <col min="6925" max="6925" width="0.42578125" style="1" customWidth="1"/>
    <col min="6926" max="6928" width="1.7109375" style="1" customWidth="1"/>
    <col min="6929" max="6929" width="0" style="1" hidden="1" customWidth="1"/>
    <col min="6930" max="6930" width="10.7109375" style="1" customWidth="1"/>
    <col min="6931" max="6937" width="1.7109375" style="1" customWidth="1"/>
    <col min="6938" max="7073" width="11.42578125" style="1"/>
    <col min="7074" max="7082" width="1.7109375" style="1" customWidth="1"/>
    <col min="7083" max="7084" width="3.140625" style="1" customWidth="1"/>
    <col min="7085" max="7085" width="1.7109375" style="1" customWidth="1"/>
    <col min="7086" max="7086" width="3.140625" style="1" customWidth="1"/>
    <col min="7087" max="7087" width="3" style="1" customWidth="1"/>
    <col min="7088" max="7088" width="4" style="1" customWidth="1"/>
    <col min="7089" max="7098" width="1.7109375" style="1" customWidth="1"/>
    <col min="7099" max="7099" width="3.5703125" style="1" customWidth="1"/>
    <col min="7100" max="7100" width="1.7109375" style="1" customWidth="1"/>
    <col min="7101" max="7101" width="5.28515625" style="1" customWidth="1"/>
    <col min="7102" max="7112" width="1.7109375" style="1" customWidth="1"/>
    <col min="7113" max="7113" width="3.5703125" style="1" customWidth="1"/>
    <col min="7114" max="7114" width="1.7109375" style="1" customWidth="1"/>
    <col min="7115" max="7115" width="2.42578125" style="1" customWidth="1"/>
    <col min="7116" max="7130" width="1.7109375" style="1" customWidth="1"/>
    <col min="7131" max="7131" width="2.5703125" style="1" customWidth="1"/>
    <col min="7132" max="7178" width="1.7109375" style="1" customWidth="1"/>
    <col min="7179" max="7179" width="1" style="1" customWidth="1"/>
    <col min="7180" max="7180" width="1.7109375" style="1" customWidth="1"/>
    <col min="7181" max="7181" width="0.42578125" style="1" customWidth="1"/>
    <col min="7182" max="7184" width="1.7109375" style="1" customWidth="1"/>
    <col min="7185" max="7185" width="0" style="1" hidden="1" customWidth="1"/>
    <col min="7186" max="7186" width="10.7109375" style="1" customWidth="1"/>
    <col min="7187" max="7193" width="1.7109375" style="1" customWidth="1"/>
    <col min="7194" max="7329" width="11.42578125" style="1"/>
    <col min="7330" max="7338" width="1.7109375" style="1" customWidth="1"/>
    <col min="7339" max="7340" width="3.140625" style="1" customWidth="1"/>
    <col min="7341" max="7341" width="1.7109375" style="1" customWidth="1"/>
    <col min="7342" max="7342" width="3.140625" style="1" customWidth="1"/>
    <col min="7343" max="7343" width="3" style="1" customWidth="1"/>
    <col min="7344" max="7344" width="4" style="1" customWidth="1"/>
    <col min="7345" max="7354" width="1.7109375" style="1" customWidth="1"/>
    <col min="7355" max="7355" width="3.5703125" style="1" customWidth="1"/>
    <col min="7356" max="7356" width="1.7109375" style="1" customWidth="1"/>
    <col min="7357" max="7357" width="5.28515625" style="1" customWidth="1"/>
    <col min="7358" max="7368" width="1.7109375" style="1" customWidth="1"/>
    <col min="7369" max="7369" width="3.5703125" style="1" customWidth="1"/>
    <col min="7370" max="7370" width="1.7109375" style="1" customWidth="1"/>
    <col min="7371" max="7371" width="2.42578125" style="1" customWidth="1"/>
    <col min="7372" max="7386" width="1.7109375" style="1" customWidth="1"/>
    <col min="7387" max="7387" width="2.5703125" style="1" customWidth="1"/>
    <col min="7388" max="7434" width="1.7109375" style="1" customWidth="1"/>
    <col min="7435" max="7435" width="1" style="1" customWidth="1"/>
    <col min="7436" max="7436" width="1.7109375" style="1" customWidth="1"/>
    <col min="7437" max="7437" width="0.42578125" style="1" customWidth="1"/>
    <col min="7438" max="7440" width="1.7109375" style="1" customWidth="1"/>
    <col min="7441" max="7441" width="0" style="1" hidden="1" customWidth="1"/>
    <col min="7442" max="7442" width="10.7109375" style="1" customWidth="1"/>
    <col min="7443" max="7449" width="1.7109375" style="1" customWidth="1"/>
    <col min="7450" max="7585" width="11.42578125" style="1"/>
    <col min="7586" max="7594" width="1.7109375" style="1" customWidth="1"/>
    <col min="7595" max="7596" width="3.140625" style="1" customWidth="1"/>
    <col min="7597" max="7597" width="1.7109375" style="1" customWidth="1"/>
    <col min="7598" max="7598" width="3.140625" style="1" customWidth="1"/>
    <col min="7599" max="7599" width="3" style="1" customWidth="1"/>
    <col min="7600" max="7600" width="4" style="1" customWidth="1"/>
    <col min="7601" max="7610" width="1.7109375" style="1" customWidth="1"/>
    <col min="7611" max="7611" width="3.5703125" style="1" customWidth="1"/>
    <col min="7612" max="7612" width="1.7109375" style="1" customWidth="1"/>
    <col min="7613" max="7613" width="5.28515625" style="1" customWidth="1"/>
    <col min="7614" max="7624" width="1.7109375" style="1" customWidth="1"/>
    <col min="7625" max="7625" width="3.5703125" style="1" customWidth="1"/>
    <col min="7626" max="7626" width="1.7109375" style="1" customWidth="1"/>
    <col min="7627" max="7627" width="2.42578125" style="1" customWidth="1"/>
    <col min="7628" max="7642" width="1.7109375" style="1" customWidth="1"/>
    <col min="7643" max="7643" width="2.5703125" style="1" customWidth="1"/>
    <col min="7644" max="7690" width="1.7109375" style="1" customWidth="1"/>
    <col min="7691" max="7691" width="1" style="1" customWidth="1"/>
    <col min="7692" max="7692" width="1.7109375" style="1" customWidth="1"/>
    <col min="7693" max="7693" width="0.42578125" style="1" customWidth="1"/>
    <col min="7694" max="7696" width="1.7109375" style="1" customWidth="1"/>
    <col min="7697" max="7697" width="0" style="1" hidden="1" customWidth="1"/>
    <col min="7698" max="7698" width="10.7109375" style="1" customWidth="1"/>
    <col min="7699" max="7705" width="1.7109375" style="1" customWidth="1"/>
    <col min="7706" max="7841" width="11.42578125" style="1"/>
    <col min="7842" max="7850" width="1.7109375" style="1" customWidth="1"/>
    <col min="7851" max="7852" width="3.140625" style="1" customWidth="1"/>
    <col min="7853" max="7853" width="1.7109375" style="1" customWidth="1"/>
    <col min="7854" max="7854" width="3.140625" style="1" customWidth="1"/>
    <col min="7855" max="7855" width="3" style="1" customWidth="1"/>
    <col min="7856" max="7856" width="4" style="1" customWidth="1"/>
    <col min="7857" max="7866" width="1.7109375" style="1" customWidth="1"/>
    <col min="7867" max="7867" width="3.5703125" style="1" customWidth="1"/>
    <col min="7868" max="7868" width="1.7109375" style="1" customWidth="1"/>
    <col min="7869" max="7869" width="5.28515625" style="1" customWidth="1"/>
    <col min="7870" max="7880" width="1.7109375" style="1" customWidth="1"/>
    <col min="7881" max="7881" width="3.5703125" style="1" customWidth="1"/>
    <col min="7882" max="7882" width="1.7109375" style="1" customWidth="1"/>
    <col min="7883" max="7883" width="2.42578125" style="1" customWidth="1"/>
    <col min="7884" max="7898" width="1.7109375" style="1" customWidth="1"/>
    <col min="7899" max="7899" width="2.5703125" style="1" customWidth="1"/>
    <col min="7900" max="7946" width="1.7109375" style="1" customWidth="1"/>
    <col min="7947" max="7947" width="1" style="1" customWidth="1"/>
    <col min="7948" max="7948" width="1.7109375" style="1" customWidth="1"/>
    <col min="7949" max="7949" width="0.42578125" style="1" customWidth="1"/>
    <col min="7950" max="7952" width="1.7109375" style="1" customWidth="1"/>
    <col min="7953" max="7953" width="0" style="1" hidden="1" customWidth="1"/>
    <col min="7954" max="7954" width="10.7109375" style="1" customWidth="1"/>
    <col min="7955" max="7961" width="1.7109375" style="1" customWidth="1"/>
    <col min="7962" max="8097" width="11.42578125" style="1"/>
    <col min="8098" max="8106" width="1.7109375" style="1" customWidth="1"/>
    <col min="8107" max="8108" width="3.140625" style="1" customWidth="1"/>
    <col min="8109" max="8109" width="1.7109375" style="1" customWidth="1"/>
    <col min="8110" max="8110" width="3.140625" style="1" customWidth="1"/>
    <col min="8111" max="8111" width="3" style="1" customWidth="1"/>
    <col min="8112" max="8112" width="4" style="1" customWidth="1"/>
    <col min="8113" max="8122" width="1.7109375" style="1" customWidth="1"/>
    <col min="8123" max="8123" width="3.5703125" style="1" customWidth="1"/>
    <col min="8124" max="8124" width="1.7109375" style="1" customWidth="1"/>
    <col min="8125" max="8125" width="5.28515625" style="1" customWidth="1"/>
    <col min="8126" max="8136" width="1.7109375" style="1" customWidth="1"/>
    <col min="8137" max="8137" width="3.5703125" style="1" customWidth="1"/>
    <col min="8138" max="8138" width="1.7109375" style="1" customWidth="1"/>
    <col min="8139" max="8139" width="2.42578125" style="1" customWidth="1"/>
    <col min="8140" max="8154" width="1.7109375" style="1" customWidth="1"/>
    <col min="8155" max="8155" width="2.5703125" style="1" customWidth="1"/>
    <col min="8156" max="8202" width="1.7109375" style="1" customWidth="1"/>
    <col min="8203" max="8203" width="1" style="1" customWidth="1"/>
    <col min="8204" max="8204" width="1.7109375" style="1" customWidth="1"/>
    <col min="8205" max="8205" width="0.42578125" style="1" customWidth="1"/>
    <col min="8206" max="8208" width="1.7109375" style="1" customWidth="1"/>
    <col min="8209" max="8209" width="0" style="1" hidden="1" customWidth="1"/>
    <col min="8210" max="8210" width="10.7109375" style="1" customWidth="1"/>
    <col min="8211" max="8217" width="1.7109375" style="1" customWidth="1"/>
    <col min="8218" max="8353" width="11.42578125" style="1"/>
    <col min="8354" max="8362" width="1.7109375" style="1" customWidth="1"/>
    <col min="8363" max="8364" width="3.140625" style="1" customWidth="1"/>
    <col min="8365" max="8365" width="1.7109375" style="1" customWidth="1"/>
    <col min="8366" max="8366" width="3.140625" style="1" customWidth="1"/>
    <col min="8367" max="8367" width="3" style="1" customWidth="1"/>
    <col min="8368" max="8368" width="4" style="1" customWidth="1"/>
    <col min="8369" max="8378" width="1.7109375" style="1" customWidth="1"/>
    <col min="8379" max="8379" width="3.5703125" style="1" customWidth="1"/>
    <col min="8380" max="8380" width="1.7109375" style="1" customWidth="1"/>
    <col min="8381" max="8381" width="5.28515625" style="1" customWidth="1"/>
    <col min="8382" max="8392" width="1.7109375" style="1" customWidth="1"/>
    <col min="8393" max="8393" width="3.5703125" style="1" customWidth="1"/>
    <col min="8394" max="8394" width="1.7109375" style="1" customWidth="1"/>
    <col min="8395" max="8395" width="2.42578125" style="1" customWidth="1"/>
    <col min="8396" max="8410" width="1.7109375" style="1" customWidth="1"/>
    <col min="8411" max="8411" width="2.5703125" style="1" customWidth="1"/>
    <col min="8412" max="8458" width="1.7109375" style="1" customWidth="1"/>
    <col min="8459" max="8459" width="1" style="1" customWidth="1"/>
    <col min="8460" max="8460" width="1.7109375" style="1" customWidth="1"/>
    <col min="8461" max="8461" width="0.42578125" style="1" customWidth="1"/>
    <col min="8462" max="8464" width="1.7109375" style="1" customWidth="1"/>
    <col min="8465" max="8465" width="0" style="1" hidden="1" customWidth="1"/>
    <col min="8466" max="8466" width="10.7109375" style="1" customWidth="1"/>
    <col min="8467" max="8473" width="1.7109375" style="1" customWidth="1"/>
    <col min="8474" max="8609" width="11.42578125" style="1"/>
    <col min="8610" max="8618" width="1.7109375" style="1" customWidth="1"/>
    <col min="8619" max="8620" width="3.140625" style="1" customWidth="1"/>
    <col min="8621" max="8621" width="1.7109375" style="1" customWidth="1"/>
    <col min="8622" max="8622" width="3.140625" style="1" customWidth="1"/>
    <col min="8623" max="8623" width="3" style="1" customWidth="1"/>
    <col min="8624" max="8624" width="4" style="1" customWidth="1"/>
    <col min="8625" max="8634" width="1.7109375" style="1" customWidth="1"/>
    <col min="8635" max="8635" width="3.5703125" style="1" customWidth="1"/>
    <col min="8636" max="8636" width="1.7109375" style="1" customWidth="1"/>
    <col min="8637" max="8637" width="5.28515625" style="1" customWidth="1"/>
    <col min="8638" max="8648" width="1.7109375" style="1" customWidth="1"/>
    <col min="8649" max="8649" width="3.5703125" style="1" customWidth="1"/>
    <col min="8650" max="8650" width="1.7109375" style="1" customWidth="1"/>
    <col min="8651" max="8651" width="2.42578125" style="1" customWidth="1"/>
    <col min="8652" max="8666" width="1.7109375" style="1" customWidth="1"/>
    <col min="8667" max="8667" width="2.5703125" style="1" customWidth="1"/>
    <col min="8668" max="8714" width="1.7109375" style="1" customWidth="1"/>
    <col min="8715" max="8715" width="1" style="1" customWidth="1"/>
    <col min="8716" max="8716" width="1.7109375" style="1" customWidth="1"/>
    <col min="8717" max="8717" width="0.42578125" style="1" customWidth="1"/>
    <col min="8718" max="8720" width="1.7109375" style="1" customWidth="1"/>
    <col min="8721" max="8721" width="0" style="1" hidden="1" customWidth="1"/>
    <col min="8722" max="8722" width="10.7109375" style="1" customWidth="1"/>
    <col min="8723" max="8729" width="1.7109375" style="1" customWidth="1"/>
    <col min="8730" max="8865" width="11.42578125" style="1"/>
    <col min="8866" max="8874" width="1.7109375" style="1" customWidth="1"/>
    <col min="8875" max="8876" width="3.140625" style="1" customWidth="1"/>
    <col min="8877" max="8877" width="1.7109375" style="1" customWidth="1"/>
    <col min="8878" max="8878" width="3.140625" style="1" customWidth="1"/>
    <col min="8879" max="8879" width="3" style="1" customWidth="1"/>
    <col min="8880" max="8880" width="4" style="1" customWidth="1"/>
    <col min="8881" max="8890" width="1.7109375" style="1" customWidth="1"/>
    <col min="8891" max="8891" width="3.5703125" style="1" customWidth="1"/>
    <col min="8892" max="8892" width="1.7109375" style="1" customWidth="1"/>
    <col min="8893" max="8893" width="5.28515625" style="1" customWidth="1"/>
    <col min="8894" max="8904" width="1.7109375" style="1" customWidth="1"/>
    <col min="8905" max="8905" width="3.5703125" style="1" customWidth="1"/>
    <col min="8906" max="8906" width="1.7109375" style="1" customWidth="1"/>
    <col min="8907" max="8907" width="2.42578125" style="1" customWidth="1"/>
    <col min="8908" max="8922" width="1.7109375" style="1" customWidth="1"/>
    <col min="8923" max="8923" width="2.5703125" style="1" customWidth="1"/>
    <col min="8924" max="8970" width="1.7109375" style="1" customWidth="1"/>
    <col min="8971" max="8971" width="1" style="1" customWidth="1"/>
    <col min="8972" max="8972" width="1.7109375" style="1" customWidth="1"/>
    <col min="8973" max="8973" width="0.42578125" style="1" customWidth="1"/>
    <col min="8974" max="8976" width="1.7109375" style="1" customWidth="1"/>
    <col min="8977" max="8977" width="0" style="1" hidden="1" customWidth="1"/>
    <col min="8978" max="8978" width="10.7109375" style="1" customWidth="1"/>
    <col min="8979" max="8985" width="1.7109375" style="1" customWidth="1"/>
    <col min="8986" max="9121" width="11.42578125" style="1"/>
    <col min="9122" max="9130" width="1.7109375" style="1" customWidth="1"/>
    <col min="9131" max="9132" width="3.140625" style="1" customWidth="1"/>
    <col min="9133" max="9133" width="1.7109375" style="1" customWidth="1"/>
    <col min="9134" max="9134" width="3.140625" style="1" customWidth="1"/>
    <col min="9135" max="9135" width="3" style="1" customWidth="1"/>
    <col min="9136" max="9136" width="4" style="1" customWidth="1"/>
    <col min="9137" max="9146" width="1.7109375" style="1" customWidth="1"/>
    <col min="9147" max="9147" width="3.5703125" style="1" customWidth="1"/>
    <col min="9148" max="9148" width="1.7109375" style="1" customWidth="1"/>
    <col min="9149" max="9149" width="5.28515625" style="1" customWidth="1"/>
    <col min="9150" max="9160" width="1.7109375" style="1" customWidth="1"/>
    <col min="9161" max="9161" width="3.5703125" style="1" customWidth="1"/>
    <col min="9162" max="9162" width="1.7109375" style="1" customWidth="1"/>
    <col min="9163" max="9163" width="2.42578125" style="1" customWidth="1"/>
    <col min="9164" max="9178" width="1.7109375" style="1" customWidth="1"/>
    <col min="9179" max="9179" width="2.5703125" style="1" customWidth="1"/>
    <col min="9180" max="9226" width="1.7109375" style="1" customWidth="1"/>
    <col min="9227" max="9227" width="1" style="1" customWidth="1"/>
    <col min="9228" max="9228" width="1.7109375" style="1" customWidth="1"/>
    <col min="9229" max="9229" width="0.42578125" style="1" customWidth="1"/>
    <col min="9230" max="9232" width="1.7109375" style="1" customWidth="1"/>
    <col min="9233" max="9233" width="0" style="1" hidden="1" customWidth="1"/>
    <col min="9234" max="9234" width="10.7109375" style="1" customWidth="1"/>
    <col min="9235" max="9241" width="1.7109375" style="1" customWidth="1"/>
    <col min="9242" max="9377" width="11.42578125" style="1"/>
    <col min="9378" max="9386" width="1.7109375" style="1" customWidth="1"/>
    <col min="9387" max="9388" width="3.140625" style="1" customWidth="1"/>
    <col min="9389" max="9389" width="1.7109375" style="1" customWidth="1"/>
    <col min="9390" max="9390" width="3.140625" style="1" customWidth="1"/>
    <col min="9391" max="9391" width="3" style="1" customWidth="1"/>
    <col min="9392" max="9392" width="4" style="1" customWidth="1"/>
    <col min="9393" max="9402" width="1.7109375" style="1" customWidth="1"/>
    <col min="9403" max="9403" width="3.5703125" style="1" customWidth="1"/>
    <col min="9404" max="9404" width="1.7109375" style="1" customWidth="1"/>
    <col min="9405" max="9405" width="5.28515625" style="1" customWidth="1"/>
    <col min="9406" max="9416" width="1.7109375" style="1" customWidth="1"/>
    <col min="9417" max="9417" width="3.5703125" style="1" customWidth="1"/>
    <col min="9418" max="9418" width="1.7109375" style="1" customWidth="1"/>
    <col min="9419" max="9419" width="2.42578125" style="1" customWidth="1"/>
    <col min="9420" max="9434" width="1.7109375" style="1" customWidth="1"/>
    <col min="9435" max="9435" width="2.5703125" style="1" customWidth="1"/>
    <col min="9436" max="9482" width="1.7109375" style="1" customWidth="1"/>
    <col min="9483" max="9483" width="1" style="1" customWidth="1"/>
    <col min="9484" max="9484" width="1.7109375" style="1" customWidth="1"/>
    <col min="9485" max="9485" width="0.42578125" style="1" customWidth="1"/>
    <col min="9486" max="9488" width="1.7109375" style="1" customWidth="1"/>
    <col min="9489" max="9489" width="0" style="1" hidden="1" customWidth="1"/>
    <col min="9490" max="9490" width="10.7109375" style="1" customWidth="1"/>
    <col min="9491" max="9497" width="1.7109375" style="1" customWidth="1"/>
    <col min="9498" max="9633" width="11.42578125" style="1"/>
    <col min="9634" max="9642" width="1.7109375" style="1" customWidth="1"/>
    <col min="9643" max="9644" width="3.140625" style="1" customWidth="1"/>
    <col min="9645" max="9645" width="1.7109375" style="1" customWidth="1"/>
    <col min="9646" max="9646" width="3.140625" style="1" customWidth="1"/>
    <col min="9647" max="9647" width="3" style="1" customWidth="1"/>
    <col min="9648" max="9648" width="4" style="1" customWidth="1"/>
    <col min="9649" max="9658" width="1.7109375" style="1" customWidth="1"/>
    <col min="9659" max="9659" width="3.5703125" style="1" customWidth="1"/>
    <col min="9660" max="9660" width="1.7109375" style="1" customWidth="1"/>
    <col min="9661" max="9661" width="5.28515625" style="1" customWidth="1"/>
    <col min="9662" max="9672" width="1.7109375" style="1" customWidth="1"/>
    <col min="9673" max="9673" width="3.5703125" style="1" customWidth="1"/>
    <col min="9674" max="9674" width="1.7109375" style="1" customWidth="1"/>
    <col min="9675" max="9675" width="2.42578125" style="1" customWidth="1"/>
    <col min="9676" max="9690" width="1.7109375" style="1" customWidth="1"/>
    <col min="9691" max="9691" width="2.5703125" style="1" customWidth="1"/>
    <col min="9692" max="9738" width="1.7109375" style="1" customWidth="1"/>
    <col min="9739" max="9739" width="1" style="1" customWidth="1"/>
    <col min="9740" max="9740" width="1.7109375" style="1" customWidth="1"/>
    <col min="9741" max="9741" width="0.42578125" style="1" customWidth="1"/>
    <col min="9742" max="9744" width="1.7109375" style="1" customWidth="1"/>
    <col min="9745" max="9745" width="0" style="1" hidden="1" customWidth="1"/>
    <col min="9746" max="9746" width="10.7109375" style="1" customWidth="1"/>
    <col min="9747" max="9753" width="1.7109375" style="1" customWidth="1"/>
    <col min="9754" max="9889" width="11.42578125" style="1"/>
    <col min="9890" max="9898" width="1.7109375" style="1" customWidth="1"/>
    <col min="9899" max="9900" width="3.140625" style="1" customWidth="1"/>
    <col min="9901" max="9901" width="1.7109375" style="1" customWidth="1"/>
    <col min="9902" max="9902" width="3.140625" style="1" customWidth="1"/>
    <col min="9903" max="9903" width="3" style="1" customWidth="1"/>
    <col min="9904" max="9904" width="4" style="1" customWidth="1"/>
    <col min="9905" max="9914" width="1.7109375" style="1" customWidth="1"/>
    <col min="9915" max="9915" width="3.5703125" style="1" customWidth="1"/>
    <col min="9916" max="9916" width="1.7109375" style="1" customWidth="1"/>
    <col min="9917" max="9917" width="5.28515625" style="1" customWidth="1"/>
    <col min="9918" max="9928" width="1.7109375" style="1" customWidth="1"/>
    <col min="9929" max="9929" width="3.5703125" style="1" customWidth="1"/>
    <col min="9930" max="9930" width="1.7109375" style="1" customWidth="1"/>
    <col min="9931" max="9931" width="2.42578125" style="1" customWidth="1"/>
    <col min="9932" max="9946" width="1.7109375" style="1" customWidth="1"/>
    <col min="9947" max="9947" width="2.5703125" style="1" customWidth="1"/>
    <col min="9948" max="9994" width="1.7109375" style="1" customWidth="1"/>
    <col min="9995" max="9995" width="1" style="1" customWidth="1"/>
    <col min="9996" max="9996" width="1.7109375" style="1" customWidth="1"/>
    <col min="9997" max="9997" width="0.42578125" style="1" customWidth="1"/>
    <col min="9998" max="10000" width="1.7109375" style="1" customWidth="1"/>
    <col min="10001" max="10001" width="0" style="1" hidden="1" customWidth="1"/>
    <col min="10002" max="10002" width="10.7109375" style="1" customWidth="1"/>
    <col min="10003" max="10009" width="1.7109375" style="1" customWidth="1"/>
    <col min="10010" max="10145" width="11.42578125" style="1"/>
    <col min="10146" max="10154" width="1.7109375" style="1" customWidth="1"/>
    <col min="10155" max="10156" width="3.140625" style="1" customWidth="1"/>
    <col min="10157" max="10157" width="1.7109375" style="1" customWidth="1"/>
    <col min="10158" max="10158" width="3.140625" style="1" customWidth="1"/>
    <col min="10159" max="10159" width="3" style="1" customWidth="1"/>
    <col min="10160" max="10160" width="4" style="1" customWidth="1"/>
    <col min="10161" max="10170" width="1.7109375" style="1" customWidth="1"/>
    <col min="10171" max="10171" width="3.5703125" style="1" customWidth="1"/>
    <col min="10172" max="10172" width="1.7109375" style="1" customWidth="1"/>
    <col min="10173" max="10173" width="5.28515625" style="1" customWidth="1"/>
    <col min="10174" max="10184" width="1.7109375" style="1" customWidth="1"/>
    <col min="10185" max="10185" width="3.5703125" style="1" customWidth="1"/>
    <col min="10186" max="10186" width="1.7109375" style="1" customWidth="1"/>
    <col min="10187" max="10187" width="2.42578125" style="1" customWidth="1"/>
    <col min="10188" max="10202" width="1.7109375" style="1" customWidth="1"/>
    <col min="10203" max="10203" width="2.5703125" style="1" customWidth="1"/>
    <col min="10204" max="10250" width="1.7109375" style="1" customWidth="1"/>
    <col min="10251" max="10251" width="1" style="1" customWidth="1"/>
    <col min="10252" max="10252" width="1.7109375" style="1" customWidth="1"/>
    <col min="10253" max="10253" width="0.42578125" style="1" customWidth="1"/>
    <col min="10254" max="10256" width="1.7109375" style="1" customWidth="1"/>
    <col min="10257" max="10257" width="0" style="1" hidden="1" customWidth="1"/>
    <col min="10258" max="10258" width="10.7109375" style="1" customWidth="1"/>
    <col min="10259" max="10265" width="1.7109375" style="1" customWidth="1"/>
    <col min="10266" max="10401" width="11.42578125" style="1"/>
    <col min="10402" max="10410" width="1.7109375" style="1" customWidth="1"/>
    <col min="10411" max="10412" width="3.140625" style="1" customWidth="1"/>
    <col min="10413" max="10413" width="1.7109375" style="1" customWidth="1"/>
    <col min="10414" max="10414" width="3.140625" style="1" customWidth="1"/>
    <col min="10415" max="10415" width="3" style="1" customWidth="1"/>
    <col min="10416" max="10416" width="4" style="1" customWidth="1"/>
    <col min="10417" max="10426" width="1.7109375" style="1" customWidth="1"/>
    <col min="10427" max="10427" width="3.5703125" style="1" customWidth="1"/>
    <col min="10428" max="10428" width="1.7109375" style="1" customWidth="1"/>
    <col min="10429" max="10429" width="5.28515625" style="1" customWidth="1"/>
    <col min="10430" max="10440" width="1.7109375" style="1" customWidth="1"/>
    <col min="10441" max="10441" width="3.5703125" style="1" customWidth="1"/>
    <col min="10442" max="10442" width="1.7109375" style="1" customWidth="1"/>
    <col min="10443" max="10443" width="2.42578125" style="1" customWidth="1"/>
    <col min="10444" max="10458" width="1.7109375" style="1" customWidth="1"/>
    <col min="10459" max="10459" width="2.5703125" style="1" customWidth="1"/>
    <col min="10460" max="10506" width="1.7109375" style="1" customWidth="1"/>
    <col min="10507" max="10507" width="1" style="1" customWidth="1"/>
    <col min="10508" max="10508" width="1.7109375" style="1" customWidth="1"/>
    <col min="10509" max="10509" width="0.42578125" style="1" customWidth="1"/>
    <col min="10510" max="10512" width="1.7109375" style="1" customWidth="1"/>
    <col min="10513" max="10513" width="0" style="1" hidden="1" customWidth="1"/>
    <col min="10514" max="10514" width="10.7109375" style="1" customWidth="1"/>
    <col min="10515" max="10521" width="1.7109375" style="1" customWidth="1"/>
    <col min="10522" max="10657" width="11.42578125" style="1"/>
    <col min="10658" max="10666" width="1.7109375" style="1" customWidth="1"/>
    <col min="10667" max="10668" width="3.140625" style="1" customWidth="1"/>
    <col min="10669" max="10669" width="1.7109375" style="1" customWidth="1"/>
    <col min="10670" max="10670" width="3.140625" style="1" customWidth="1"/>
    <col min="10671" max="10671" width="3" style="1" customWidth="1"/>
    <col min="10672" max="10672" width="4" style="1" customWidth="1"/>
    <col min="10673" max="10682" width="1.7109375" style="1" customWidth="1"/>
    <col min="10683" max="10683" width="3.5703125" style="1" customWidth="1"/>
    <col min="10684" max="10684" width="1.7109375" style="1" customWidth="1"/>
    <col min="10685" max="10685" width="5.28515625" style="1" customWidth="1"/>
    <col min="10686" max="10696" width="1.7109375" style="1" customWidth="1"/>
    <col min="10697" max="10697" width="3.5703125" style="1" customWidth="1"/>
    <col min="10698" max="10698" width="1.7109375" style="1" customWidth="1"/>
    <col min="10699" max="10699" width="2.42578125" style="1" customWidth="1"/>
    <col min="10700" max="10714" width="1.7109375" style="1" customWidth="1"/>
    <col min="10715" max="10715" width="2.5703125" style="1" customWidth="1"/>
    <col min="10716" max="10762" width="1.7109375" style="1" customWidth="1"/>
    <col min="10763" max="10763" width="1" style="1" customWidth="1"/>
    <col min="10764" max="10764" width="1.7109375" style="1" customWidth="1"/>
    <col min="10765" max="10765" width="0.42578125" style="1" customWidth="1"/>
    <col min="10766" max="10768" width="1.7109375" style="1" customWidth="1"/>
    <col min="10769" max="10769" width="0" style="1" hidden="1" customWidth="1"/>
    <col min="10770" max="10770" width="10.7109375" style="1" customWidth="1"/>
    <col min="10771" max="10777" width="1.7109375" style="1" customWidth="1"/>
    <col min="10778" max="10913" width="11.42578125" style="1"/>
    <col min="10914" max="10922" width="1.7109375" style="1" customWidth="1"/>
    <col min="10923" max="10924" width="3.140625" style="1" customWidth="1"/>
    <col min="10925" max="10925" width="1.7109375" style="1" customWidth="1"/>
    <col min="10926" max="10926" width="3.140625" style="1" customWidth="1"/>
    <col min="10927" max="10927" width="3" style="1" customWidth="1"/>
    <col min="10928" max="10928" width="4" style="1" customWidth="1"/>
    <col min="10929" max="10938" width="1.7109375" style="1" customWidth="1"/>
    <col min="10939" max="10939" width="3.5703125" style="1" customWidth="1"/>
    <col min="10940" max="10940" width="1.7109375" style="1" customWidth="1"/>
    <col min="10941" max="10941" width="5.28515625" style="1" customWidth="1"/>
    <col min="10942" max="10952" width="1.7109375" style="1" customWidth="1"/>
    <col min="10953" max="10953" width="3.5703125" style="1" customWidth="1"/>
    <col min="10954" max="10954" width="1.7109375" style="1" customWidth="1"/>
    <col min="10955" max="10955" width="2.42578125" style="1" customWidth="1"/>
    <col min="10956" max="10970" width="1.7109375" style="1" customWidth="1"/>
    <col min="10971" max="10971" width="2.5703125" style="1" customWidth="1"/>
    <col min="10972" max="11018" width="1.7109375" style="1" customWidth="1"/>
    <col min="11019" max="11019" width="1" style="1" customWidth="1"/>
    <col min="11020" max="11020" width="1.7109375" style="1" customWidth="1"/>
    <col min="11021" max="11021" width="0.42578125" style="1" customWidth="1"/>
    <col min="11022" max="11024" width="1.7109375" style="1" customWidth="1"/>
    <col min="11025" max="11025" width="0" style="1" hidden="1" customWidth="1"/>
    <col min="11026" max="11026" width="10.7109375" style="1" customWidth="1"/>
    <col min="11027" max="11033" width="1.7109375" style="1" customWidth="1"/>
    <col min="11034" max="11169" width="11.42578125" style="1"/>
    <col min="11170" max="11178" width="1.7109375" style="1" customWidth="1"/>
    <col min="11179" max="11180" width="3.140625" style="1" customWidth="1"/>
    <col min="11181" max="11181" width="1.7109375" style="1" customWidth="1"/>
    <col min="11182" max="11182" width="3.140625" style="1" customWidth="1"/>
    <col min="11183" max="11183" width="3" style="1" customWidth="1"/>
    <col min="11184" max="11184" width="4" style="1" customWidth="1"/>
    <col min="11185" max="11194" width="1.7109375" style="1" customWidth="1"/>
    <col min="11195" max="11195" width="3.5703125" style="1" customWidth="1"/>
    <col min="11196" max="11196" width="1.7109375" style="1" customWidth="1"/>
    <col min="11197" max="11197" width="5.28515625" style="1" customWidth="1"/>
    <col min="11198" max="11208" width="1.7109375" style="1" customWidth="1"/>
    <col min="11209" max="11209" width="3.5703125" style="1" customWidth="1"/>
    <col min="11210" max="11210" width="1.7109375" style="1" customWidth="1"/>
    <col min="11211" max="11211" width="2.42578125" style="1" customWidth="1"/>
    <col min="11212" max="11226" width="1.7109375" style="1" customWidth="1"/>
    <col min="11227" max="11227" width="2.5703125" style="1" customWidth="1"/>
    <col min="11228" max="11274" width="1.7109375" style="1" customWidth="1"/>
    <col min="11275" max="11275" width="1" style="1" customWidth="1"/>
    <col min="11276" max="11276" width="1.7109375" style="1" customWidth="1"/>
    <col min="11277" max="11277" width="0.42578125" style="1" customWidth="1"/>
    <col min="11278" max="11280" width="1.7109375" style="1" customWidth="1"/>
    <col min="11281" max="11281" width="0" style="1" hidden="1" customWidth="1"/>
    <col min="11282" max="11282" width="10.7109375" style="1" customWidth="1"/>
    <col min="11283" max="11289" width="1.7109375" style="1" customWidth="1"/>
    <col min="11290" max="11425" width="11.42578125" style="1"/>
    <col min="11426" max="11434" width="1.7109375" style="1" customWidth="1"/>
    <col min="11435" max="11436" width="3.140625" style="1" customWidth="1"/>
    <col min="11437" max="11437" width="1.7109375" style="1" customWidth="1"/>
    <col min="11438" max="11438" width="3.140625" style="1" customWidth="1"/>
    <col min="11439" max="11439" width="3" style="1" customWidth="1"/>
    <col min="11440" max="11440" width="4" style="1" customWidth="1"/>
    <col min="11441" max="11450" width="1.7109375" style="1" customWidth="1"/>
    <col min="11451" max="11451" width="3.5703125" style="1" customWidth="1"/>
    <col min="11452" max="11452" width="1.7109375" style="1" customWidth="1"/>
    <col min="11453" max="11453" width="5.28515625" style="1" customWidth="1"/>
    <col min="11454" max="11464" width="1.7109375" style="1" customWidth="1"/>
    <col min="11465" max="11465" width="3.5703125" style="1" customWidth="1"/>
    <col min="11466" max="11466" width="1.7109375" style="1" customWidth="1"/>
    <col min="11467" max="11467" width="2.42578125" style="1" customWidth="1"/>
    <col min="11468" max="11482" width="1.7109375" style="1" customWidth="1"/>
    <col min="11483" max="11483" width="2.5703125" style="1" customWidth="1"/>
    <col min="11484" max="11530" width="1.7109375" style="1" customWidth="1"/>
    <col min="11531" max="11531" width="1" style="1" customWidth="1"/>
    <col min="11532" max="11532" width="1.7109375" style="1" customWidth="1"/>
    <col min="11533" max="11533" width="0.42578125" style="1" customWidth="1"/>
    <col min="11534" max="11536" width="1.7109375" style="1" customWidth="1"/>
    <col min="11537" max="11537" width="0" style="1" hidden="1" customWidth="1"/>
    <col min="11538" max="11538" width="10.7109375" style="1" customWidth="1"/>
    <col min="11539" max="11545" width="1.7109375" style="1" customWidth="1"/>
    <col min="11546" max="11681" width="11.42578125" style="1"/>
    <col min="11682" max="11690" width="1.7109375" style="1" customWidth="1"/>
    <col min="11691" max="11692" width="3.140625" style="1" customWidth="1"/>
    <col min="11693" max="11693" width="1.7109375" style="1" customWidth="1"/>
    <col min="11694" max="11694" width="3.140625" style="1" customWidth="1"/>
    <col min="11695" max="11695" width="3" style="1" customWidth="1"/>
    <col min="11696" max="11696" width="4" style="1" customWidth="1"/>
    <col min="11697" max="11706" width="1.7109375" style="1" customWidth="1"/>
    <col min="11707" max="11707" width="3.5703125" style="1" customWidth="1"/>
    <col min="11708" max="11708" width="1.7109375" style="1" customWidth="1"/>
    <col min="11709" max="11709" width="5.28515625" style="1" customWidth="1"/>
    <col min="11710" max="11720" width="1.7109375" style="1" customWidth="1"/>
    <col min="11721" max="11721" width="3.5703125" style="1" customWidth="1"/>
    <col min="11722" max="11722" width="1.7109375" style="1" customWidth="1"/>
    <col min="11723" max="11723" width="2.42578125" style="1" customWidth="1"/>
    <col min="11724" max="11738" width="1.7109375" style="1" customWidth="1"/>
    <col min="11739" max="11739" width="2.5703125" style="1" customWidth="1"/>
    <col min="11740" max="11786" width="1.7109375" style="1" customWidth="1"/>
    <col min="11787" max="11787" width="1" style="1" customWidth="1"/>
    <col min="11788" max="11788" width="1.7109375" style="1" customWidth="1"/>
    <col min="11789" max="11789" width="0.42578125" style="1" customWidth="1"/>
    <col min="11790" max="11792" width="1.7109375" style="1" customWidth="1"/>
    <col min="11793" max="11793" width="0" style="1" hidden="1" customWidth="1"/>
    <col min="11794" max="11794" width="10.7109375" style="1" customWidth="1"/>
    <col min="11795" max="11801" width="1.7109375" style="1" customWidth="1"/>
    <col min="11802" max="11937" width="11.42578125" style="1"/>
    <col min="11938" max="11946" width="1.7109375" style="1" customWidth="1"/>
    <col min="11947" max="11948" width="3.140625" style="1" customWidth="1"/>
    <col min="11949" max="11949" width="1.7109375" style="1" customWidth="1"/>
    <col min="11950" max="11950" width="3.140625" style="1" customWidth="1"/>
    <col min="11951" max="11951" width="3" style="1" customWidth="1"/>
    <col min="11952" max="11952" width="4" style="1" customWidth="1"/>
    <col min="11953" max="11962" width="1.7109375" style="1" customWidth="1"/>
    <col min="11963" max="11963" width="3.5703125" style="1" customWidth="1"/>
    <col min="11964" max="11964" width="1.7109375" style="1" customWidth="1"/>
    <col min="11965" max="11965" width="5.28515625" style="1" customWidth="1"/>
    <col min="11966" max="11976" width="1.7109375" style="1" customWidth="1"/>
    <col min="11977" max="11977" width="3.5703125" style="1" customWidth="1"/>
    <col min="11978" max="11978" width="1.7109375" style="1" customWidth="1"/>
    <col min="11979" max="11979" width="2.42578125" style="1" customWidth="1"/>
    <col min="11980" max="11994" width="1.7109375" style="1" customWidth="1"/>
    <col min="11995" max="11995" width="2.5703125" style="1" customWidth="1"/>
    <col min="11996" max="12042" width="1.7109375" style="1" customWidth="1"/>
    <col min="12043" max="12043" width="1" style="1" customWidth="1"/>
    <col min="12044" max="12044" width="1.7109375" style="1" customWidth="1"/>
    <col min="12045" max="12045" width="0.42578125" style="1" customWidth="1"/>
    <col min="12046" max="12048" width="1.7109375" style="1" customWidth="1"/>
    <col min="12049" max="12049" width="0" style="1" hidden="1" customWidth="1"/>
    <col min="12050" max="12050" width="10.7109375" style="1" customWidth="1"/>
    <col min="12051" max="12057" width="1.7109375" style="1" customWidth="1"/>
    <col min="12058" max="12193" width="11.42578125" style="1"/>
    <col min="12194" max="12202" width="1.7109375" style="1" customWidth="1"/>
    <col min="12203" max="12204" width="3.140625" style="1" customWidth="1"/>
    <col min="12205" max="12205" width="1.7109375" style="1" customWidth="1"/>
    <col min="12206" max="12206" width="3.140625" style="1" customWidth="1"/>
    <col min="12207" max="12207" width="3" style="1" customWidth="1"/>
    <col min="12208" max="12208" width="4" style="1" customWidth="1"/>
    <col min="12209" max="12218" width="1.7109375" style="1" customWidth="1"/>
    <col min="12219" max="12219" width="3.5703125" style="1" customWidth="1"/>
    <col min="12220" max="12220" width="1.7109375" style="1" customWidth="1"/>
    <col min="12221" max="12221" width="5.28515625" style="1" customWidth="1"/>
    <col min="12222" max="12232" width="1.7109375" style="1" customWidth="1"/>
    <col min="12233" max="12233" width="3.5703125" style="1" customWidth="1"/>
    <col min="12234" max="12234" width="1.7109375" style="1" customWidth="1"/>
    <col min="12235" max="12235" width="2.42578125" style="1" customWidth="1"/>
    <col min="12236" max="12250" width="1.7109375" style="1" customWidth="1"/>
    <col min="12251" max="12251" width="2.5703125" style="1" customWidth="1"/>
    <col min="12252" max="12298" width="1.7109375" style="1" customWidth="1"/>
    <col min="12299" max="12299" width="1" style="1" customWidth="1"/>
    <col min="12300" max="12300" width="1.7109375" style="1" customWidth="1"/>
    <col min="12301" max="12301" width="0.42578125" style="1" customWidth="1"/>
    <col min="12302" max="12304" width="1.7109375" style="1" customWidth="1"/>
    <col min="12305" max="12305" width="0" style="1" hidden="1" customWidth="1"/>
    <col min="12306" max="12306" width="10.7109375" style="1" customWidth="1"/>
    <col min="12307" max="12313" width="1.7109375" style="1" customWidth="1"/>
    <col min="12314" max="12449" width="11.42578125" style="1"/>
    <col min="12450" max="12458" width="1.7109375" style="1" customWidth="1"/>
    <col min="12459" max="12460" width="3.140625" style="1" customWidth="1"/>
    <col min="12461" max="12461" width="1.7109375" style="1" customWidth="1"/>
    <col min="12462" max="12462" width="3.140625" style="1" customWidth="1"/>
    <col min="12463" max="12463" width="3" style="1" customWidth="1"/>
    <col min="12464" max="12464" width="4" style="1" customWidth="1"/>
    <col min="12465" max="12474" width="1.7109375" style="1" customWidth="1"/>
    <col min="12475" max="12475" width="3.5703125" style="1" customWidth="1"/>
    <col min="12476" max="12476" width="1.7109375" style="1" customWidth="1"/>
    <col min="12477" max="12477" width="5.28515625" style="1" customWidth="1"/>
    <col min="12478" max="12488" width="1.7109375" style="1" customWidth="1"/>
    <col min="12489" max="12489" width="3.5703125" style="1" customWidth="1"/>
    <col min="12490" max="12490" width="1.7109375" style="1" customWidth="1"/>
    <col min="12491" max="12491" width="2.42578125" style="1" customWidth="1"/>
    <col min="12492" max="12506" width="1.7109375" style="1" customWidth="1"/>
    <col min="12507" max="12507" width="2.5703125" style="1" customWidth="1"/>
    <col min="12508" max="12554" width="1.7109375" style="1" customWidth="1"/>
    <col min="12555" max="12555" width="1" style="1" customWidth="1"/>
    <col min="12556" max="12556" width="1.7109375" style="1" customWidth="1"/>
    <col min="12557" max="12557" width="0.42578125" style="1" customWidth="1"/>
    <col min="12558" max="12560" width="1.7109375" style="1" customWidth="1"/>
    <col min="12561" max="12561" width="0" style="1" hidden="1" customWidth="1"/>
    <col min="12562" max="12562" width="10.7109375" style="1" customWidth="1"/>
    <col min="12563" max="12569" width="1.7109375" style="1" customWidth="1"/>
    <col min="12570" max="12705" width="11.42578125" style="1"/>
    <col min="12706" max="12714" width="1.7109375" style="1" customWidth="1"/>
    <col min="12715" max="12716" width="3.140625" style="1" customWidth="1"/>
    <col min="12717" max="12717" width="1.7109375" style="1" customWidth="1"/>
    <col min="12718" max="12718" width="3.140625" style="1" customWidth="1"/>
    <col min="12719" max="12719" width="3" style="1" customWidth="1"/>
    <col min="12720" max="12720" width="4" style="1" customWidth="1"/>
    <col min="12721" max="12730" width="1.7109375" style="1" customWidth="1"/>
    <col min="12731" max="12731" width="3.5703125" style="1" customWidth="1"/>
    <col min="12732" max="12732" width="1.7109375" style="1" customWidth="1"/>
    <col min="12733" max="12733" width="5.28515625" style="1" customWidth="1"/>
    <col min="12734" max="12744" width="1.7109375" style="1" customWidth="1"/>
    <col min="12745" max="12745" width="3.5703125" style="1" customWidth="1"/>
    <col min="12746" max="12746" width="1.7109375" style="1" customWidth="1"/>
    <col min="12747" max="12747" width="2.42578125" style="1" customWidth="1"/>
    <col min="12748" max="12762" width="1.7109375" style="1" customWidth="1"/>
    <col min="12763" max="12763" width="2.5703125" style="1" customWidth="1"/>
    <col min="12764" max="12810" width="1.7109375" style="1" customWidth="1"/>
    <col min="12811" max="12811" width="1" style="1" customWidth="1"/>
    <col min="12812" max="12812" width="1.7109375" style="1" customWidth="1"/>
    <col min="12813" max="12813" width="0.42578125" style="1" customWidth="1"/>
    <col min="12814" max="12816" width="1.7109375" style="1" customWidth="1"/>
    <col min="12817" max="12817" width="0" style="1" hidden="1" customWidth="1"/>
    <col min="12818" max="12818" width="10.7109375" style="1" customWidth="1"/>
    <col min="12819" max="12825" width="1.7109375" style="1" customWidth="1"/>
    <col min="12826" max="12961" width="11.42578125" style="1"/>
    <col min="12962" max="12970" width="1.7109375" style="1" customWidth="1"/>
    <col min="12971" max="12972" width="3.140625" style="1" customWidth="1"/>
    <col min="12973" max="12973" width="1.7109375" style="1" customWidth="1"/>
    <col min="12974" max="12974" width="3.140625" style="1" customWidth="1"/>
    <col min="12975" max="12975" width="3" style="1" customWidth="1"/>
    <col min="12976" max="12976" width="4" style="1" customWidth="1"/>
    <col min="12977" max="12986" width="1.7109375" style="1" customWidth="1"/>
    <col min="12987" max="12987" width="3.5703125" style="1" customWidth="1"/>
    <col min="12988" max="12988" width="1.7109375" style="1" customWidth="1"/>
    <col min="12989" max="12989" width="5.28515625" style="1" customWidth="1"/>
    <col min="12990" max="13000" width="1.7109375" style="1" customWidth="1"/>
    <col min="13001" max="13001" width="3.5703125" style="1" customWidth="1"/>
    <col min="13002" max="13002" width="1.7109375" style="1" customWidth="1"/>
    <col min="13003" max="13003" width="2.42578125" style="1" customWidth="1"/>
    <col min="13004" max="13018" width="1.7109375" style="1" customWidth="1"/>
    <col min="13019" max="13019" width="2.5703125" style="1" customWidth="1"/>
    <col min="13020" max="13066" width="1.7109375" style="1" customWidth="1"/>
    <col min="13067" max="13067" width="1" style="1" customWidth="1"/>
    <col min="13068" max="13068" width="1.7109375" style="1" customWidth="1"/>
    <col min="13069" max="13069" width="0.42578125" style="1" customWidth="1"/>
    <col min="13070" max="13072" width="1.7109375" style="1" customWidth="1"/>
    <col min="13073" max="13073" width="0" style="1" hidden="1" customWidth="1"/>
    <col min="13074" max="13074" width="10.7109375" style="1" customWidth="1"/>
    <col min="13075" max="13081" width="1.7109375" style="1" customWidth="1"/>
    <col min="13082" max="13217" width="11.42578125" style="1"/>
    <col min="13218" max="13226" width="1.7109375" style="1" customWidth="1"/>
    <col min="13227" max="13228" width="3.140625" style="1" customWidth="1"/>
    <col min="13229" max="13229" width="1.7109375" style="1" customWidth="1"/>
    <col min="13230" max="13230" width="3.140625" style="1" customWidth="1"/>
    <col min="13231" max="13231" width="3" style="1" customWidth="1"/>
    <col min="13232" max="13232" width="4" style="1" customWidth="1"/>
    <col min="13233" max="13242" width="1.7109375" style="1" customWidth="1"/>
    <col min="13243" max="13243" width="3.5703125" style="1" customWidth="1"/>
    <col min="13244" max="13244" width="1.7109375" style="1" customWidth="1"/>
    <col min="13245" max="13245" width="5.28515625" style="1" customWidth="1"/>
    <col min="13246" max="13256" width="1.7109375" style="1" customWidth="1"/>
    <col min="13257" max="13257" width="3.5703125" style="1" customWidth="1"/>
    <col min="13258" max="13258" width="1.7109375" style="1" customWidth="1"/>
    <col min="13259" max="13259" width="2.42578125" style="1" customWidth="1"/>
    <col min="13260" max="13274" width="1.7109375" style="1" customWidth="1"/>
    <col min="13275" max="13275" width="2.5703125" style="1" customWidth="1"/>
    <col min="13276" max="13322" width="1.7109375" style="1" customWidth="1"/>
    <col min="13323" max="13323" width="1" style="1" customWidth="1"/>
    <col min="13324" max="13324" width="1.7109375" style="1" customWidth="1"/>
    <col min="13325" max="13325" width="0.42578125" style="1" customWidth="1"/>
    <col min="13326" max="13328" width="1.7109375" style="1" customWidth="1"/>
    <col min="13329" max="13329" width="0" style="1" hidden="1" customWidth="1"/>
    <col min="13330" max="13330" width="10.7109375" style="1" customWidth="1"/>
    <col min="13331" max="13337" width="1.7109375" style="1" customWidth="1"/>
    <col min="13338" max="13473" width="11.42578125" style="1"/>
    <col min="13474" max="13482" width="1.7109375" style="1" customWidth="1"/>
    <col min="13483" max="13484" width="3.140625" style="1" customWidth="1"/>
    <col min="13485" max="13485" width="1.7109375" style="1" customWidth="1"/>
    <col min="13486" max="13486" width="3.140625" style="1" customWidth="1"/>
    <col min="13487" max="13487" width="3" style="1" customWidth="1"/>
    <col min="13488" max="13488" width="4" style="1" customWidth="1"/>
    <col min="13489" max="13498" width="1.7109375" style="1" customWidth="1"/>
    <col min="13499" max="13499" width="3.5703125" style="1" customWidth="1"/>
    <col min="13500" max="13500" width="1.7109375" style="1" customWidth="1"/>
    <col min="13501" max="13501" width="5.28515625" style="1" customWidth="1"/>
    <col min="13502" max="13512" width="1.7109375" style="1" customWidth="1"/>
    <col min="13513" max="13513" width="3.5703125" style="1" customWidth="1"/>
    <col min="13514" max="13514" width="1.7109375" style="1" customWidth="1"/>
    <col min="13515" max="13515" width="2.42578125" style="1" customWidth="1"/>
    <col min="13516" max="13530" width="1.7109375" style="1" customWidth="1"/>
    <col min="13531" max="13531" width="2.5703125" style="1" customWidth="1"/>
    <col min="13532" max="13578" width="1.7109375" style="1" customWidth="1"/>
    <col min="13579" max="13579" width="1" style="1" customWidth="1"/>
    <col min="13580" max="13580" width="1.7109375" style="1" customWidth="1"/>
    <col min="13581" max="13581" width="0.42578125" style="1" customWidth="1"/>
    <col min="13582" max="13584" width="1.7109375" style="1" customWidth="1"/>
    <col min="13585" max="13585" width="0" style="1" hidden="1" customWidth="1"/>
    <col min="13586" max="13586" width="10.7109375" style="1" customWidth="1"/>
    <col min="13587" max="13593" width="1.7109375" style="1" customWidth="1"/>
    <col min="13594" max="13729" width="11.42578125" style="1"/>
    <col min="13730" max="13738" width="1.7109375" style="1" customWidth="1"/>
    <col min="13739" max="13740" width="3.140625" style="1" customWidth="1"/>
    <col min="13741" max="13741" width="1.7109375" style="1" customWidth="1"/>
    <col min="13742" max="13742" width="3.140625" style="1" customWidth="1"/>
    <col min="13743" max="13743" width="3" style="1" customWidth="1"/>
    <col min="13744" max="13744" width="4" style="1" customWidth="1"/>
    <col min="13745" max="13754" width="1.7109375" style="1" customWidth="1"/>
    <col min="13755" max="13755" width="3.5703125" style="1" customWidth="1"/>
    <col min="13756" max="13756" width="1.7109375" style="1" customWidth="1"/>
    <col min="13757" max="13757" width="5.28515625" style="1" customWidth="1"/>
    <col min="13758" max="13768" width="1.7109375" style="1" customWidth="1"/>
    <col min="13769" max="13769" width="3.5703125" style="1" customWidth="1"/>
    <col min="13770" max="13770" width="1.7109375" style="1" customWidth="1"/>
    <col min="13771" max="13771" width="2.42578125" style="1" customWidth="1"/>
    <col min="13772" max="13786" width="1.7109375" style="1" customWidth="1"/>
    <col min="13787" max="13787" width="2.5703125" style="1" customWidth="1"/>
    <col min="13788" max="13834" width="1.7109375" style="1" customWidth="1"/>
    <col min="13835" max="13835" width="1" style="1" customWidth="1"/>
    <col min="13836" max="13836" width="1.7109375" style="1" customWidth="1"/>
    <col min="13837" max="13837" width="0.42578125" style="1" customWidth="1"/>
    <col min="13838" max="13840" width="1.7109375" style="1" customWidth="1"/>
    <col min="13841" max="13841" width="0" style="1" hidden="1" customWidth="1"/>
    <col min="13842" max="13842" width="10.7109375" style="1" customWidth="1"/>
    <col min="13843" max="13849" width="1.7109375" style="1" customWidth="1"/>
    <col min="13850" max="13985" width="11.42578125" style="1"/>
    <col min="13986" max="13994" width="1.7109375" style="1" customWidth="1"/>
    <col min="13995" max="13996" width="3.140625" style="1" customWidth="1"/>
    <col min="13997" max="13997" width="1.7109375" style="1" customWidth="1"/>
    <col min="13998" max="13998" width="3.140625" style="1" customWidth="1"/>
    <col min="13999" max="13999" width="3" style="1" customWidth="1"/>
    <col min="14000" max="14000" width="4" style="1" customWidth="1"/>
    <col min="14001" max="14010" width="1.7109375" style="1" customWidth="1"/>
    <col min="14011" max="14011" width="3.5703125" style="1" customWidth="1"/>
    <col min="14012" max="14012" width="1.7109375" style="1" customWidth="1"/>
    <col min="14013" max="14013" width="5.28515625" style="1" customWidth="1"/>
    <col min="14014" max="14024" width="1.7109375" style="1" customWidth="1"/>
    <col min="14025" max="14025" width="3.5703125" style="1" customWidth="1"/>
    <col min="14026" max="14026" width="1.7109375" style="1" customWidth="1"/>
    <col min="14027" max="14027" width="2.42578125" style="1" customWidth="1"/>
    <col min="14028" max="14042" width="1.7109375" style="1" customWidth="1"/>
    <col min="14043" max="14043" width="2.5703125" style="1" customWidth="1"/>
    <col min="14044" max="14090" width="1.7109375" style="1" customWidth="1"/>
    <col min="14091" max="14091" width="1" style="1" customWidth="1"/>
    <col min="14092" max="14092" width="1.7109375" style="1" customWidth="1"/>
    <col min="14093" max="14093" width="0.42578125" style="1" customWidth="1"/>
    <col min="14094" max="14096" width="1.7109375" style="1" customWidth="1"/>
    <col min="14097" max="14097" width="0" style="1" hidden="1" customWidth="1"/>
    <col min="14098" max="14098" width="10.7109375" style="1" customWidth="1"/>
    <col min="14099" max="14105" width="1.7109375" style="1" customWidth="1"/>
    <col min="14106" max="14241" width="11.42578125" style="1"/>
    <col min="14242" max="14250" width="1.7109375" style="1" customWidth="1"/>
    <col min="14251" max="14252" width="3.140625" style="1" customWidth="1"/>
    <col min="14253" max="14253" width="1.7109375" style="1" customWidth="1"/>
    <col min="14254" max="14254" width="3.140625" style="1" customWidth="1"/>
    <col min="14255" max="14255" width="3" style="1" customWidth="1"/>
    <col min="14256" max="14256" width="4" style="1" customWidth="1"/>
    <col min="14257" max="14266" width="1.7109375" style="1" customWidth="1"/>
    <col min="14267" max="14267" width="3.5703125" style="1" customWidth="1"/>
    <col min="14268" max="14268" width="1.7109375" style="1" customWidth="1"/>
    <col min="14269" max="14269" width="5.28515625" style="1" customWidth="1"/>
    <col min="14270" max="14280" width="1.7109375" style="1" customWidth="1"/>
    <col min="14281" max="14281" width="3.5703125" style="1" customWidth="1"/>
    <col min="14282" max="14282" width="1.7109375" style="1" customWidth="1"/>
    <col min="14283" max="14283" width="2.42578125" style="1" customWidth="1"/>
    <col min="14284" max="14298" width="1.7109375" style="1" customWidth="1"/>
    <col min="14299" max="14299" width="2.5703125" style="1" customWidth="1"/>
    <col min="14300" max="14346" width="1.7109375" style="1" customWidth="1"/>
    <col min="14347" max="14347" width="1" style="1" customWidth="1"/>
    <col min="14348" max="14348" width="1.7109375" style="1" customWidth="1"/>
    <col min="14349" max="14349" width="0.42578125" style="1" customWidth="1"/>
    <col min="14350" max="14352" width="1.7109375" style="1" customWidth="1"/>
    <col min="14353" max="14353" width="0" style="1" hidden="1" customWidth="1"/>
    <col min="14354" max="14354" width="10.7109375" style="1" customWidth="1"/>
    <col min="14355" max="14361" width="1.7109375" style="1" customWidth="1"/>
    <col min="14362" max="14497" width="11.42578125" style="1"/>
    <col min="14498" max="14506" width="1.7109375" style="1" customWidth="1"/>
    <col min="14507" max="14508" width="3.140625" style="1" customWidth="1"/>
    <col min="14509" max="14509" width="1.7109375" style="1" customWidth="1"/>
    <col min="14510" max="14510" width="3.140625" style="1" customWidth="1"/>
    <col min="14511" max="14511" width="3" style="1" customWidth="1"/>
    <col min="14512" max="14512" width="4" style="1" customWidth="1"/>
    <col min="14513" max="14522" width="1.7109375" style="1" customWidth="1"/>
    <col min="14523" max="14523" width="3.5703125" style="1" customWidth="1"/>
    <col min="14524" max="14524" width="1.7109375" style="1" customWidth="1"/>
    <col min="14525" max="14525" width="5.28515625" style="1" customWidth="1"/>
    <col min="14526" max="14536" width="1.7109375" style="1" customWidth="1"/>
    <col min="14537" max="14537" width="3.5703125" style="1" customWidth="1"/>
    <col min="14538" max="14538" width="1.7109375" style="1" customWidth="1"/>
    <col min="14539" max="14539" width="2.42578125" style="1" customWidth="1"/>
    <col min="14540" max="14554" width="1.7109375" style="1" customWidth="1"/>
    <col min="14555" max="14555" width="2.5703125" style="1" customWidth="1"/>
    <col min="14556" max="14602" width="1.7109375" style="1" customWidth="1"/>
    <col min="14603" max="14603" width="1" style="1" customWidth="1"/>
    <col min="14604" max="14604" width="1.7109375" style="1" customWidth="1"/>
    <col min="14605" max="14605" width="0.42578125" style="1" customWidth="1"/>
    <col min="14606" max="14608" width="1.7109375" style="1" customWidth="1"/>
    <col min="14609" max="14609" width="0" style="1" hidden="1" customWidth="1"/>
    <col min="14610" max="14610" width="10.7109375" style="1" customWidth="1"/>
    <col min="14611" max="14617" width="1.7109375" style="1" customWidth="1"/>
    <col min="14618" max="14753" width="11.42578125" style="1"/>
    <col min="14754" max="14762" width="1.7109375" style="1" customWidth="1"/>
    <col min="14763" max="14764" width="3.140625" style="1" customWidth="1"/>
    <col min="14765" max="14765" width="1.7109375" style="1" customWidth="1"/>
    <col min="14766" max="14766" width="3.140625" style="1" customWidth="1"/>
    <col min="14767" max="14767" width="3" style="1" customWidth="1"/>
    <col min="14768" max="14768" width="4" style="1" customWidth="1"/>
    <col min="14769" max="14778" width="1.7109375" style="1" customWidth="1"/>
    <col min="14779" max="14779" width="3.5703125" style="1" customWidth="1"/>
    <col min="14780" max="14780" width="1.7109375" style="1" customWidth="1"/>
    <col min="14781" max="14781" width="5.28515625" style="1" customWidth="1"/>
    <col min="14782" max="14792" width="1.7109375" style="1" customWidth="1"/>
    <col min="14793" max="14793" width="3.5703125" style="1" customWidth="1"/>
    <col min="14794" max="14794" width="1.7109375" style="1" customWidth="1"/>
    <col min="14795" max="14795" width="2.42578125" style="1" customWidth="1"/>
    <col min="14796" max="14810" width="1.7109375" style="1" customWidth="1"/>
    <col min="14811" max="14811" width="2.5703125" style="1" customWidth="1"/>
    <col min="14812" max="14858" width="1.7109375" style="1" customWidth="1"/>
    <col min="14859" max="14859" width="1" style="1" customWidth="1"/>
    <col min="14860" max="14860" width="1.7109375" style="1" customWidth="1"/>
    <col min="14861" max="14861" width="0.42578125" style="1" customWidth="1"/>
    <col min="14862" max="14864" width="1.7109375" style="1" customWidth="1"/>
    <col min="14865" max="14865" width="0" style="1" hidden="1" customWidth="1"/>
    <col min="14866" max="14866" width="10.7109375" style="1" customWidth="1"/>
    <col min="14867" max="14873" width="1.7109375" style="1" customWidth="1"/>
    <col min="14874" max="15009" width="11.42578125" style="1"/>
    <col min="15010" max="15018" width="1.7109375" style="1" customWidth="1"/>
    <col min="15019" max="15020" width="3.140625" style="1" customWidth="1"/>
    <col min="15021" max="15021" width="1.7109375" style="1" customWidth="1"/>
    <col min="15022" max="15022" width="3.140625" style="1" customWidth="1"/>
    <col min="15023" max="15023" width="3" style="1" customWidth="1"/>
    <col min="15024" max="15024" width="4" style="1" customWidth="1"/>
    <col min="15025" max="15034" width="1.7109375" style="1" customWidth="1"/>
    <col min="15035" max="15035" width="3.5703125" style="1" customWidth="1"/>
    <col min="15036" max="15036" width="1.7109375" style="1" customWidth="1"/>
    <col min="15037" max="15037" width="5.28515625" style="1" customWidth="1"/>
    <col min="15038" max="15048" width="1.7109375" style="1" customWidth="1"/>
    <col min="15049" max="15049" width="3.5703125" style="1" customWidth="1"/>
    <col min="15050" max="15050" width="1.7109375" style="1" customWidth="1"/>
    <col min="15051" max="15051" width="2.42578125" style="1" customWidth="1"/>
    <col min="15052" max="15066" width="1.7109375" style="1" customWidth="1"/>
    <col min="15067" max="15067" width="2.5703125" style="1" customWidth="1"/>
    <col min="15068" max="15114" width="1.7109375" style="1" customWidth="1"/>
    <col min="15115" max="15115" width="1" style="1" customWidth="1"/>
    <col min="15116" max="15116" width="1.7109375" style="1" customWidth="1"/>
    <col min="15117" max="15117" width="0.42578125" style="1" customWidth="1"/>
    <col min="15118" max="15120" width="1.7109375" style="1" customWidth="1"/>
    <col min="15121" max="15121" width="0" style="1" hidden="1" customWidth="1"/>
    <col min="15122" max="15122" width="10.7109375" style="1" customWidth="1"/>
    <col min="15123" max="15129" width="1.7109375" style="1" customWidth="1"/>
    <col min="15130" max="15265" width="11.42578125" style="1"/>
    <col min="15266" max="15274" width="1.7109375" style="1" customWidth="1"/>
    <col min="15275" max="15276" width="3.140625" style="1" customWidth="1"/>
    <col min="15277" max="15277" width="1.7109375" style="1" customWidth="1"/>
    <col min="15278" max="15278" width="3.140625" style="1" customWidth="1"/>
    <col min="15279" max="15279" width="3" style="1" customWidth="1"/>
    <col min="15280" max="15280" width="4" style="1" customWidth="1"/>
    <col min="15281" max="15290" width="1.7109375" style="1" customWidth="1"/>
    <col min="15291" max="15291" width="3.5703125" style="1" customWidth="1"/>
    <col min="15292" max="15292" width="1.7109375" style="1" customWidth="1"/>
    <col min="15293" max="15293" width="5.28515625" style="1" customWidth="1"/>
    <col min="15294" max="15304" width="1.7109375" style="1" customWidth="1"/>
    <col min="15305" max="15305" width="3.5703125" style="1" customWidth="1"/>
    <col min="15306" max="15306" width="1.7109375" style="1" customWidth="1"/>
    <col min="15307" max="15307" width="2.42578125" style="1" customWidth="1"/>
    <col min="15308" max="15322" width="1.7109375" style="1" customWidth="1"/>
    <col min="15323" max="15323" width="2.5703125" style="1" customWidth="1"/>
    <col min="15324" max="15370" width="1.7109375" style="1" customWidth="1"/>
    <col min="15371" max="15371" width="1" style="1" customWidth="1"/>
    <col min="15372" max="15372" width="1.7109375" style="1" customWidth="1"/>
    <col min="15373" max="15373" width="0.42578125" style="1" customWidth="1"/>
    <col min="15374" max="15376" width="1.7109375" style="1" customWidth="1"/>
    <col min="15377" max="15377" width="0" style="1" hidden="1" customWidth="1"/>
    <col min="15378" max="15378" width="10.7109375" style="1" customWidth="1"/>
    <col min="15379" max="15385" width="1.7109375" style="1" customWidth="1"/>
    <col min="15386" max="15521" width="11.42578125" style="1"/>
    <col min="15522" max="15530" width="1.7109375" style="1" customWidth="1"/>
    <col min="15531" max="15532" width="3.140625" style="1" customWidth="1"/>
    <col min="15533" max="15533" width="1.7109375" style="1" customWidth="1"/>
    <col min="15534" max="15534" width="3.140625" style="1" customWidth="1"/>
    <col min="15535" max="15535" width="3" style="1" customWidth="1"/>
    <col min="15536" max="15536" width="4" style="1" customWidth="1"/>
    <col min="15537" max="15546" width="1.7109375" style="1" customWidth="1"/>
    <col min="15547" max="15547" width="3.5703125" style="1" customWidth="1"/>
    <col min="15548" max="15548" width="1.7109375" style="1" customWidth="1"/>
    <col min="15549" max="15549" width="5.28515625" style="1" customWidth="1"/>
    <col min="15550" max="15560" width="1.7109375" style="1" customWidth="1"/>
    <col min="15561" max="15561" width="3.5703125" style="1" customWidth="1"/>
    <col min="15562" max="15562" width="1.7109375" style="1" customWidth="1"/>
    <col min="15563" max="15563" width="2.42578125" style="1" customWidth="1"/>
    <col min="15564" max="15578" width="1.7109375" style="1" customWidth="1"/>
    <col min="15579" max="15579" width="2.5703125" style="1" customWidth="1"/>
    <col min="15580" max="15626" width="1.7109375" style="1" customWidth="1"/>
    <col min="15627" max="15627" width="1" style="1" customWidth="1"/>
    <col min="15628" max="15628" width="1.7109375" style="1" customWidth="1"/>
    <col min="15629" max="15629" width="0.42578125" style="1" customWidth="1"/>
    <col min="15630" max="15632" width="1.7109375" style="1" customWidth="1"/>
    <col min="15633" max="15633" width="0" style="1" hidden="1" customWidth="1"/>
    <col min="15634" max="15634" width="10.7109375" style="1" customWidth="1"/>
    <col min="15635" max="15641" width="1.7109375" style="1" customWidth="1"/>
    <col min="15642" max="15777" width="11.42578125" style="1"/>
    <col min="15778" max="15786" width="1.7109375" style="1" customWidth="1"/>
    <col min="15787" max="15788" width="3.140625" style="1" customWidth="1"/>
    <col min="15789" max="15789" width="1.7109375" style="1" customWidth="1"/>
    <col min="15790" max="15790" width="3.140625" style="1" customWidth="1"/>
    <col min="15791" max="15791" width="3" style="1" customWidth="1"/>
    <col min="15792" max="15792" width="4" style="1" customWidth="1"/>
    <col min="15793" max="15802" width="1.7109375" style="1" customWidth="1"/>
    <col min="15803" max="15803" width="3.5703125" style="1" customWidth="1"/>
    <col min="15804" max="15804" width="1.7109375" style="1" customWidth="1"/>
    <col min="15805" max="15805" width="5.28515625" style="1" customWidth="1"/>
    <col min="15806" max="15816" width="1.7109375" style="1" customWidth="1"/>
    <col min="15817" max="15817" width="3.5703125" style="1" customWidth="1"/>
    <col min="15818" max="15818" width="1.7109375" style="1" customWidth="1"/>
    <col min="15819" max="15819" width="2.42578125" style="1" customWidth="1"/>
    <col min="15820" max="15834" width="1.7109375" style="1" customWidth="1"/>
    <col min="15835" max="15835" width="2.5703125" style="1" customWidth="1"/>
    <col min="15836" max="15882" width="1.7109375" style="1" customWidth="1"/>
    <col min="15883" max="15883" width="1" style="1" customWidth="1"/>
    <col min="15884" max="15884" width="1.7109375" style="1" customWidth="1"/>
    <col min="15885" max="15885" width="0.42578125" style="1" customWidth="1"/>
    <col min="15886" max="15888" width="1.7109375" style="1" customWidth="1"/>
    <col min="15889" max="15889" width="0" style="1" hidden="1" customWidth="1"/>
    <col min="15890" max="15890" width="10.7109375" style="1" customWidth="1"/>
    <col min="15891" max="15897" width="1.7109375" style="1" customWidth="1"/>
    <col min="15898" max="16033" width="11.42578125" style="1"/>
    <col min="16034" max="16042" width="1.7109375" style="1" customWidth="1"/>
    <col min="16043" max="16044" width="3.140625" style="1" customWidth="1"/>
    <col min="16045" max="16045" width="1.7109375" style="1" customWidth="1"/>
    <col min="16046" max="16046" width="3.140625" style="1" customWidth="1"/>
    <col min="16047" max="16047" width="3" style="1" customWidth="1"/>
    <col min="16048" max="16048" width="4" style="1" customWidth="1"/>
    <col min="16049" max="16058" width="1.7109375" style="1" customWidth="1"/>
    <col min="16059" max="16059" width="3.5703125" style="1" customWidth="1"/>
    <col min="16060" max="16060" width="1.7109375" style="1" customWidth="1"/>
    <col min="16061" max="16061" width="5.28515625" style="1" customWidth="1"/>
    <col min="16062" max="16072" width="1.7109375" style="1" customWidth="1"/>
    <col min="16073" max="16073" width="3.5703125" style="1" customWidth="1"/>
    <col min="16074" max="16074" width="1.7109375" style="1" customWidth="1"/>
    <col min="16075" max="16075" width="2.42578125" style="1" customWidth="1"/>
    <col min="16076" max="16090" width="1.7109375" style="1" customWidth="1"/>
    <col min="16091" max="16091" width="2.5703125" style="1" customWidth="1"/>
    <col min="16092" max="16138" width="1.7109375" style="1" customWidth="1"/>
    <col min="16139" max="16139" width="1" style="1" customWidth="1"/>
    <col min="16140" max="16140" width="1.7109375" style="1" customWidth="1"/>
    <col min="16141" max="16141" width="0.42578125" style="1" customWidth="1"/>
    <col min="16142" max="16144" width="1.7109375" style="1" customWidth="1"/>
    <col min="16145" max="16145" width="0" style="1" hidden="1" customWidth="1"/>
    <col min="16146" max="16146" width="10.7109375" style="1" customWidth="1"/>
    <col min="16147" max="16153" width="1.7109375" style="1" customWidth="1"/>
    <col min="16154" max="16384" width="11.42578125" style="1"/>
  </cols>
  <sheetData>
    <row r="1" spans="1:30" ht="24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30" ht="17.25" customHeight="1" x14ac:dyDescent="0.3">
      <c r="A2" s="63" t="str">
        <f>+[1]D!C4</f>
        <v>Municipio de Mascota, Jalisco.  Ejercicio Fiscal 2016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30" ht="3" customHeight="1" x14ac:dyDescent="0.3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30" ht="15" customHeight="1" x14ac:dyDescent="0.3">
      <c r="A4" s="64" t="s">
        <v>1</v>
      </c>
      <c r="B4" s="64" t="s">
        <v>2</v>
      </c>
      <c r="C4" s="64" t="s">
        <v>3</v>
      </c>
      <c r="D4" s="66" t="s">
        <v>4</v>
      </c>
      <c r="E4" s="64" t="s">
        <v>5</v>
      </c>
      <c r="F4" s="69" t="s">
        <v>6</v>
      </c>
      <c r="G4" s="70" t="s">
        <v>7</v>
      </c>
      <c r="H4" s="70"/>
      <c r="I4" s="70"/>
      <c r="J4" s="4">
        <v>131</v>
      </c>
      <c r="K4" s="4">
        <v>132</v>
      </c>
      <c r="L4" s="4">
        <v>132</v>
      </c>
      <c r="M4" s="4">
        <v>133</v>
      </c>
      <c r="N4" s="4">
        <v>134</v>
      </c>
      <c r="O4" s="69" t="s">
        <v>8</v>
      </c>
      <c r="P4" s="57" t="s">
        <v>9</v>
      </c>
    </row>
    <row r="5" spans="1:30" ht="12.75" customHeight="1" x14ac:dyDescent="0.3">
      <c r="A5" s="60"/>
      <c r="B5" s="60"/>
      <c r="C5" s="60"/>
      <c r="D5" s="67"/>
      <c r="E5" s="60"/>
      <c r="F5" s="61"/>
      <c r="G5" s="60" t="s">
        <v>10</v>
      </c>
      <c r="H5" s="60"/>
      <c r="I5" s="60"/>
      <c r="J5" s="5" t="s">
        <v>11</v>
      </c>
      <c r="K5" s="61" t="s">
        <v>12</v>
      </c>
      <c r="L5" s="61" t="s">
        <v>13</v>
      </c>
      <c r="M5" s="61" t="s">
        <v>14</v>
      </c>
      <c r="N5" s="61" t="s">
        <v>15</v>
      </c>
      <c r="O5" s="61"/>
      <c r="P5" s="58"/>
    </row>
    <row r="6" spans="1:30" ht="44.25" customHeight="1" x14ac:dyDescent="0.3">
      <c r="A6" s="65"/>
      <c r="B6" s="65"/>
      <c r="C6" s="65"/>
      <c r="D6" s="68"/>
      <c r="E6" s="65"/>
      <c r="F6" s="62"/>
      <c r="G6" s="6" t="s">
        <v>16</v>
      </c>
      <c r="H6" s="7" t="s">
        <v>17</v>
      </c>
      <c r="I6" s="6" t="s">
        <v>18</v>
      </c>
      <c r="J6" s="8" t="s">
        <v>19</v>
      </c>
      <c r="K6" s="62"/>
      <c r="L6" s="62"/>
      <c r="M6" s="62"/>
      <c r="N6" s="62"/>
      <c r="O6" s="62"/>
      <c r="P6" s="59"/>
    </row>
    <row r="7" spans="1:30" s="14" customFormat="1" ht="6" hidden="1" customHeight="1" x14ac:dyDescent="0.2">
      <c r="A7" s="9"/>
      <c r="B7" s="9"/>
      <c r="C7" s="9"/>
      <c r="D7" s="10"/>
      <c r="E7" s="9"/>
      <c r="F7" s="11">
        <v>35480</v>
      </c>
      <c r="G7" s="12"/>
      <c r="H7" s="12"/>
      <c r="I7" s="13"/>
      <c r="J7" s="9"/>
      <c r="K7" s="9"/>
      <c r="L7" s="9"/>
      <c r="M7" s="9"/>
      <c r="N7" s="9"/>
      <c r="O7" s="9"/>
      <c r="P7" s="9"/>
    </row>
    <row r="8" spans="1:30" s="14" customFormat="1" ht="15.75" x14ac:dyDescent="0.2">
      <c r="A8" s="15" t="s">
        <v>20</v>
      </c>
      <c r="B8" s="15" t="s">
        <v>21</v>
      </c>
      <c r="C8" s="16">
        <v>1</v>
      </c>
      <c r="D8" s="17" t="s">
        <v>22</v>
      </c>
      <c r="E8" s="18">
        <v>503</v>
      </c>
      <c r="F8" s="19">
        <v>9</v>
      </c>
      <c r="G8" s="20">
        <v>13152</v>
      </c>
      <c r="H8" s="20">
        <f>+G8*F8</f>
        <v>118368</v>
      </c>
      <c r="I8" s="21">
        <f t="shared" ref="I8:I77" si="0">F8*G8*12</f>
        <v>1420416</v>
      </c>
      <c r="J8" s="22">
        <v>0</v>
      </c>
      <c r="K8" s="22">
        <f>I8/365*20*25%</f>
        <v>19457.753424657534</v>
      </c>
      <c r="L8" s="22">
        <f t="shared" ref="L8:L77" si="1">I8/365*50</f>
        <v>194577.53424657535</v>
      </c>
      <c r="M8" s="22">
        <v>0</v>
      </c>
      <c r="N8" s="22">
        <v>0</v>
      </c>
      <c r="O8" s="22">
        <v>0</v>
      </c>
      <c r="P8" s="21">
        <f t="shared" ref="P8:P77" si="2">SUM(I8:O8)</f>
        <v>1634451.2876712328</v>
      </c>
    </row>
    <row r="9" spans="1:30" s="14" customFormat="1" ht="15" customHeight="1" x14ac:dyDescent="0.2">
      <c r="A9" s="56" t="s">
        <v>23</v>
      </c>
      <c r="B9" s="56"/>
      <c r="C9" s="56"/>
      <c r="D9" s="56"/>
      <c r="E9" s="56"/>
      <c r="F9" s="23">
        <f>+F8</f>
        <v>9</v>
      </c>
      <c r="G9" s="20"/>
      <c r="H9" s="20"/>
      <c r="I9" s="24">
        <f>+I8</f>
        <v>1420416</v>
      </c>
      <c r="J9" s="24">
        <f t="shared" ref="J9:O9" si="3">+J8</f>
        <v>0</v>
      </c>
      <c r="K9" s="24">
        <f t="shared" si="3"/>
        <v>19457.753424657534</v>
      </c>
      <c r="L9" s="24">
        <f t="shared" si="3"/>
        <v>194577.53424657535</v>
      </c>
      <c r="M9" s="24">
        <f t="shared" si="3"/>
        <v>0</v>
      </c>
      <c r="N9" s="24">
        <f t="shared" si="3"/>
        <v>0</v>
      </c>
      <c r="O9" s="24">
        <f t="shared" si="3"/>
        <v>0</v>
      </c>
      <c r="P9" s="24">
        <f>+P8</f>
        <v>1634451.2876712328</v>
      </c>
    </row>
    <row r="10" spans="1:30" s="14" customFormat="1" ht="15.75" x14ac:dyDescent="0.2">
      <c r="A10" s="15" t="s">
        <v>24</v>
      </c>
      <c r="B10" s="25" t="s">
        <v>25</v>
      </c>
      <c r="C10" s="16">
        <v>2</v>
      </c>
      <c r="D10" s="17" t="s">
        <v>26</v>
      </c>
      <c r="E10" s="18">
        <v>503</v>
      </c>
      <c r="F10" s="19">
        <v>1</v>
      </c>
      <c r="G10" s="20">
        <v>35203.991999999998</v>
      </c>
      <c r="H10" s="20">
        <f t="shared" ref="H10:H73" si="4">+G10*F10</f>
        <v>35203.991999999998</v>
      </c>
      <c r="I10" s="21">
        <f t="shared" si="0"/>
        <v>422447.90399999998</v>
      </c>
      <c r="J10" s="22">
        <v>0</v>
      </c>
      <c r="K10" s="22">
        <f t="shared" ref="K10:K73" si="5">I10/365*20*25%</f>
        <v>5786.9575890410952</v>
      </c>
      <c r="L10" s="22">
        <f t="shared" si="1"/>
        <v>57869.575890410953</v>
      </c>
      <c r="M10" s="22">
        <v>0</v>
      </c>
      <c r="N10" s="22">
        <v>0</v>
      </c>
      <c r="O10" s="22">
        <v>0</v>
      </c>
      <c r="P10" s="21">
        <f t="shared" si="2"/>
        <v>486104.437479452</v>
      </c>
      <c r="AD10" s="26"/>
    </row>
    <row r="11" spans="1:30" s="14" customFormat="1" ht="15.75" x14ac:dyDescent="0.2">
      <c r="A11" s="15" t="s">
        <v>27</v>
      </c>
      <c r="B11" s="25" t="s">
        <v>28</v>
      </c>
      <c r="C11" s="16">
        <v>2</v>
      </c>
      <c r="D11" s="17" t="s">
        <v>26</v>
      </c>
      <c r="E11" s="18">
        <v>503</v>
      </c>
      <c r="F11" s="19">
        <v>1</v>
      </c>
      <c r="G11" s="20">
        <v>8806.0020000000004</v>
      </c>
      <c r="H11" s="20">
        <f t="shared" si="4"/>
        <v>8806.0020000000004</v>
      </c>
      <c r="I11" s="21">
        <f t="shared" si="0"/>
        <v>105672.024</v>
      </c>
      <c r="J11" s="22">
        <v>0</v>
      </c>
      <c r="K11" s="22">
        <f t="shared" si="5"/>
        <v>1447.5619726027398</v>
      </c>
      <c r="L11" s="22">
        <f t="shared" si="1"/>
        <v>14475.619726027398</v>
      </c>
      <c r="M11" s="22">
        <v>0</v>
      </c>
      <c r="N11" s="22">
        <v>0</v>
      </c>
      <c r="O11" s="22">
        <v>12210</v>
      </c>
      <c r="P11" s="21">
        <f t="shared" si="2"/>
        <v>133805.20569863013</v>
      </c>
      <c r="AD11" s="26"/>
    </row>
    <row r="12" spans="1:30" s="14" customFormat="1" ht="15.75" x14ac:dyDescent="0.2">
      <c r="A12" s="15" t="s">
        <v>29</v>
      </c>
      <c r="B12" s="25" t="s">
        <v>389</v>
      </c>
      <c r="C12" s="16">
        <v>2</v>
      </c>
      <c r="D12" s="17" t="s">
        <v>26</v>
      </c>
      <c r="E12" s="18">
        <v>503</v>
      </c>
      <c r="F12" s="19">
        <v>1</v>
      </c>
      <c r="G12" s="20">
        <f>2793*2</f>
        <v>5586</v>
      </c>
      <c r="H12" s="20">
        <f t="shared" si="4"/>
        <v>5586</v>
      </c>
      <c r="I12" s="21">
        <f t="shared" si="0"/>
        <v>67032</v>
      </c>
      <c r="J12" s="22">
        <v>0</v>
      </c>
      <c r="K12" s="22">
        <f t="shared" si="5"/>
        <v>918.24657534246569</v>
      </c>
      <c r="L12" s="22">
        <f t="shared" si="1"/>
        <v>9182.4657534246562</v>
      </c>
      <c r="M12" s="22">
        <v>0</v>
      </c>
      <c r="N12" s="22">
        <v>0</v>
      </c>
      <c r="O12" s="27">
        <v>3150.5039999999999</v>
      </c>
      <c r="P12" s="21">
        <f t="shared" si="2"/>
        <v>80283.216328767114</v>
      </c>
      <c r="AD12" s="26"/>
    </row>
    <row r="13" spans="1:30" s="14" customFormat="1" ht="25.5" x14ac:dyDescent="0.2">
      <c r="A13" s="15" t="s">
        <v>31</v>
      </c>
      <c r="B13" s="25" t="s">
        <v>390</v>
      </c>
      <c r="C13" s="16">
        <v>2</v>
      </c>
      <c r="D13" s="17" t="s">
        <v>26</v>
      </c>
      <c r="E13" s="18">
        <v>503</v>
      </c>
      <c r="F13" s="19">
        <v>1</v>
      </c>
      <c r="G13" s="20">
        <f>2931.75*2</f>
        <v>5863.5</v>
      </c>
      <c r="H13" s="20">
        <f t="shared" si="4"/>
        <v>5863.5</v>
      </c>
      <c r="I13" s="21">
        <f t="shared" si="0"/>
        <v>70362</v>
      </c>
      <c r="J13" s="22">
        <v>0</v>
      </c>
      <c r="K13" s="22">
        <f t="shared" si="5"/>
        <v>963.8630136986302</v>
      </c>
      <c r="L13" s="22">
        <f t="shared" si="1"/>
        <v>9638.6301369863013</v>
      </c>
      <c r="M13" s="22">
        <v>0</v>
      </c>
      <c r="N13" s="22">
        <v>0</v>
      </c>
      <c r="O13" s="27">
        <v>3307.0140000000001</v>
      </c>
      <c r="P13" s="21">
        <f t="shared" si="2"/>
        <v>84271.507150684934</v>
      </c>
      <c r="AD13" s="26"/>
    </row>
    <row r="14" spans="1:30" s="14" customFormat="1" ht="15.75" x14ac:dyDescent="0.2">
      <c r="A14" s="15" t="s">
        <v>32</v>
      </c>
      <c r="B14" s="25" t="s">
        <v>33</v>
      </c>
      <c r="C14" s="16">
        <v>2</v>
      </c>
      <c r="D14" s="17" t="s">
        <v>26</v>
      </c>
      <c r="E14" s="18">
        <v>503</v>
      </c>
      <c r="F14" s="19">
        <v>1</v>
      </c>
      <c r="G14" s="20">
        <f>2931.75*2</f>
        <v>5863.5</v>
      </c>
      <c r="H14" s="20">
        <f t="shared" si="4"/>
        <v>5863.5</v>
      </c>
      <c r="I14" s="21">
        <f t="shared" si="0"/>
        <v>70362</v>
      </c>
      <c r="J14" s="22">
        <v>0</v>
      </c>
      <c r="K14" s="22">
        <f t="shared" si="5"/>
        <v>963.8630136986302</v>
      </c>
      <c r="L14" s="22">
        <f t="shared" si="1"/>
        <v>9638.6301369863013</v>
      </c>
      <c r="M14" s="22">
        <v>0</v>
      </c>
      <c r="N14" s="22">
        <v>0</v>
      </c>
      <c r="O14" s="27">
        <v>3307.0140000000001</v>
      </c>
      <c r="P14" s="21">
        <f t="shared" si="2"/>
        <v>84271.507150684934</v>
      </c>
      <c r="AD14" s="26"/>
    </row>
    <row r="15" spans="1:30" s="14" customFormat="1" ht="15.75" x14ac:dyDescent="0.2">
      <c r="A15" s="15" t="s">
        <v>34</v>
      </c>
      <c r="B15" s="25" t="s">
        <v>35</v>
      </c>
      <c r="C15" s="16">
        <v>2</v>
      </c>
      <c r="D15" s="17" t="s">
        <v>26</v>
      </c>
      <c r="E15" s="18">
        <v>503</v>
      </c>
      <c r="F15" s="19">
        <v>1</v>
      </c>
      <c r="G15" s="20">
        <f>4181.25*2</f>
        <v>8362.5</v>
      </c>
      <c r="H15" s="20">
        <f t="shared" si="4"/>
        <v>8362.5</v>
      </c>
      <c r="I15" s="21">
        <f t="shared" si="0"/>
        <v>100350</v>
      </c>
      <c r="J15" s="22">
        <v>0</v>
      </c>
      <c r="K15" s="22">
        <f t="shared" si="5"/>
        <v>1374.6575342465753</v>
      </c>
      <c r="L15" s="22">
        <f t="shared" si="1"/>
        <v>13746.575342465752</v>
      </c>
      <c r="M15" s="22">
        <v>0</v>
      </c>
      <c r="N15" s="22">
        <v>0</v>
      </c>
      <c r="O15" s="27">
        <v>4716.4500000000007</v>
      </c>
      <c r="P15" s="21">
        <f t="shared" si="2"/>
        <v>120187.68287671234</v>
      </c>
      <c r="AD15" s="26"/>
    </row>
    <row r="16" spans="1:30" s="14" customFormat="1" ht="15" customHeight="1" x14ac:dyDescent="0.2">
      <c r="A16" s="56" t="s">
        <v>23</v>
      </c>
      <c r="B16" s="56"/>
      <c r="C16" s="56"/>
      <c r="D16" s="56"/>
      <c r="E16" s="56"/>
      <c r="F16" s="23">
        <f>SUM(F10:F15)</f>
        <v>6</v>
      </c>
      <c r="G16" s="20"/>
      <c r="H16" s="20"/>
      <c r="I16" s="24">
        <f>SUM(I10:I15)</f>
        <v>836225.92799999996</v>
      </c>
      <c r="J16" s="24">
        <f t="shared" ref="J16:P16" si="6">SUM(J10:J15)</f>
        <v>0</v>
      </c>
      <c r="K16" s="24">
        <f t="shared" si="6"/>
        <v>11455.149698630135</v>
      </c>
      <c r="L16" s="24">
        <f t="shared" si="6"/>
        <v>114551.49698630135</v>
      </c>
      <c r="M16" s="24">
        <f t="shared" si="6"/>
        <v>0</v>
      </c>
      <c r="N16" s="24">
        <f t="shared" si="6"/>
        <v>0</v>
      </c>
      <c r="O16" s="24">
        <f t="shared" si="6"/>
        <v>26690.982</v>
      </c>
      <c r="P16" s="24">
        <f t="shared" si="6"/>
        <v>988923.55668493139</v>
      </c>
    </row>
    <row r="17" spans="1:30" s="14" customFormat="1" ht="15.75" x14ac:dyDescent="0.2">
      <c r="A17" s="15" t="s">
        <v>36</v>
      </c>
      <c r="B17" s="25" t="s">
        <v>37</v>
      </c>
      <c r="C17" s="16">
        <v>3</v>
      </c>
      <c r="D17" s="17" t="s">
        <v>38</v>
      </c>
      <c r="E17" s="18">
        <v>503</v>
      </c>
      <c r="F17" s="19">
        <v>1</v>
      </c>
      <c r="G17" s="20">
        <v>22977</v>
      </c>
      <c r="H17" s="20">
        <f t="shared" si="4"/>
        <v>22977</v>
      </c>
      <c r="I17" s="21">
        <f t="shared" si="0"/>
        <v>275724</v>
      </c>
      <c r="J17" s="22">
        <v>0</v>
      </c>
      <c r="K17" s="22">
        <f t="shared" si="5"/>
        <v>3777.0410958904108</v>
      </c>
      <c r="L17" s="22">
        <f t="shared" si="1"/>
        <v>37770.410958904111</v>
      </c>
      <c r="M17" s="22">
        <v>0</v>
      </c>
      <c r="N17" s="22">
        <v>0</v>
      </c>
      <c r="O17" s="22">
        <v>0</v>
      </c>
      <c r="P17" s="21">
        <f t="shared" si="2"/>
        <v>317271.45205479453</v>
      </c>
      <c r="AD17" s="28"/>
    </row>
    <row r="18" spans="1:30" s="14" customFormat="1" ht="15.75" x14ac:dyDescent="0.2">
      <c r="A18" s="15" t="s">
        <v>39</v>
      </c>
      <c r="B18" s="25" t="s">
        <v>40</v>
      </c>
      <c r="C18" s="16">
        <v>3</v>
      </c>
      <c r="D18" s="17" t="s">
        <v>38</v>
      </c>
      <c r="E18" s="18">
        <v>503</v>
      </c>
      <c r="F18" s="19">
        <v>1</v>
      </c>
      <c r="G18" s="20">
        <v>7671</v>
      </c>
      <c r="H18" s="20">
        <f t="shared" si="4"/>
        <v>7671</v>
      </c>
      <c r="I18" s="21">
        <f t="shared" si="0"/>
        <v>92052</v>
      </c>
      <c r="J18" s="22">
        <v>0</v>
      </c>
      <c r="K18" s="22">
        <f t="shared" si="5"/>
        <v>1260.986301369863</v>
      </c>
      <c r="L18" s="22">
        <f t="shared" si="1"/>
        <v>12609.86301369863</v>
      </c>
      <c r="M18" s="22">
        <v>0</v>
      </c>
      <c r="N18" s="22">
        <v>0</v>
      </c>
      <c r="O18" s="22">
        <v>12332.0016</v>
      </c>
      <c r="P18" s="21">
        <f t="shared" si="2"/>
        <v>118254.8509150685</v>
      </c>
    </row>
    <row r="19" spans="1:30" s="14" customFormat="1" ht="15.75" x14ac:dyDescent="0.2">
      <c r="A19" s="15" t="s">
        <v>39</v>
      </c>
      <c r="B19" s="25" t="s">
        <v>41</v>
      </c>
      <c r="C19" s="16">
        <v>3</v>
      </c>
      <c r="D19" s="17" t="s">
        <v>38</v>
      </c>
      <c r="E19" s="18">
        <v>503</v>
      </c>
      <c r="F19" s="19">
        <v>1</v>
      </c>
      <c r="G19" s="20">
        <v>5073</v>
      </c>
      <c r="H19" s="20">
        <f t="shared" si="4"/>
        <v>5073</v>
      </c>
      <c r="I19" s="21">
        <f t="shared" si="0"/>
        <v>60876</v>
      </c>
      <c r="J19" s="22">
        <v>0</v>
      </c>
      <c r="K19" s="22">
        <f t="shared" si="5"/>
        <v>833.91780821917803</v>
      </c>
      <c r="L19" s="22">
        <f t="shared" si="1"/>
        <v>8339.17808219178</v>
      </c>
      <c r="M19" s="22">
        <v>0</v>
      </c>
      <c r="N19" s="22">
        <v>0</v>
      </c>
      <c r="O19" s="22">
        <v>8384.0015999999996</v>
      </c>
      <c r="P19" s="21">
        <f t="shared" si="2"/>
        <v>78433.097490410961</v>
      </c>
    </row>
    <row r="20" spans="1:30" s="14" customFormat="1" ht="15" customHeight="1" x14ac:dyDescent="0.2">
      <c r="A20" s="56" t="s">
        <v>23</v>
      </c>
      <c r="B20" s="56"/>
      <c r="C20" s="56"/>
      <c r="D20" s="56"/>
      <c r="E20" s="56"/>
      <c r="F20" s="23">
        <f>SUM(F17:F19)</f>
        <v>3</v>
      </c>
      <c r="G20" s="20"/>
      <c r="H20" s="20"/>
      <c r="I20" s="24">
        <f>SUM(I17:I19)</f>
        <v>428652</v>
      </c>
      <c r="J20" s="24">
        <f t="shared" ref="J20:P20" si="7">SUM(J17:J19)</f>
        <v>0</v>
      </c>
      <c r="K20" s="24">
        <f t="shared" si="7"/>
        <v>5871.9452054794519</v>
      </c>
      <c r="L20" s="24">
        <f t="shared" si="7"/>
        <v>58719.452054794521</v>
      </c>
      <c r="M20" s="24">
        <f t="shared" si="7"/>
        <v>0</v>
      </c>
      <c r="N20" s="24">
        <f t="shared" si="7"/>
        <v>0</v>
      </c>
      <c r="O20" s="24">
        <f t="shared" si="7"/>
        <v>20716.003199999999</v>
      </c>
      <c r="P20" s="24">
        <f t="shared" si="7"/>
        <v>513959.40046027402</v>
      </c>
    </row>
    <row r="21" spans="1:30" s="14" customFormat="1" ht="15.75" x14ac:dyDescent="0.2">
      <c r="A21" s="15" t="s">
        <v>42</v>
      </c>
      <c r="B21" s="25" t="s">
        <v>43</v>
      </c>
      <c r="C21" s="16">
        <v>4</v>
      </c>
      <c r="D21" s="17" t="s">
        <v>44</v>
      </c>
      <c r="E21" s="18">
        <v>503</v>
      </c>
      <c r="F21" s="19">
        <v>1</v>
      </c>
      <c r="G21" s="20">
        <v>24354</v>
      </c>
      <c r="H21" s="20">
        <f t="shared" si="4"/>
        <v>24354</v>
      </c>
      <c r="I21" s="21">
        <f t="shared" si="0"/>
        <v>292248</v>
      </c>
      <c r="J21" s="22">
        <v>0</v>
      </c>
      <c r="K21" s="22">
        <f t="shared" si="5"/>
        <v>4003.3972602739727</v>
      </c>
      <c r="L21" s="22">
        <f t="shared" si="1"/>
        <v>40033.972602739726</v>
      </c>
      <c r="M21" s="22">
        <v>0</v>
      </c>
      <c r="N21" s="22">
        <v>0</v>
      </c>
      <c r="O21" s="22">
        <v>0</v>
      </c>
      <c r="P21" s="21">
        <f t="shared" si="2"/>
        <v>336285.36986301374</v>
      </c>
    </row>
    <row r="22" spans="1:30" s="14" customFormat="1" ht="15.75" x14ac:dyDescent="0.2">
      <c r="A22" s="15" t="s">
        <v>27</v>
      </c>
      <c r="B22" s="25" t="s">
        <v>45</v>
      </c>
      <c r="C22" s="16">
        <v>4</v>
      </c>
      <c r="D22" s="17" t="s">
        <v>44</v>
      </c>
      <c r="E22" s="18">
        <v>503</v>
      </c>
      <c r="F22" s="19">
        <v>1</v>
      </c>
      <c r="G22" s="20">
        <v>8221.0020000000004</v>
      </c>
      <c r="H22" s="20">
        <f t="shared" si="4"/>
        <v>8221.0020000000004</v>
      </c>
      <c r="I22" s="21">
        <f t="shared" si="0"/>
        <v>98652.024000000005</v>
      </c>
      <c r="J22" s="22">
        <v>0</v>
      </c>
      <c r="K22" s="22">
        <f t="shared" si="5"/>
        <v>1351.3975890410959</v>
      </c>
      <c r="L22" s="22">
        <f t="shared" si="1"/>
        <v>13513.975890410959</v>
      </c>
      <c r="M22" s="22">
        <v>0</v>
      </c>
      <c r="N22" s="22">
        <v>0</v>
      </c>
      <c r="O22" s="22">
        <v>12712.0008</v>
      </c>
      <c r="P22" s="21">
        <f t="shared" si="2"/>
        <v>126229.39827945206</v>
      </c>
    </row>
    <row r="23" spans="1:30" s="14" customFormat="1" ht="15.75" x14ac:dyDescent="0.2">
      <c r="A23" s="15" t="s">
        <v>39</v>
      </c>
      <c r="B23" s="25" t="s">
        <v>46</v>
      </c>
      <c r="C23" s="16">
        <v>4</v>
      </c>
      <c r="D23" s="17" t="s">
        <v>44</v>
      </c>
      <c r="E23" s="18">
        <v>503</v>
      </c>
      <c r="F23" s="19">
        <v>1</v>
      </c>
      <c r="G23" s="20">
        <f>3219.75*2</f>
        <v>6439.5</v>
      </c>
      <c r="H23" s="20">
        <f t="shared" si="4"/>
        <v>6439.5</v>
      </c>
      <c r="I23" s="21">
        <f t="shared" si="0"/>
        <v>77274</v>
      </c>
      <c r="J23" s="22">
        <v>0</v>
      </c>
      <c r="K23" s="22">
        <f t="shared" si="5"/>
        <v>1058.5479452054794</v>
      </c>
      <c r="L23" s="22">
        <f t="shared" si="1"/>
        <v>10585.479452054795</v>
      </c>
      <c r="M23" s="22">
        <v>0</v>
      </c>
      <c r="N23" s="22">
        <v>0</v>
      </c>
      <c r="O23" s="22">
        <v>3631.8779999999997</v>
      </c>
      <c r="P23" s="21">
        <f t="shared" si="2"/>
        <v>92549.905397260271</v>
      </c>
    </row>
    <row r="24" spans="1:30" s="14" customFormat="1" ht="15" customHeight="1" x14ac:dyDescent="0.2">
      <c r="A24" s="56" t="s">
        <v>23</v>
      </c>
      <c r="B24" s="56"/>
      <c r="C24" s="56"/>
      <c r="D24" s="56"/>
      <c r="E24" s="56"/>
      <c r="F24" s="23">
        <f>SUM(F21:F23)</f>
        <v>3</v>
      </c>
      <c r="G24" s="20"/>
      <c r="H24" s="20"/>
      <c r="I24" s="24">
        <f t="shared" ref="I24:P24" si="8">SUM(I21:I23)</f>
        <v>468174.02399999998</v>
      </c>
      <c r="J24" s="24">
        <f t="shared" si="8"/>
        <v>0</v>
      </c>
      <c r="K24" s="24">
        <f t="shared" si="8"/>
        <v>6413.3427945205485</v>
      </c>
      <c r="L24" s="24">
        <f t="shared" si="8"/>
        <v>64133.427945205483</v>
      </c>
      <c r="M24" s="24">
        <f t="shared" si="8"/>
        <v>0</v>
      </c>
      <c r="N24" s="24">
        <f t="shared" si="8"/>
        <v>0</v>
      </c>
      <c r="O24" s="24">
        <f t="shared" si="8"/>
        <v>16343.878799999999</v>
      </c>
      <c r="P24" s="24">
        <f t="shared" si="8"/>
        <v>555064.67353972606</v>
      </c>
    </row>
    <row r="25" spans="1:30" s="14" customFormat="1" ht="15" customHeight="1" x14ac:dyDescent="0.2">
      <c r="A25" s="15" t="s">
        <v>47</v>
      </c>
      <c r="B25" s="25" t="s">
        <v>30</v>
      </c>
      <c r="C25" s="16">
        <v>5</v>
      </c>
      <c r="D25" s="17" t="s">
        <v>48</v>
      </c>
      <c r="E25" s="18">
        <v>503</v>
      </c>
      <c r="F25" s="19">
        <v>1</v>
      </c>
      <c r="G25" s="20">
        <f>2799*2</f>
        <v>5598</v>
      </c>
      <c r="H25" s="20">
        <f t="shared" si="4"/>
        <v>5598</v>
      </c>
      <c r="I25" s="21">
        <f t="shared" si="0"/>
        <v>67176</v>
      </c>
      <c r="J25" s="22">
        <v>0</v>
      </c>
      <c r="K25" s="22">
        <f t="shared" si="5"/>
        <v>920.21917808219177</v>
      </c>
      <c r="L25" s="22">
        <f t="shared" si="1"/>
        <v>9202.1917808219168</v>
      </c>
      <c r="M25" s="22">
        <v>0</v>
      </c>
      <c r="N25" s="22">
        <v>0</v>
      </c>
      <c r="O25" s="27">
        <v>3157.2719999999999</v>
      </c>
      <c r="P25" s="21">
        <f t="shared" si="2"/>
        <v>80455.682958904101</v>
      </c>
    </row>
    <row r="26" spans="1:30" s="14" customFormat="1" ht="15.75" x14ac:dyDescent="0.2">
      <c r="A26" s="15" t="s">
        <v>48</v>
      </c>
      <c r="B26" s="25" t="s">
        <v>49</v>
      </c>
      <c r="C26" s="16">
        <v>5</v>
      </c>
      <c r="D26" s="17" t="s">
        <v>48</v>
      </c>
      <c r="E26" s="18">
        <v>503</v>
      </c>
      <c r="F26" s="19">
        <v>1</v>
      </c>
      <c r="G26" s="20">
        <f>16393</f>
        <v>16393</v>
      </c>
      <c r="H26" s="20">
        <f>+G26*F26</f>
        <v>16393</v>
      </c>
      <c r="I26" s="21">
        <f>F26*G26*12</f>
        <v>196716</v>
      </c>
      <c r="J26" s="22">
        <v>0</v>
      </c>
      <c r="K26" s="22">
        <f t="shared" si="5"/>
        <v>2694.739726027397</v>
      </c>
      <c r="L26" s="22">
        <f>I26/365*50</f>
        <v>26947.39726027397</v>
      </c>
      <c r="M26" s="22">
        <v>0</v>
      </c>
      <c r="N26" s="22">
        <v>0</v>
      </c>
      <c r="O26" s="22">
        <v>0</v>
      </c>
      <c r="P26" s="21">
        <f>SUM(I26:O26)</f>
        <v>226358.13698630137</v>
      </c>
    </row>
    <row r="27" spans="1:30" s="14" customFormat="1" ht="15.75" x14ac:dyDescent="0.2">
      <c r="A27" s="15" t="s">
        <v>50</v>
      </c>
      <c r="B27" s="25" t="s">
        <v>51</v>
      </c>
      <c r="C27" s="16">
        <v>5</v>
      </c>
      <c r="D27" s="17" t="s">
        <v>48</v>
      </c>
      <c r="E27" s="18">
        <v>503</v>
      </c>
      <c r="F27" s="19">
        <v>1</v>
      </c>
      <c r="G27" s="20">
        <f>3835.5*2</f>
        <v>7671</v>
      </c>
      <c r="H27" s="20">
        <f t="shared" si="4"/>
        <v>7671</v>
      </c>
      <c r="I27" s="21">
        <f t="shared" si="0"/>
        <v>92052</v>
      </c>
      <c r="J27" s="22">
        <v>0</v>
      </c>
      <c r="K27" s="22">
        <f t="shared" si="5"/>
        <v>1260.986301369863</v>
      </c>
      <c r="L27" s="22">
        <f t="shared" si="1"/>
        <v>12609.86301369863</v>
      </c>
      <c r="M27" s="22">
        <v>0</v>
      </c>
      <c r="N27" s="22">
        <v>0</v>
      </c>
      <c r="O27" s="27">
        <v>4326.4439999999995</v>
      </c>
      <c r="P27" s="21">
        <f t="shared" si="2"/>
        <v>110249.2933150685</v>
      </c>
    </row>
    <row r="28" spans="1:30" s="14" customFormat="1" ht="15" customHeight="1" x14ac:dyDescent="0.2">
      <c r="A28" s="56" t="s">
        <v>23</v>
      </c>
      <c r="B28" s="56"/>
      <c r="C28" s="56"/>
      <c r="D28" s="56"/>
      <c r="E28" s="56"/>
      <c r="F28" s="23">
        <f>SUM(F25:F27)</f>
        <v>3</v>
      </c>
      <c r="G28" s="20"/>
      <c r="H28" s="20"/>
      <c r="I28" s="24">
        <f>SUM(I25:I27)</f>
        <v>355944</v>
      </c>
      <c r="J28" s="24">
        <f t="shared" ref="J28:P28" si="9">SUM(J25:J27)</f>
        <v>0</v>
      </c>
      <c r="K28" s="24">
        <f t="shared" si="9"/>
        <v>4875.9452054794519</v>
      </c>
      <c r="L28" s="24">
        <f t="shared" si="9"/>
        <v>48759.452054794521</v>
      </c>
      <c r="M28" s="24">
        <f t="shared" si="9"/>
        <v>0</v>
      </c>
      <c r="N28" s="24">
        <f t="shared" si="9"/>
        <v>0</v>
      </c>
      <c r="O28" s="24">
        <f t="shared" si="9"/>
        <v>7483.7159999999994</v>
      </c>
      <c r="P28" s="24">
        <f t="shared" si="9"/>
        <v>417063.11326027394</v>
      </c>
    </row>
    <row r="29" spans="1:30" s="14" customFormat="1" ht="15.75" x14ac:dyDescent="0.2">
      <c r="A29" s="15" t="s">
        <v>52</v>
      </c>
      <c r="B29" s="25" t="s">
        <v>53</v>
      </c>
      <c r="C29" s="16">
        <v>6</v>
      </c>
      <c r="D29" s="17" t="s">
        <v>54</v>
      </c>
      <c r="E29" s="18">
        <v>503</v>
      </c>
      <c r="F29" s="19">
        <v>1</v>
      </c>
      <c r="G29" s="20">
        <v>22977</v>
      </c>
      <c r="H29" s="20">
        <f t="shared" si="4"/>
        <v>22977</v>
      </c>
      <c r="I29" s="21">
        <f t="shared" si="0"/>
        <v>275724</v>
      </c>
      <c r="J29" s="22">
        <v>0</v>
      </c>
      <c r="K29" s="22">
        <f t="shared" si="5"/>
        <v>3777.0410958904108</v>
      </c>
      <c r="L29" s="22">
        <f t="shared" si="1"/>
        <v>37770.410958904111</v>
      </c>
      <c r="M29" s="22">
        <v>0</v>
      </c>
      <c r="N29" s="22">
        <v>0</v>
      </c>
      <c r="O29" s="22">
        <v>0</v>
      </c>
      <c r="P29" s="21">
        <f t="shared" si="2"/>
        <v>317271.45205479453</v>
      </c>
    </row>
    <row r="30" spans="1:30" s="14" customFormat="1" ht="15.75" x14ac:dyDescent="0.2">
      <c r="A30" s="15" t="s">
        <v>55</v>
      </c>
      <c r="B30" s="25" t="s">
        <v>56</v>
      </c>
      <c r="C30" s="16">
        <v>6</v>
      </c>
      <c r="D30" s="17" t="s">
        <v>54</v>
      </c>
      <c r="E30" s="18">
        <v>503</v>
      </c>
      <c r="F30" s="19">
        <v>1</v>
      </c>
      <c r="G30" s="20">
        <v>10452</v>
      </c>
      <c r="H30" s="20">
        <f t="shared" si="4"/>
        <v>10452</v>
      </c>
      <c r="I30" s="21">
        <f t="shared" si="0"/>
        <v>125424</v>
      </c>
      <c r="J30" s="22">
        <v>0</v>
      </c>
      <c r="K30" s="22">
        <f t="shared" si="5"/>
        <v>1718.1369863013699</v>
      </c>
      <c r="L30" s="22">
        <f t="shared" si="1"/>
        <v>17181.369863013701</v>
      </c>
      <c r="M30" s="22">
        <v>0</v>
      </c>
      <c r="N30" s="22">
        <v>0</v>
      </c>
      <c r="O30" s="22">
        <v>16051.0008</v>
      </c>
      <c r="P30" s="21">
        <f t="shared" si="2"/>
        <v>160374.50764931508</v>
      </c>
    </row>
    <row r="31" spans="1:30" s="14" customFormat="1" ht="15.75" x14ac:dyDescent="0.2">
      <c r="A31" s="15" t="s">
        <v>57</v>
      </c>
      <c r="B31" s="25" t="s">
        <v>58</v>
      </c>
      <c r="C31" s="29">
        <v>6</v>
      </c>
      <c r="D31" s="17" t="s">
        <v>54</v>
      </c>
      <c r="E31" s="18">
        <v>503</v>
      </c>
      <c r="F31" s="30">
        <v>1</v>
      </c>
      <c r="G31" s="31">
        <v>13762.991999999998</v>
      </c>
      <c r="H31" s="20">
        <f t="shared" si="4"/>
        <v>13762.991999999998</v>
      </c>
      <c r="I31" s="21">
        <f t="shared" si="0"/>
        <v>165155.90399999998</v>
      </c>
      <c r="J31" s="22">
        <v>0</v>
      </c>
      <c r="K31" s="22">
        <f t="shared" si="5"/>
        <v>2262.4096438356164</v>
      </c>
      <c r="L31" s="22">
        <f t="shared" si="1"/>
        <v>22624.096438356162</v>
      </c>
      <c r="M31" s="22">
        <v>0</v>
      </c>
      <c r="N31" s="22">
        <v>0</v>
      </c>
      <c r="O31" s="22">
        <v>21739.000800000002</v>
      </c>
      <c r="P31" s="21">
        <f t="shared" si="2"/>
        <v>211781.41088219176</v>
      </c>
    </row>
    <row r="32" spans="1:30" s="14" customFormat="1" ht="15.75" x14ac:dyDescent="0.2">
      <c r="A32" s="15" t="s">
        <v>59</v>
      </c>
      <c r="B32" s="25" t="s">
        <v>60</v>
      </c>
      <c r="C32" s="29">
        <v>6</v>
      </c>
      <c r="D32" s="17" t="s">
        <v>54</v>
      </c>
      <c r="E32" s="18">
        <v>503</v>
      </c>
      <c r="F32" s="30">
        <v>1</v>
      </c>
      <c r="G32" s="31">
        <v>13419</v>
      </c>
      <c r="H32" s="20">
        <f t="shared" si="4"/>
        <v>13419</v>
      </c>
      <c r="I32" s="21">
        <f t="shared" si="0"/>
        <v>161028</v>
      </c>
      <c r="J32" s="22">
        <v>0</v>
      </c>
      <c r="K32" s="22">
        <f t="shared" si="5"/>
        <v>2205.8630136986303</v>
      </c>
      <c r="L32" s="22">
        <f t="shared" si="1"/>
        <v>22058.630136986299</v>
      </c>
      <c r="M32" s="22">
        <v>0</v>
      </c>
      <c r="N32" s="22">
        <v>0</v>
      </c>
      <c r="O32" s="22">
        <v>21211.000800000002</v>
      </c>
      <c r="P32" s="21">
        <f t="shared" si="2"/>
        <v>206503.49395068493</v>
      </c>
    </row>
    <row r="33" spans="1:30" s="14" customFormat="1" ht="15.75" x14ac:dyDescent="0.2">
      <c r="A33" s="15" t="s">
        <v>61</v>
      </c>
      <c r="B33" s="25" t="s">
        <v>391</v>
      </c>
      <c r="C33" s="29">
        <v>6</v>
      </c>
      <c r="D33" s="17" t="s">
        <v>54</v>
      </c>
      <c r="E33" s="18">
        <v>503</v>
      </c>
      <c r="F33" s="30">
        <v>1</v>
      </c>
      <c r="G33" s="31">
        <v>7760.0010000000002</v>
      </c>
      <c r="H33" s="20">
        <f t="shared" si="4"/>
        <v>7760.0010000000002</v>
      </c>
      <c r="I33" s="21">
        <f t="shared" si="0"/>
        <v>93120.012000000002</v>
      </c>
      <c r="J33" s="22">
        <v>0</v>
      </c>
      <c r="K33" s="22">
        <f t="shared" si="5"/>
        <v>1275.616602739726</v>
      </c>
      <c r="L33" s="22">
        <f t="shared" si="1"/>
        <v>12756.166027397261</v>
      </c>
      <c r="M33" s="22">
        <v>0</v>
      </c>
      <c r="N33" s="22">
        <v>0</v>
      </c>
      <c r="O33" s="22">
        <v>10924.0008</v>
      </c>
      <c r="P33" s="21">
        <f t="shared" si="2"/>
        <v>118075.79543013699</v>
      </c>
    </row>
    <row r="34" spans="1:30" s="14" customFormat="1" ht="15" customHeight="1" x14ac:dyDescent="0.2">
      <c r="A34" s="56" t="s">
        <v>23</v>
      </c>
      <c r="B34" s="56"/>
      <c r="C34" s="56"/>
      <c r="D34" s="56"/>
      <c r="E34" s="56"/>
      <c r="F34" s="23">
        <f>SUM(F29:F33)</f>
        <v>5</v>
      </c>
      <c r="G34" s="20"/>
      <c r="H34" s="20"/>
      <c r="I34" s="24">
        <f>SUM(I29:I33)</f>
        <v>820451.91599999997</v>
      </c>
      <c r="J34" s="24">
        <f t="shared" ref="J34:P34" si="10">SUM(J29:J33)</f>
        <v>0</v>
      </c>
      <c r="K34" s="24">
        <f t="shared" si="10"/>
        <v>11239.067342465754</v>
      </c>
      <c r="L34" s="24">
        <f t="shared" si="10"/>
        <v>112390.67342465755</v>
      </c>
      <c r="M34" s="24">
        <f t="shared" si="10"/>
        <v>0</v>
      </c>
      <c r="N34" s="24">
        <f t="shared" si="10"/>
        <v>0</v>
      </c>
      <c r="O34" s="24">
        <f t="shared" si="10"/>
        <v>69925.003200000006</v>
      </c>
      <c r="P34" s="24">
        <f t="shared" si="10"/>
        <v>1014006.6599671232</v>
      </c>
    </row>
    <row r="35" spans="1:30" s="14" customFormat="1" ht="25.5" x14ac:dyDescent="0.2">
      <c r="A35" s="15" t="s">
        <v>62</v>
      </c>
      <c r="B35" s="25" t="s">
        <v>63</v>
      </c>
      <c r="C35" s="29">
        <v>7</v>
      </c>
      <c r="D35" s="17" t="s">
        <v>64</v>
      </c>
      <c r="E35" s="18">
        <v>503</v>
      </c>
      <c r="F35" s="30">
        <v>1</v>
      </c>
      <c r="G35" s="31">
        <f>2740.5*2</f>
        <v>5481</v>
      </c>
      <c r="H35" s="20">
        <f t="shared" si="4"/>
        <v>5481</v>
      </c>
      <c r="I35" s="21">
        <f t="shared" si="0"/>
        <v>65772</v>
      </c>
      <c r="J35" s="22">
        <v>0</v>
      </c>
      <c r="K35" s="22">
        <f t="shared" si="5"/>
        <v>900.98630136986299</v>
      </c>
      <c r="L35" s="22">
        <f t="shared" si="1"/>
        <v>9009.8630136986303</v>
      </c>
      <c r="M35" s="22">
        <v>0</v>
      </c>
      <c r="N35" s="22">
        <v>0</v>
      </c>
      <c r="O35" s="32">
        <v>3091.2840000000006</v>
      </c>
      <c r="P35" s="21">
        <f t="shared" si="2"/>
        <v>78774.133315068495</v>
      </c>
    </row>
    <row r="36" spans="1:30" s="14" customFormat="1" ht="25.5" x14ac:dyDescent="0.2">
      <c r="A36" s="15" t="s">
        <v>65</v>
      </c>
      <c r="B36" s="25" t="s">
        <v>66</v>
      </c>
      <c r="C36" s="29">
        <v>7</v>
      </c>
      <c r="D36" s="17" t="s">
        <v>64</v>
      </c>
      <c r="E36" s="18">
        <v>503</v>
      </c>
      <c r="F36" s="30">
        <v>1</v>
      </c>
      <c r="G36" s="31">
        <v>22977</v>
      </c>
      <c r="H36" s="20">
        <f t="shared" si="4"/>
        <v>22977</v>
      </c>
      <c r="I36" s="21">
        <f t="shared" si="0"/>
        <v>275724</v>
      </c>
      <c r="J36" s="22">
        <v>0</v>
      </c>
      <c r="K36" s="22">
        <f t="shared" si="5"/>
        <v>3777.0410958904108</v>
      </c>
      <c r="L36" s="22">
        <f t="shared" si="1"/>
        <v>37770.410958904111</v>
      </c>
      <c r="M36" s="22">
        <v>0</v>
      </c>
      <c r="N36" s="22">
        <v>0</v>
      </c>
      <c r="O36" s="22">
        <v>0</v>
      </c>
      <c r="P36" s="21">
        <f t="shared" si="2"/>
        <v>317271.45205479453</v>
      </c>
    </row>
    <row r="37" spans="1:30" s="14" customFormat="1" ht="25.5" x14ac:dyDescent="0.2">
      <c r="A37" s="15" t="s">
        <v>67</v>
      </c>
      <c r="B37" s="25" t="s">
        <v>68</v>
      </c>
      <c r="C37" s="29">
        <v>7</v>
      </c>
      <c r="D37" s="17" t="s">
        <v>64</v>
      </c>
      <c r="E37" s="18">
        <v>503</v>
      </c>
      <c r="F37" s="30">
        <v>1</v>
      </c>
      <c r="G37" s="31">
        <v>8116.0019999999995</v>
      </c>
      <c r="H37" s="20">
        <f t="shared" si="4"/>
        <v>8116.0019999999995</v>
      </c>
      <c r="I37" s="21">
        <f t="shared" si="0"/>
        <v>97392.02399999999</v>
      </c>
      <c r="J37" s="22">
        <v>0</v>
      </c>
      <c r="K37" s="22">
        <f t="shared" si="5"/>
        <v>1334.1373150684931</v>
      </c>
      <c r="L37" s="22">
        <f t="shared" si="1"/>
        <v>13341.373150684931</v>
      </c>
      <c r="M37" s="22">
        <v>0</v>
      </c>
      <c r="N37" s="22">
        <v>0</v>
      </c>
      <c r="O37" s="22">
        <v>13029</v>
      </c>
      <c r="P37" s="21">
        <f t="shared" si="2"/>
        <v>125096.53446575342</v>
      </c>
    </row>
    <row r="38" spans="1:30" s="14" customFormat="1" ht="25.5" x14ac:dyDescent="0.2">
      <c r="A38" s="15" t="s">
        <v>67</v>
      </c>
      <c r="B38" s="25" t="s">
        <v>69</v>
      </c>
      <c r="C38" s="29">
        <v>7</v>
      </c>
      <c r="D38" s="17" t="s">
        <v>64</v>
      </c>
      <c r="E38" s="18">
        <v>503</v>
      </c>
      <c r="F38" s="30">
        <v>1</v>
      </c>
      <c r="G38" s="31">
        <v>5856</v>
      </c>
      <c r="H38" s="20">
        <f t="shared" si="4"/>
        <v>5856</v>
      </c>
      <c r="I38" s="21">
        <f t="shared" si="0"/>
        <v>70272</v>
      </c>
      <c r="J38" s="22">
        <v>0</v>
      </c>
      <c r="K38" s="22">
        <f t="shared" si="5"/>
        <v>962.6301369863013</v>
      </c>
      <c r="L38" s="22">
        <f t="shared" si="1"/>
        <v>9626.301369863013</v>
      </c>
      <c r="M38" s="22">
        <v>0</v>
      </c>
      <c r="N38" s="22">
        <v>0</v>
      </c>
      <c r="O38" s="22">
        <v>9615</v>
      </c>
      <c r="P38" s="21">
        <f t="shared" si="2"/>
        <v>90475.931506849316</v>
      </c>
    </row>
    <row r="39" spans="1:30" s="14" customFormat="1" ht="25.5" x14ac:dyDescent="0.2">
      <c r="A39" s="15" t="s">
        <v>39</v>
      </c>
      <c r="B39" s="25" t="s">
        <v>70</v>
      </c>
      <c r="C39" s="29">
        <v>7</v>
      </c>
      <c r="D39" s="17" t="s">
        <v>64</v>
      </c>
      <c r="E39" s="18">
        <v>503</v>
      </c>
      <c r="F39" s="30">
        <v>1</v>
      </c>
      <c r="G39" s="31">
        <v>9051</v>
      </c>
      <c r="H39" s="20">
        <f t="shared" si="4"/>
        <v>9051</v>
      </c>
      <c r="I39" s="21">
        <f t="shared" si="0"/>
        <v>108612</v>
      </c>
      <c r="J39" s="22">
        <v>0</v>
      </c>
      <c r="K39" s="22">
        <f t="shared" si="5"/>
        <v>1487.8356164383561</v>
      </c>
      <c r="L39" s="22">
        <f t="shared" si="1"/>
        <v>14878.356164383562</v>
      </c>
      <c r="M39" s="22">
        <v>0</v>
      </c>
      <c r="N39" s="22">
        <v>0</v>
      </c>
      <c r="O39" s="22">
        <v>13954.0008</v>
      </c>
      <c r="P39" s="21">
        <f t="shared" si="2"/>
        <v>138932.19258082192</v>
      </c>
      <c r="AD39" s="26"/>
    </row>
    <row r="40" spans="1:30" s="14" customFormat="1" ht="25.5" x14ac:dyDescent="0.2">
      <c r="A40" s="15" t="s">
        <v>50</v>
      </c>
      <c r="B40" s="25" t="s">
        <v>71</v>
      </c>
      <c r="C40" s="29">
        <v>7</v>
      </c>
      <c r="D40" s="17" t="s">
        <v>64</v>
      </c>
      <c r="E40" s="18">
        <v>503</v>
      </c>
      <c r="F40" s="30">
        <v>1</v>
      </c>
      <c r="G40" s="31">
        <v>6313.0020000000004</v>
      </c>
      <c r="H40" s="20">
        <f t="shared" si="4"/>
        <v>6313.0020000000004</v>
      </c>
      <c r="I40" s="21">
        <f t="shared" si="0"/>
        <v>75756.024000000005</v>
      </c>
      <c r="J40" s="22">
        <v>0</v>
      </c>
      <c r="K40" s="22">
        <f t="shared" si="5"/>
        <v>1037.7537534246576</v>
      </c>
      <c r="L40" s="22">
        <f t="shared" si="1"/>
        <v>10377.537534246576</v>
      </c>
      <c r="M40" s="22">
        <v>0</v>
      </c>
      <c r="N40" s="22">
        <v>0</v>
      </c>
      <c r="O40" s="22">
        <v>9355.0007999999998</v>
      </c>
      <c r="P40" s="21">
        <f t="shared" si="2"/>
        <v>96526.316087671221</v>
      </c>
    </row>
    <row r="41" spans="1:30" s="14" customFormat="1" ht="25.5" x14ac:dyDescent="0.2">
      <c r="A41" s="15" t="s">
        <v>47</v>
      </c>
      <c r="B41" s="25" t="s">
        <v>72</v>
      </c>
      <c r="C41" s="29">
        <v>7</v>
      </c>
      <c r="D41" s="17" t="s">
        <v>64</v>
      </c>
      <c r="E41" s="18">
        <v>503</v>
      </c>
      <c r="F41" s="30">
        <v>1</v>
      </c>
      <c r="G41" s="31">
        <v>8235</v>
      </c>
      <c r="H41" s="20">
        <f t="shared" si="4"/>
        <v>8235</v>
      </c>
      <c r="I41" s="21">
        <f t="shared" si="0"/>
        <v>98820</v>
      </c>
      <c r="J41" s="22">
        <v>0</v>
      </c>
      <c r="K41" s="22">
        <f t="shared" si="5"/>
        <v>1353.6986301369861</v>
      </c>
      <c r="L41" s="22">
        <f t="shared" si="1"/>
        <v>13536.986301369861</v>
      </c>
      <c r="M41" s="22">
        <v>0</v>
      </c>
      <c r="N41" s="22">
        <v>0</v>
      </c>
      <c r="O41" s="22">
        <v>13215</v>
      </c>
      <c r="P41" s="21">
        <f t="shared" si="2"/>
        <v>126925.68493150685</v>
      </c>
    </row>
    <row r="42" spans="1:30" s="33" customFormat="1" ht="25.5" x14ac:dyDescent="0.2">
      <c r="A42" s="15" t="s">
        <v>73</v>
      </c>
      <c r="B42" s="25" t="s">
        <v>74</v>
      </c>
      <c r="C42" s="29">
        <v>7</v>
      </c>
      <c r="D42" s="17" t="s">
        <v>64</v>
      </c>
      <c r="E42" s="18">
        <v>503</v>
      </c>
      <c r="F42" s="30">
        <v>1</v>
      </c>
      <c r="G42" s="31">
        <v>11306.001</v>
      </c>
      <c r="H42" s="20">
        <f t="shared" si="4"/>
        <v>11306.001</v>
      </c>
      <c r="I42" s="21">
        <f t="shared" si="0"/>
        <v>135672.01199999999</v>
      </c>
      <c r="J42" s="22">
        <v>0</v>
      </c>
      <c r="K42" s="22">
        <f t="shared" si="5"/>
        <v>1858.5207123287669</v>
      </c>
      <c r="L42" s="22">
        <f t="shared" si="1"/>
        <v>18585.20712328767</v>
      </c>
      <c r="M42" s="22">
        <v>0</v>
      </c>
      <c r="N42" s="22">
        <v>0</v>
      </c>
      <c r="O42" s="22">
        <v>0</v>
      </c>
      <c r="P42" s="21">
        <f t="shared" si="2"/>
        <v>156115.7398356164</v>
      </c>
    </row>
    <row r="43" spans="1:30" s="33" customFormat="1" ht="25.5" x14ac:dyDescent="0.2">
      <c r="A43" s="15" t="s">
        <v>75</v>
      </c>
      <c r="B43" s="34" t="s">
        <v>76</v>
      </c>
      <c r="C43" s="29">
        <v>7</v>
      </c>
      <c r="D43" s="17" t="s">
        <v>64</v>
      </c>
      <c r="E43" s="18">
        <v>503</v>
      </c>
      <c r="F43" s="30">
        <v>2</v>
      </c>
      <c r="G43" s="31">
        <v>11628</v>
      </c>
      <c r="H43" s="20">
        <f t="shared" si="4"/>
        <v>23256</v>
      </c>
      <c r="I43" s="21">
        <f t="shared" si="0"/>
        <v>279072</v>
      </c>
      <c r="J43" s="22">
        <v>0</v>
      </c>
      <c r="K43" s="22">
        <f t="shared" si="5"/>
        <v>3822.9041095890407</v>
      </c>
      <c r="L43" s="22">
        <f t="shared" si="1"/>
        <v>38229.04109589041</v>
      </c>
      <c r="M43" s="22">
        <v>0</v>
      </c>
      <c r="N43" s="22">
        <v>0</v>
      </c>
      <c r="O43" s="22">
        <v>18464.0016</v>
      </c>
      <c r="P43" s="21">
        <f t="shared" si="2"/>
        <v>339587.94680547947</v>
      </c>
    </row>
    <row r="44" spans="1:30" s="33" customFormat="1" ht="25.5" x14ac:dyDescent="0.2">
      <c r="A44" s="15" t="s">
        <v>77</v>
      </c>
      <c r="B44" s="25" t="s">
        <v>78</v>
      </c>
      <c r="C44" s="29">
        <v>7</v>
      </c>
      <c r="D44" s="17" t="s">
        <v>64</v>
      </c>
      <c r="E44" s="18">
        <v>503</v>
      </c>
      <c r="F44" s="30">
        <v>1</v>
      </c>
      <c r="G44" s="31">
        <v>11305.998</v>
      </c>
      <c r="H44" s="20">
        <f t="shared" si="4"/>
        <v>11305.998</v>
      </c>
      <c r="I44" s="21">
        <f t="shared" si="0"/>
        <v>135671.976</v>
      </c>
      <c r="J44" s="22">
        <v>0</v>
      </c>
      <c r="K44" s="22">
        <f t="shared" si="5"/>
        <v>1858.520219178082</v>
      </c>
      <c r="L44" s="22">
        <f t="shared" si="1"/>
        <v>18585.20219178082</v>
      </c>
      <c r="M44" s="22">
        <v>0</v>
      </c>
      <c r="N44" s="22">
        <v>0</v>
      </c>
      <c r="O44" s="22">
        <v>17970</v>
      </c>
      <c r="P44" s="21">
        <f t="shared" si="2"/>
        <v>174085.6984109589</v>
      </c>
    </row>
    <row r="45" spans="1:30" s="33" customFormat="1" ht="25.5" x14ac:dyDescent="0.2">
      <c r="A45" s="15" t="s">
        <v>79</v>
      </c>
      <c r="B45" s="25" t="s">
        <v>80</v>
      </c>
      <c r="C45" s="29">
        <v>7</v>
      </c>
      <c r="D45" s="17" t="s">
        <v>64</v>
      </c>
      <c r="E45" s="18">
        <v>503</v>
      </c>
      <c r="F45" s="30">
        <v>1</v>
      </c>
      <c r="G45" s="31">
        <v>6291.99</v>
      </c>
      <c r="H45" s="20">
        <f t="shared" si="4"/>
        <v>6291.99</v>
      </c>
      <c r="I45" s="21">
        <f t="shared" si="0"/>
        <v>75503.88</v>
      </c>
      <c r="J45" s="22">
        <v>0</v>
      </c>
      <c r="K45" s="22">
        <f t="shared" si="5"/>
        <v>1034.2997260273974</v>
      </c>
      <c r="L45" s="22">
        <f t="shared" si="1"/>
        <v>10342.997260273974</v>
      </c>
      <c r="M45" s="22">
        <v>0</v>
      </c>
      <c r="N45" s="22">
        <v>0</v>
      </c>
      <c r="O45" s="22">
        <v>10286.0016</v>
      </c>
      <c r="P45" s="21">
        <f t="shared" si="2"/>
        <v>97167.178586301379</v>
      </c>
      <c r="AB45" s="35"/>
    </row>
    <row r="46" spans="1:30" s="33" customFormat="1" ht="25.5" x14ac:dyDescent="0.2">
      <c r="A46" s="15" t="s">
        <v>81</v>
      </c>
      <c r="B46" s="25" t="s">
        <v>82</v>
      </c>
      <c r="C46" s="29">
        <v>7</v>
      </c>
      <c r="D46" s="17" t="s">
        <v>64</v>
      </c>
      <c r="E46" s="18">
        <v>503</v>
      </c>
      <c r="F46" s="30">
        <v>1</v>
      </c>
      <c r="G46" s="31">
        <v>4953</v>
      </c>
      <c r="H46" s="20">
        <f t="shared" si="4"/>
        <v>4953</v>
      </c>
      <c r="I46" s="21">
        <f t="shared" si="0"/>
        <v>59436</v>
      </c>
      <c r="J46" s="22">
        <v>0</v>
      </c>
      <c r="K46" s="22">
        <f t="shared" si="5"/>
        <v>814.19178082191775</v>
      </c>
      <c r="L46" s="22">
        <f t="shared" si="1"/>
        <v>8141.9178082191775</v>
      </c>
      <c r="M46" s="22">
        <v>0</v>
      </c>
      <c r="N46" s="22">
        <v>0</v>
      </c>
      <c r="O46" s="22">
        <v>8193</v>
      </c>
      <c r="P46" s="21">
        <f t="shared" si="2"/>
        <v>76585.109589041094</v>
      </c>
    </row>
    <row r="47" spans="1:30" s="33" customFormat="1" ht="25.5" x14ac:dyDescent="0.2">
      <c r="A47" s="15" t="s">
        <v>83</v>
      </c>
      <c r="B47" s="25" t="s">
        <v>30</v>
      </c>
      <c r="C47" s="29">
        <v>7</v>
      </c>
      <c r="D47" s="17" t="s">
        <v>64</v>
      </c>
      <c r="E47" s="18">
        <v>503</v>
      </c>
      <c r="F47" s="30">
        <v>1</v>
      </c>
      <c r="G47" s="31">
        <v>1345.5</v>
      </c>
      <c r="H47" s="20">
        <f t="shared" si="4"/>
        <v>1345.5</v>
      </c>
      <c r="I47" s="21">
        <f t="shared" si="0"/>
        <v>16146</v>
      </c>
      <c r="J47" s="22">
        <v>0</v>
      </c>
      <c r="K47" s="22">
        <f t="shared" si="5"/>
        <v>221.17808219178085</v>
      </c>
      <c r="L47" s="22">
        <f t="shared" si="1"/>
        <v>2211.7808219178082</v>
      </c>
      <c r="M47" s="22">
        <v>0</v>
      </c>
      <c r="N47" s="22">
        <v>0</v>
      </c>
      <c r="O47" s="22">
        <v>2402.0016000000001</v>
      </c>
      <c r="P47" s="21">
        <f t="shared" si="2"/>
        <v>20980.960504109589</v>
      </c>
    </row>
    <row r="48" spans="1:30" s="33" customFormat="1" ht="25.5" x14ac:dyDescent="0.2">
      <c r="A48" s="15" t="s">
        <v>84</v>
      </c>
      <c r="B48" s="25" t="s">
        <v>85</v>
      </c>
      <c r="C48" s="29">
        <v>7</v>
      </c>
      <c r="D48" s="17" t="s">
        <v>64</v>
      </c>
      <c r="E48" s="18">
        <v>503</v>
      </c>
      <c r="F48" s="30">
        <v>1</v>
      </c>
      <c r="G48" s="31">
        <v>5412</v>
      </c>
      <c r="H48" s="20">
        <f t="shared" si="4"/>
        <v>5412</v>
      </c>
      <c r="I48" s="21">
        <f t="shared" si="0"/>
        <v>64944</v>
      </c>
      <c r="J48" s="22">
        <v>0</v>
      </c>
      <c r="K48" s="22">
        <f t="shared" si="5"/>
        <v>889.64383561643842</v>
      </c>
      <c r="L48" s="22">
        <f t="shared" si="1"/>
        <v>8896.4383561643845</v>
      </c>
      <c r="M48" s="22">
        <v>0</v>
      </c>
      <c r="N48" s="22">
        <v>0</v>
      </c>
      <c r="O48" s="22">
        <v>8907</v>
      </c>
      <c r="P48" s="21">
        <f t="shared" si="2"/>
        <v>83637.082191780821</v>
      </c>
    </row>
    <row r="49" spans="1:28" s="33" customFormat="1" ht="25.5" x14ac:dyDescent="0.2">
      <c r="A49" s="15" t="s">
        <v>86</v>
      </c>
      <c r="B49" s="25" t="s">
        <v>87</v>
      </c>
      <c r="C49" s="29">
        <v>7</v>
      </c>
      <c r="D49" s="17" t="s">
        <v>64</v>
      </c>
      <c r="E49" s="18">
        <v>503</v>
      </c>
      <c r="F49" s="30">
        <v>1</v>
      </c>
      <c r="G49" s="31">
        <v>4953</v>
      </c>
      <c r="H49" s="20">
        <f t="shared" si="4"/>
        <v>4953</v>
      </c>
      <c r="I49" s="21">
        <f t="shared" si="0"/>
        <v>59436</v>
      </c>
      <c r="J49" s="22">
        <v>0</v>
      </c>
      <c r="K49" s="22">
        <f t="shared" si="5"/>
        <v>814.19178082191775</v>
      </c>
      <c r="L49" s="22">
        <f t="shared" si="1"/>
        <v>8141.9178082191775</v>
      </c>
      <c r="M49" s="22">
        <v>0</v>
      </c>
      <c r="N49" s="22">
        <v>0</v>
      </c>
      <c r="O49" s="22">
        <v>8193</v>
      </c>
      <c r="P49" s="21">
        <f t="shared" si="2"/>
        <v>76585.109589041094</v>
      </c>
      <c r="AB49" s="35"/>
    </row>
    <row r="50" spans="1:28" s="33" customFormat="1" ht="25.5" x14ac:dyDescent="0.2">
      <c r="A50" s="15" t="s">
        <v>39</v>
      </c>
      <c r="B50" s="25" t="s">
        <v>88</v>
      </c>
      <c r="C50" s="29">
        <v>7</v>
      </c>
      <c r="D50" s="17" t="s">
        <v>64</v>
      </c>
      <c r="E50" s="18">
        <v>503</v>
      </c>
      <c r="F50" s="30">
        <v>1</v>
      </c>
      <c r="G50" s="31">
        <v>5133</v>
      </c>
      <c r="H50" s="20">
        <f t="shared" si="4"/>
        <v>5133</v>
      </c>
      <c r="I50" s="21">
        <f t="shared" si="0"/>
        <v>61596</v>
      </c>
      <c r="J50" s="22">
        <v>0</v>
      </c>
      <c r="K50" s="22">
        <f t="shared" si="5"/>
        <v>843.78082191780823</v>
      </c>
      <c r="L50" s="22">
        <f t="shared" si="1"/>
        <v>8437.8082191780813</v>
      </c>
      <c r="M50" s="22">
        <v>0</v>
      </c>
      <c r="N50" s="22">
        <v>0</v>
      </c>
      <c r="O50" s="22">
        <v>5630.4</v>
      </c>
      <c r="P50" s="21">
        <f t="shared" si="2"/>
        <v>76507.989041095891</v>
      </c>
    </row>
    <row r="51" spans="1:28" s="33" customFormat="1" ht="25.5" x14ac:dyDescent="0.2">
      <c r="A51" s="15" t="s">
        <v>89</v>
      </c>
      <c r="B51" s="25" t="s">
        <v>90</v>
      </c>
      <c r="C51" s="29">
        <v>7</v>
      </c>
      <c r="D51" s="17" t="s">
        <v>64</v>
      </c>
      <c r="E51" s="18">
        <v>503</v>
      </c>
      <c r="F51" s="30">
        <v>1</v>
      </c>
      <c r="G51" s="31">
        <v>5255.19</v>
      </c>
      <c r="H51" s="20">
        <f t="shared" si="4"/>
        <v>5255.19</v>
      </c>
      <c r="I51" s="21">
        <f t="shared" si="0"/>
        <v>63062.28</v>
      </c>
      <c r="J51" s="22">
        <v>0</v>
      </c>
      <c r="K51" s="22">
        <f t="shared" si="5"/>
        <v>863.86684931506852</v>
      </c>
      <c r="L51" s="22">
        <f t="shared" si="1"/>
        <v>8638.6684931506843</v>
      </c>
      <c r="M51" s="22">
        <v>0</v>
      </c>
      <c r="N51" s="22">
        <v>0</v>
      </c>
      <c r="O51" s="22">
        <v>8674.0007999999998</v>
      </c>
      <c r="P51" s="21">
        <f t="shared" si="2"/>
        <v>81238.816142465745</v>
      </c>
    </row>
    <row r="52" spans="1:28" s="33" customFormat="1" ht="25.5" x14ac:dyDescent="0.2">
      <c r="A52" s="15" t="s">
        <v>91</v>
      </c>
      <c r="B52" s="25" t="s">
        <v>92</v>
      </c>
      <c r="C52" s="29">
        <v>7</v>
      </c>
      <c r="D52" s="17" t="s">
        <v>64</v>
      </c>
      <c r="E52" s="18">
        <v>503</v>
      </c>
      <c r="F52" s="30">
        <v>1</v>
      </c>
      <c r="G52" s="31">
        <v>6033</v>
      </c>
      <c r="H52" s="20">
        <f t="shared" si="4"/>
        <v>6033</v>
      </c>
      <c r="I52" s="21">
        <f t="shared" si="0"/>
        <v>72396</v>
      </c>
      <c r="J52" s="22">
        <v>0</v>
      </c>
      <c r="K52" s="22">
        <f t="shared" si="5"/>
        <v>991.72602739726028</v>
      </c>
      <c r="L52" s="22">
        <f t="shared" si="1"/>
        <v>9917.2602739726026</v>
      </c>
      <c r="M52" s="22">
        <v>0</v>
      </c>
      <c r="N52" s="22">
        <v>0</v>
      </c>
      <c r="O52" s="22">
        <v>9897</v>
      </c>
      <c r="P52" s="21">
        <f t="shared" si="2"/>
        <v>93201.986301369863</v>
      </c>
    </row>
    <row r="53" spans="1:28" s="33" customFormat="1" ht="25.5" x14ac:dyDescent="0.2">
      <c r="A53" s="15" t="s">
        <v>93</v>
      </c>
      <c r="B53" s="25" t="s">
        <v>94</v>
      </c>
      <c r="C53" s="29">
        <v>7</v>
      </c>
      <c r="D53" s="17" t="s">
        <v>64</v>
      </c>
      <c r="E53" s="18">
        <v>503</v>
      </c>
      <c r="F53" s="30">
        <v>1</v>
      </c>
      <c r="G53" s="31">
        <v>5409</v>
      </c>
      <c r="H53" s="20">
        <f t="shared" si="4"/>
        <v>5409</v>
      </c>
      <c r="I53" s="21">
        <f t="shared" si="0"/>
        <v>64908</v>
      </c>
      <c r="J53" s="22">
        <v>0</v>
      </c>
      <c r="K53" s="22">
        <f t="shared" si="5"/>
        <v>889.15068493150682</v>
      </c>
      <c r="L53" s="22">
        <f t="shared" si="1"/>
        <v>8891.5068493150684</v>
      </c>
      <c r="M53" s="22">
        <v>0</v>
      </c>
      <c r="N53" s="22">
        <v>0</v>
      </c>
      <c r="O53" s="22">
        <v>8903.0015999999996</v>
      </c>
      <c r="P53" s="21">
        <f t="shared" si="2"/>
        <v>83591.659134246569</v>
      </c>
    </row>
    <row r="54" spans="1:28" s="33" customFormat="1" ht="25.5" x14ac:dyDescent="0.2">
      <c r="A54" s="15" t="s">
        <v>95</v>
      </c>
      <c r="B54" s="25" t="s">
        <v>96</v>
      </c>
      <c r="C54" s="29">
        <v>7</v>
      </c>
      <c r="D54" s="17" t="s">
        <v>64</v>
      </c>
      <c r="E54" s="18">
        <v>503</v>
      </c>
      <c r="F54" s="30">
        <v>1</v>
      </c>
      <c r="G54" s="31">
        <v>4513.0020000000004</v>
      </c>
      <c r="H54" s="20">
        <f t="shared" si="4"/>
        <v>4513.0020000000004</v>
      </c>
      <c r="I54" s="21">
        <f t="shared" si="0"/>
        <v>54156.024000000005</v>
      </c>
      <c r="J54" s="22">
        <v>0</v>
      </c>
      <c r="K54" s="22">
        <f t="shared" si="5"/>
        <v>741.86334246575359</v>
      </c>
      <c r="L54" s="22">
        <f t="shared" si="1"/>
        <v>7418.6334246575352</v>
      </c>
      <c r="M54" s="22">
        <v>0</v>
      </c>
      <c r="N54" s="22">
        <v>0</v>
      </c>
      <c r="O54" s="22">
        <v>7504.0007999999998</v>
      </c>
      <c r="P54" s="21">
        <f t="shared" si="2"/>
        <v>69820.521567123287</v>
      </c>
    </row>
    <row r="55" spans="1:28" s="33" customFormat="1" ht="25.5" x14ac:dyDescent="0.2">
      <c r="A55" s="15" t="s">
        <v>97</v>
      </c>
      <c r="B55" s="25" t="s">
        <v>98</v>
      </c>
      <c r="C55" s="29">
        <v>7</v>
      </c>
      <c r="D55" s="17" t="s">
        <v>64</v>
      </c>
      <c r="E55" s="18">
        <v>503</v>
      </c>
      <c r="F55" s="30">
        <v>1</v>
      </c>
      <c r="G55" s="31">
        <v>5663.0010000000002</v>
      </c>
      <c r="H55" s="20">
        <f t="shared" si="4"/>
        <v>5663.0010000000002</v>
      </c>
      <c r="I55" s="21">
        <f t="shared" si="0"/>
        <v>67956.012000000002</v>
      </c>
      <c r="J55" s="22">
        <v>0</v>
      </c>
      <c r="K55" s="22">
        <f t="shared" si="5"/>
        <v>930.90427397260271</v>
      </c>
      <c r="L55" s="22">
        <f t="shared" si="1"/>
        <v>9309.0427397260264</v>
      </c>
      <c r="M55" s="22">
        <v>0</v>
      </c>
      <c r="N55" s="22">
        <v>0</v>
      </c>
      <c r="O55" s="22">
        <v>9307.0007999999998</v>
      </c>
      <c r="P55" s="21">
        <f t="shared" si="2"/>
        <v>87502.959813698617</v>
      </c>
    </row>
    <row r="56" spans="1:28" s="33" customFormat="1" ht="25.5" x14ac:dyDescent="0.2">
      <c r="A56" s="15" t="s">
        <v>99</v>
      </c>
      <c r="B56" s="25" t="s">
        <v>100</v>
      </c>
      <c r="C56" s="29">
        <v>7</v>
      </c>
      <c r="D56" s="17" t="s">
        <v>64</v>
      </c>
      <c r="E56" s="18">
        <v>503</v>
      </c>
      <c r="F56" s="30">
        <v>1</v>
      </c>
      <c r="G56" s="31">
        <v>6691.9920000000002</v>
      </c>
      <c r="H56" s="20">
        <f t="shared" si="4"/>
        <v>6691.9920000000002</v>
      </c>
      <c r="I56" s="21">
        <f t="shared" si="0"/>
        <v>80303.90400000001</v>
      </c>
      <c r="J56" s="22">
        <v>0</v>
      </c>
      <c r="K56" s="22">
        <f t="shared" si="5"/>
        <v>1100.0534794520549</v>
      </c>
      <c r="L56" s="22">
        <f t="shared" si="1"/>
        <v>11000.534794520549</v>
      </c>
      <c r="M56" s="22">
        <v>0</v>
      </c>
      <c r="N56" s="22">
        <v>0</v>
      </c>
      <c r="O56" s="22">
        <v>10924.0008</v>
      </c>
      <c r="P56" s="21">
        <f t="shared" si="2"/>
        <v>103328.4930739726</v>
      </c>
    </row>
    <row r="57" spans="1:28" s="33" customFormat="1" ht="25.5" x14ac:dyDescent="0.2">
      <c r="A57" s="15" t="s">
        <v>101</v>
      </c>
      <c r="B57" s="25" t="s">
        <v>102</v>
      </c>
      <c r="C57" s="29">
        <v>7</v>
      </c>
      <c r="D57" s="17" t="s">
        <v>64</v>
      </c>
      <c r="E57" s="18">
        <v>503</v>
      </c>
      <c r="F57" s="30">
        <v>1</v>
      </c>
      <c r="G57" s="31">
        <v>4572.5010000000002</v>
      </c>
      <c r="H57" s="20">
        <f t="shared" si="4"/>
        <v>4572.5010000000002</v>
      </c>
      <c r="I57" s="21">
        <f t="shared" si="0"/>
        <v>54870.012000000002</v>
      </c>
      <c r="J57" s="22">
        <v>0</v>
      </c>
      <c r="K57" s="22">
        <f t="shared" si="5"/>
        <v>751.64400000000001</v>
      </c>
      <c r="L57" s="22">
        <f t="shared" si="1"/>
        <v>7516.4400000000005</v>
      </c>
      <c r="M57" s="22">
        <v>0</v>
      </c>
      <c r="N57" s="22">
        <v>0</v>
      </c>
      <c r="O57" s="22">
        <v>7600.0007999999998</v>
      </c>
      <c r="P57" s="21">
        <f t="shared" si="2"/>
        <v>70738.096799999999</v>
      </c>
    </row>
    <row r="58" spans="1:28" s="33" customFormat="1" ht="25.5" x14ac:dyDescent="0.2">
      <c r="A58" s="15" t="s">
        <v>103</v>
      </c>
      <c r="B58" s="25" t="s">
        <v>104</v>
      </c>
      <c r="C58" s="29">
        <v>7</v>
      </c>
      <c r="D58" s="17" t="s">
        <v>64</v>
      </c>
      <c r="E58" s="18">
        <v>503</v>
      </c>
      <c r="F58" s="30">
        <v>1</v>
      </c>
      <c r="G58" s="31">
        <v>5736</v>
      </c>
      <c r="H58" s="20">
        <f t="shared" si="4"/>
        <v>5736</v>
      </c>
      <c r="I58" s="21">
        <f t="shared" si="0"/>
        <v>68832</v>
      </c>
      <c r="J58" s="22">
        <v>0</v>
      </c>
      <c r="K58" s="22">
        <f t="shared" si="5"/>
        <v>942.90410958904101</v>
      </c>
      <c r="L58" s="22">
        <f t="shared" si="1"/>
        <v>9429.0410958904104</v>
      </c>
      <c r="M58" s="22">
        <v>0</v>
      </c>
      <c r="N58" s="22">
        <v>0</v>
      </c>
      <c r="O58" s="22">
        <v>9064.0007999999998</v>
      </c>
      <c r="P58" s="21">
        <f t="shared" si="2"/>
        <v>88267.946005479447</v>
      </c>
    </row>
    <row r="59" spans="1:28" s="33" customFormat="1" ht="25.5" x14ac:dyDescent="0.2">
      <c r="A59" s="15" t="s">
        <v>105</v>
      </c>
      <c r="B59" s="25" t="s">
        <v>106</v>
      </c>
      <c r="C59" s="29">
        <v>7</v>
      </c>
      <c r="D59" s="17" t="s">
        <v>64</v>
      </c>
      <c r="E59" s="18">
        <v>503</v>
      </c>
      <c r="F59" s="30">
        <v>1</v>
      </c>
      <c r="G59" s="31">
        <v>5783.0010000000002</v>
      </c>
      <c r="H59" s="20">
        <f t="shared" si="4"/>
        <v>5783.0010000000002</v>
      </c>
      <c r="I59" s="21">
        <f t="shared" si="0"/>
        <v>69396.012000000002</v>
      </c>
      <c r="J59" s="22">
        <v>0</v>
      </c>
      <c r="K59" s="22">
        <f t="shared" si="5"/>
        <v>950.63030136986299</v>
      </c>
      <c r="L59" s="22">
        <f t="shared" si="1"/>
        <v>9506.3030136986308</v>
      </c>
      <c r="M59" s="22">
        <v>0</v>
      </c>
      <c r="N59" s="22">
        <v>0</v>
      </c>
      <c r="O59" s="22">
        <v>9136.0007999999998</v>
      </c>
      <c r="P59" s="21">
        <f t="shared" si="2"/>
        <v>88988.946115068495</v>
      </c>
    </row>
    <row r="60" spans="1:28" s="33" customFormat="1" ht="25.5" x14ac:dyDescent="0.2">
      <c r="A60" s="15" t="s">
        <v>107</v>
      </c>
      <c r="B60" s="25" t="s">
        <v>108</v>
      </c>
      <c r="C60" s="29">
        <v>7</v>
      </c>
      <c r="D60" s="17" t="s">
        <v>64</v>
      </c>
      <c r="E60" s="18">
        <v>503</v>
      </c>
      <c r="F60" s="30">
        <v>1</v>
      </c>
      <c r="G60" s="31">
        <v>5976</v>
      </c>
      <c r="H60" s="20">
        <f t="shared" si="4"/>
        <v>5976</v>
      </c>
      <c r="I60" s="21">
        <f t="shared" si="0"/>
        <v>71712</v>
      </c>
      <c r="J60" s="22">
        <v>0</v>
      </c>
      <c r="K60" s="22">
        <f t="shared" si="5"/>
        <v>982.35616438356158</v>
      </c>
      <c r="L60" s="22">
        <f t="shared" si="1"/>
        <v>9823.5616438356155</v>
      </c>
      <c r="M60" s="22">
        <v>0</v>
      </c>
      <c r="N60" s="22">
        <v>0</v>
      </c>
      <c r="O60" s="22">
        <v>9806.0015999999996</v>
      </c>
      <c r="P60" s="21">
        <f t="shared" si="2"/>
        <v>92323.919408219183</v>
      </c>
    </row>
    <row r="61" spans="1:28" s="33" customFormat="1" ht="25.5" x14ac:dyDescent="0.2">
      <c r="A61" s="15" t="s">
        <v>109</v>
      </c>
      <c r="B61" s="25" t="s">
        <v>110</v>
      </c>
      <c r="C61" s="29">
        <v>7</v>
      </c>
      <c r="D61" s="17" t="s">
        <v>64</v>
      </c>
      <c r="E61" s="18">
        <v>503</v>
      </c>
      <c r="F61" s="30">
        <v>1</v>
      </c>
      <c r="G61" s="31">
        <v>2805</v>
      </c>
      <c r="H61" s="20">
        <f t="shared" si="4"/>
        <v>2805</v>
      </c>
      <c r="I61" s="21">
        <f t="shared" si="0"/>
        <v>33660</v>
      </c>
      <c r="J61" s="22">
        <v>0</v>
      </c>
      <c r="K61" s="22">
        <f t="shared" si="5"/>
        <v>461.09589041095887</v>
      </c>
      <c r="L61" s="22">
        <f t="shared" si="1"/>
        <v>4610.9589041095887</v>
      </c>
      <c r="M61" s="22">
        <v>0</v>
      </c>
      <c r="N61" s="22">
        <v>0</v>
      </c>
      <c r="O61" s="22">
        <v>4769.0016000000005</v>
      </c>
      <c r="P61" s="21">
        <f t="shared" si="2"/>
        <v>43501.05639452055</v>
      </c>
    </row>
    <row r="62" spans="1:28" s="33" customFormat="1" ht="25.5" x14ac:dyDescent="0.2">
      <c r="A62" s="15" t="s">
        <v>111</v>
      </c>
      <c r="B62" s="25" t="s">
        <v>112</v>
      </c>
      <c r="C62" s="29">
        <v>7</v>
      </c>
      <c r="D62" s="17" t="s">
        <v>64</v>
      </c>
      <c r="E62" s="18">
        <v>503</v>
      </c>
      <c r="F62" s="30">
        <v>1</v>
      </c>
      <c r="G62" s="31">
        <v>11511</v>
      </c>
      <c r="H62" s="20">
        <f t="shared" si="4"/>
        <v>11511</v>
      </c>
      <c r="I62" s="21">
        <f t="shared" si="0"/>
        <v>138132</v>
      </c>
      <c r="J62" s="22">
        <v>0</v>
      </c>
      <c r="K62" s="22">
        <f t="shared" si="5"/>
        <v>1892.2191780821918</v>
      </c>
      <c r="L62" s="22">
        <f t="shared" si="1"/>
        <v>18922.191780821919</v>
      </c>
      <c r="M62" s="22">
        <v>0</v>
      </c>
      <c r="N62" s="22">
        <v>0</v>
      </c>
      <c r="O62" s="22">
        <v>16918.000800000002</v>
      </c>
      <c r="P62" s="21">
        <f t="shared" si="2"/>
        <v>175864.41175890411</v>
      </c>
    </row>
    <row r="63" spans="1:28" s="33" customFormat="1" ht="25.5" x14ac:dyDescent="0.2">
      <c r="A63" s="15" t="s">
        <v>113</v>
      </c>
      <c r="B63" s="25" t="s">
        <v>114</v>
      </c>
      <c r="C63" s="29">
        <v>7</v>
      </c>
      <c r="D63" s="17" t="s">
        <v>64</v>
      </c>
      <c r="E63" s="18">
        <v>503</v>
      </c>
      <c r="F63" s="30">
        <v>1</v>
      </c>
      <c r="G63" s="31">
        <v>5115</v>
      </c>
      <c r="H63" s="20">
        <f t="shared" si="4"/>
        <v>5115</v>
      </c>
      <c r="I63" s="21">
        <f t="shared" si="0"/>
        <v>61380</v>
      </c>
      <c r="J63" s="22">
        <v>0</v>
      </c>
      <c r="K63" s="22">
        <f t="shared" si="5"/>
        <v>840.82191780821915</v>
      </c>
      <c r="L63" s="22">
        <f t="shared" si="1"/>
        <v>8408.2191780821922</v>
      </c>
      <c r="M63" s="22">
        <v>0</v>
      </c>
      <c r="N63" s="22">
        <v>0</v>
      </c>
      <c r="O63" s="22">
        <v>8451</v>
      </c>
      <c r="P63" s="21">
        <f t="shared" si="2"/>
        <v>79080.04109589041</v>
      </c>
      <c r="AA63" s="35"/>
    </row>
    <row r="64" spans="1:28" s="33" customFormat="1" ht="25.5" x14ac:dyDescent="0.2">
      <c r="A64" s="15" t="s">
        <v>115</v>
      </c>
      <c r="B64" s="25" t="s">
        <v>116</v>
      </c>
      <c r="C64" s="29">
        <v>7</v>
      </c>
      <c r="D64" s="17" t="s">
        <v>64</v>
      </c>
      <c r="E64" s="18">
        <v>503</v>
      </c>
      <c r="F64" s="30">
        <v>1</v>
      </c>
      <c r="G64" s="31">
        <f>2388*2</f>
        <v>4776</v>
      </c>
      <c r="H64" s="20">
        <f t="shared" si="4"/>
        <v>4776</v>
      </c>
      <c r="I64" s="21">
        <f t="shared" si="0"/>
        <v>57312</v>
      </c>
      <c r="J64" s="22">
        <v>0</v>
      </c>
      <c r="K64" s="22">
        <f t="shared" si="5"/>
        <v>785.09589041095887</v>
      </c>
      <c r="L64" s="22">
        <f t="shared" si="1"/>
        <v>7850.9589041095896</v>
      </c>
      <c r="M64" s="22">
        <v>0</v>
      </c>
      <c r="N64" s="22">
        <v>0</v>
      </c>
      <c r="O64" s="22">
        <v>5238.96</v>
      </c>
      <c r="P64" s="21">
        <f t="shared" si="2"/>
        <v>71187.014794520554</v>
      </c>
      <c r="AA64" s="35"/>
    </row>
    <row r="65" spans="1:27" s="33" customFormat="1" ht="25.5" x14ac:dyDescent="0.2">
      <c r="A65" s="15" t="s">
        <v>117</v>
      </c>
      <c r="B65" s="25" t="s">
        <v>118</v>
      </c>
      <c r="C65" s="29">
        <v>7</v>
      </c>
      <c r="D65" s="17" t="s">
        <v>64</v>
      </c>
      <c r="E65" s="18">
        <v>503</v>
      </c>
      <c r="F65" s="30">
        <v>1</v>
      </c>
      <c r="G65" s="31">
        <f>705.4305*2</f>
        <v>1410.8610000000001</v>
      </c>
      <c r="H65" s="20">
        <f t="shared" si="4"/>
        <v>1410.8610000000001</v>
      </c>
      <c r="I65" s="21">
        <f t="shared" si="0"/>
        <v>16930.332000000002</v>
      </c>
      <c r="J65" s="22">
        <v>0</v>
      </c>
      <c r="K65" s="22">
        <f t="shared" si="5"/>
        <v>231.92235616438359</v>
      </c>
      <c r="L65" s="22">
        <f t="shared" si="1"/>
        <v>2319.2235616438361</v>
      </c>
      <c r="M65" s="22">
        <v>0</v>
      </c>
      <c r="N65" s="22">
        <v>0</v>
      </c>
      <c r="O65" s="22">
        <v>2190.2400000000002</v>
      </c>
      <c r="P65" s="21">
        <f t="shared" si="2"/>
        <v>21671.717917808226</v>
      </c>
      <c r="AA65" s="35"/>
    </row>
    <row r="66" spans="1:27" s="33" customFormat="1" ht="25.5" x14ac:dyDescent="0.2">
      <c r="A66" s="15" t="s">
        <v>119</v>
      </c>
      <c r="B66" s="25" t="s">
        <v>120</v>
      </c>
      <c r="C66" s="29">
        <v>7</v>
      </c>
      <c r="D66" s="17" t="s">
        <v>64</v>
      </c>
      <c r="E66" s="18">
        <v>503</v>
      </c>
      <c r="F66" s="30">
        <v>1</v>
      </c>
      <c r="G66" s="31">
        <f>5223*2</f>
        <v>10446</v>
      </c>
      <c r="H66" s="20">
        <f t="shared" si="4"/>
        <v>10446</v>
      </c>
      <c r="I66" s="21">
        <f t="shared" si="0"/>
        <v>125352</v>
      </c>
      <c r="J66" s="22">
        <v>0</v>
      </c>
      <c r="K66" s="22">
        <f t="shared" si="5"/>
        <v>1717.1506849315069</v>
      </c>
      <c r="L66" s="22">
        <f t="shared" si="1"/>
        <v>17171.506849315068</v>
      </c>
      <c r="M66" s="22">
        <v>0</v>
      </c>
      <c r="N66" s="22">
        <v>0</v>
      </c>
      <c r="O66" s="22">
        <v>5891.5439999999999</v>
      </c>
      <c r="P66" s="21">
        <f t="shared" si="2"/>
        <v>150132.20153424656</v>
      </c>
      <c r="AA66" s="35"/>
    </row>
    <row r="67" spans="1:27" s="33" customFormat="1" ht="25.5" x14ac:dyDescent="0.2">
      <c r="A67" s="15" t="s">
        <v>121</v>
      </c>
      <c r="B67" s="25" t="s">
        <v>122</v>
      </c>
      <c r="C67" s="29">
        <v>7</v>
      </c>
      <c r="D67" s="17" t="s">
        <v>64</v>
      </c>
      <c r="E67" s="18">
        <v>503</v>
      </c>
      <c r="F67" s="30">
        <v>1</v>
      </c>
      <c r="G67" s="31">
        <f>3219.75*2</f>
        <v>6439.5</v>
      </c>
      <c r="H67" s="20">
        <f t="shared" si="4"/>
        <v>6439.5</v>
      </c>
      <c r="I67" s="21">
        <f t="shared" si="0"/>
        <v>77274</v>
      </c>
      <c r="J67" s="22">
        <v>0</v>
      </c>
      <c r="K67" s="22">
        <f t="shared" si="5"/>
        <v>1058.5479452054794</v>
      </c>
      <c r="L67" s="22">
        <f t="shared" si="1"/>
        <v>10585.479452054795</v>
      </c>
      <c r="M67" s="22">
        <v>0</v>
      </c>
      <c r="N67" s="22">
        <v>0</v>
      </c>
      <c r="O67" s="22">
        <v>3631.8779999999997</v>
      </c>
      <c r="P67" s="21">
        <f t="shared" si="2"/>
        <v>92549.905397260271</v>
      </c>
      <c r="AA67" s="35"/>
    </row>
    <row r="68" spans="1:27" s="33" customFormat="1" ht="25.5" x14ac:dyDescent="0.2">
      <c r="A68" s="15" t="s">
        <v>123</v>
      </c>
      <c r="B68" s="25" t="s">
        <v>124</v>
      </c>
      <c r="C68" s="29">
        <v>7</v>
      </c>
      <c r="D68" s="17" t="s">
        <v>64</v>
      </c>
      <c r="E68" s="18">
        <v>503</v>
      </c>
      <c r="F68" s="30">
        <v>1</v>
      </c>
      <c r="G68" s="31">
        <f>5653.0005*2</f>
        <v>11306.001</v>
      </c>
      <c r="H68" s="20">
        <f t="shared" si="4"/>
        <v>11306.001</v>
      </c>
      <c r="I68" s="21">
        <f t="shared" si="0"/>
        <v>135672.01199999999</v>
      </c>
      <c r="J68" s="22">
        <v>0</v>
      </c>
      <c r="K68" s="22">
        <f t="shared" si="5"/>
        <v>1858.5207123287669</v>
      </c>
      <c r="L68" s="22">
        <f t="shared" si="1"/>
        <v>18585.20712328767</v>
      </c>
      <c r="M68" s="22">
        <v>0</v>
      </c>
      <c r="N68" s="22">
        <v>0</v>
      </c>
      <c r="O68" s="22">
        <v>0</v>
      </c>
      <c r="P68" s="21">
        <f t="shared" si="2"/>
        <v>156115.7398356164</v>
      </c>
      <c r="AA68" s="35"/>
    </row>
    <row r="69" spans="1:27" s="33" customFormat="1" ht="25.5" x14ac:dyDescent="0.2">
      <c r="A69" s="15" t="s">
        <v>125</v>
      </c>
      <c r="B69" s="25" t="s">
        <v>126</v>
      </c>
      <c r="C69" s="29">
        <v>7</v>
      </c>
      <c r="D69" s="17" t="s">
        <v>64</v>
      </c>
      <c r="E69" s="18">
        <v>503</v>
      </c>
      <c r="F69" s="30">
        <v>1</v>
      </c>
      <c r="G69" s="31">
        <f>2265.75*2</f>
        <v>4531.5</v>
      </c>
      <c r="H69" s="20">
        <f t="shared" si="4"/>
        <v>4531.5</v>
      </c>
      <c r="I69" s="21">
        <f t="shared" si="0"/>
        <v>54378</v>
      </c>
      <c r="J69" s="22">
        <v>0</v>
      </c>
      <c r="K69" s="22">
        <f t="shared" si="5"/>
        <v>744.90410958904113</v>
      </c>
      <c r="L69" s="22">
        <f t="shared" si="1"/>
        <v>7449.0410958904104</v>
      </c>
      <c r="M69" s="22">
        <v>0</v>
      </c>
      <c r="N69" s="22">
        <v>0</v>
      </c>
      <c r="O69" s="22">
        <v>4970.6400000000003</v>
      </c>
      <c r="P69" s="21">
        <f t="shared" si="2"/>
        <v>67542.585205479452</v>
      </c>
      <c r="AA69" s="35"/>
    </row>
    <row r="70" spans="1:27" s="33" customFormat="1" ht="25.5" x14ac:dyDescent="0.2">
      <c r="A70" s="15" t="s">
        <v>127</v>
      </c>
      <c r="B70" s="25" t="s">
        <v>128</v>
      </c>
      <c r="C70" s="29">
        <v>7</v>
      </c>
      <c r="D70" s="17" t="s">
        <v>64</v>
      </c>
      <c r="E70" s="18">
        <v>503</v>
      </c>
      <c r="F70" s="30">
        <v>1</v>
      </c>
      <c r="G70" s="31">
        <f>2931.75*2</f>
        <v>5863.5</v>
      </c>
      <c r="H70" s="20">
        <f t="shared" si="4"/>
        <v>5863.5</v>
      </c>
      <c r="I70" s="21">
        <f t="shared" si="0"/>
        <v>70362</v>
      </c>
      <c r="J70" s="22">
        <v>0</v>
      </c>
      <c r="K70" s="22">
        <f t="shared" si="5"/>
        <v>963.8630136986302</v>
      </c>
      <c r="L70" s="22">
        <f t="shared" si="1"/>
        <v>9638.6301369863013</v>
      </c>
      <c r="M70" s="22">
        <v>0</v>
      </c>
      <c r="N70" s="22">
        <v>0</v>
      </c>
      <c r="O70" s="22">
        <v>3307.0140000000001</v>
      </c>
      <c r="P70" s="21">
        <f t="shared" si="2"/>
        <v>84271.507150684934</v>
      </c>
      <c r="AA70" s="35"/>
    </row>
    <row r="71" spans="1:27" s="33" customFormat="1" ht="25.5" x14ac:dyDescent="0.2">
      <c r="A71" s="15" t="s">
        <v>129</v>
      </c>
      <c r="B71" s="25" t="s">
        <v>130</v>
      </c>
      <c r="C71" s="29">
        <v>7</v>
      </c>
      <c r="D71" s="17" t="s">
        <v>64</v>
      </c>
      <c r="E71" s="18">
        <v>503</v>
      </c>
      <c r="F71" s="30">
        <v>1</v>
      </c>
      <c r="G71" s="31">
        <f>3486*2</f>
        <v>6972</v>
      </c>
      <c r="H71" s="20">
        <f t="shared" si="4"/>
        <v>6972</v>
      </c>
      <c r="I71" s="21">
        <f t="shared" si="0"/>
        <v>83664</v>
      </c>
      <c r="J71" s="22">
        <v>0</v>
      </c>
      <c r="K71" s="22">
        <f t="shared" si="5"/>
        <v>1146.0821917808219</v>
      </c>
      <c r="L71" s="22">
        <f t="shared" si="1"/>
        <v>11460.82191780822</v>
      </c>
      <c r="M71" s="22">
        <v>0</v>
      </c>
      <c r="N71" s="22">
        <v>0</v>
      </c>
      <c r="O71" s="22">
        <v>3932.2080000000005</v>
      </c>
      <c r="P71" s="21">
        <f t="shared" si="2"/>
        <v>100203.11210958904</v>
      </c>
      <c r="AA71" s="35"/>
    </row>
    <row r="72" spans="1:27" s="33" customFormat="1" ht="25.5" x14ac:dyDescent="0.2">
      <c r="A72" s="15" t="s">
        <v>131</v>
      </c>
      <c r="B72" s="25" t="s">
        <v>132</v>
      </c>
      <c r="C72" s="29">
        <v>7</v>
      </c>
      <c r="D72" s="17" t="s">
        <v>64</v>
      </c>
      <c r="E72" s="18">
        <v>503</v>
      </c>
      <c r="F72" s="30">
        <v>1</v>
      </c>
      <c r="G72" s="31">
        <f>3219.75*2</f>
        <v>6439.5</v>
      </c>
      <c r="H72" s="20">
        <f t="shared" si="4"/>
        <v>6439.5</v>
      </c>
      <c r="I72" s="21">
        <f t="shared" si="0"/>
        <v>77274</v>
      </c>
      <c r="J72" s="22">
        <v>0</v>
      </c>
      <c r="K72" s="22">
        <f t="shared" si="5"/>
        <v>1058.5479452054794</v>
      </c>
      <c r="L72" s="22">
        <f t="shared" si="1"/>
        <v>10585.479452054795</v>
      </c>
      <c r="M72" s="22">
        <v>0</v>
      </c>
      <c r="N72" s="22">
        <v>0</v>
      </c>
      <c r="O72" s="22">
        <v>3631.8779999999997</v>
      </c>
      <c r="P72" s="21">
        <f t="shared" si="2"/>
        <v>92549.905397260271</v>
      </c>
      <c r="AA72" s="35"/>
    </row>
    <row r="73" spans="1:27" s="33" customFormat="1" ht="25.5" x14ac:dyDescent="0.2">
      <c r="A73" s="15" t="s">
        <v>133</v>
      </c>
      <c r="B73" s="25" t="s">
        <v>134</v>
      </c>
      <c r="C73" s="29">
        <v>7</v>
      </c>
      <c r="D73" s="17" t="s">
        <v>64</v>
      </c>
      <c r="E73" s="18">
        <v>503</v>
      </c>
      <c r="F73" s="30">
        <v>1</v>
      </c>
      <c r="G73" s="31">
        <f>2382.75*2</f>
        <v>4765.5</v>
      </c>
      <c r="H73" s="20">
        <f t="shared" si="4"/>
        <v>4765.5</v>
      </c>
      <c r="I73" s="21">
        <f t="shared" si="0"/>
        <v>57186</v>
      </c>
      <c r="J73" s="22">
        <v>0</v>
      </c>
      <c r="K73" s="22">
        <f t="shared" si="5"/>
        <v>783.36986301369859</v>
      </c>
      <c r="L73" s="22">
        <f t="shared" si="1"/>
        <v>7833.6986301369861</v>
      </c>
      <c r="M73" s="22">
        <v>0</v>
      </c>
      <c r="N73" s="22">
        <v>0</v>
      </c>
      <c r="O73" s="22">
        <v>2687.7420000000002</v>
      </c>
      <c r="P73" s="21">
        <f t="shared" si="2"/>
        <v>68490.810493150682</v>
      </c>
      <c r="AA73" s="35"/>
    </row>
    <row r="74" spans="1:27" s="33" customFormat="1" ht="25.5" x14ac:dyDescent="0.2">
      <c r="A74" s="15" t="s">
        <v>135</v>
      </c>
      <c r="B74" s="25" t="s">
        <v>136</v>
      </c>
      <c r="C74" s="29">
        <v>7</v>
      </c>
      <c r="D74" s="17" t="s">
        <v>64</v>
      </c>
      <c r="E74" s="18">
        <v>503</v>
      </c>
      <c r="F74" s="30">
        <v>1</v>
      </c>
      <c r="G74" s="31">
        <f>1547.25*2</f>
        <v>3094.5</v>
      </c>
      <c r="H74" s="20">
        <f t="shared" ref="H74:H137" si="11">+G74*F74</f>
        <v>3094.5</v>
      </c>
      <c r="I74" s="21">
        <f t="shared" si="0"/>
        <v>37134</v>
      </c>
      <c r="J74" s="22">
        <v>0</v>
      </c>
      <c r="K74" s="22">
        <f t="shared" ref="K74:K137" si="12">I74/365*20*25%</f>
        <v>508.68493150684935</v>
      </c>
      <c r="L74" s="22">
        <f t="shared" si="1"/>
        <v>5086.8493150684935</v>
      </c>
      <c r="M74" s="22">
        <v>0</v>
      </c>
      <c r="N74" s="22">
        <v>0</v>
      </c>
      <c r="O74" s="22">
        <v>1745.2979999999998</v>
      </c>
      <c r="P74" s="21">
        <f t="shared" si="2"/>
        <v>44474.832246575344</v>
      </c>
      <c r="AA74" s="35"/>
    </row>
    <row r="75" spans="1:27" s="33" customFormat="1" ht="25.5" x14ac:dyDescent="0.2">
      <c r="A75" s="15" t="s">
        <v>137</v>
      </c>
      <c r="B75" s="25" t="s">
        <v>138</v>
      </c>
      <c r="C75" s="29">
        <v>7</v>
      </c>
      <c r="D75" s="17" t="s">
        <v>64</v>
      </c>
      <c r="E75" s="18">
        <v>503</v>
      </c>
      <c r="F75" s="30">
        <v>1</v>
      </c>
      <c r="G75" s="31">
        <f>4413.501*2</f>
        <v>8827.0020000000004</v>
      </c>
      <c r="H75" s="20">
        <f t="shared" si="11"/>
        <v>8827.0020000000004</v>
      </c>
      <c r="I75" s="21">
        <f t="shared" si="0"/>
        <v>105924.024</v>
      </c>
      <c r="J75" s="22">
        <v>0</v>
      </c>
      <c r="K75" s="22">
        <f t="shared" si="12"/>
        <v>1451.0140273972604</v>
      </c>
      <c r="L75" s="22">
        <f t="shared" si="1"/>
        <v>14510.140273972604</v>
      </c>
      <c r="M75" s="22">
        <v>0</v>
      </c>
      <c r="N75" s="22">
        <v>0</v>
      </c>
      <c r="O75" s="22">
        <v>4978.4279999999999</v>
      </c>
      <c r="P75" s="21">
        <f t="shared" si="2"/>
        <v>126863.60630136987</v>
      </c>
      <c r="AA75" s="35"/>
    </row>
    <row r="76" spans="1:27" s="33" customFormat="1" ht="25.5" x14ac:dyDescent="0.2">
      <c r="A76" s="15" t="s">
        <v>139</v>
      </c>
      <c r="B76" s="25" t="s">
        <v>140</v>
      </c>
      <c r="C76" s="29">
        <v>7</v>
      </c>
      <c r="D76" s="17" t="s">
        <v>64</v>
      </c>
      <c r="E76" s="18">
        <v>503</v>
      </c>
      <c r="F76" s="30">
        <v>1</v>
      </c>
      <c r="G76" s="31">
        <f>3900*2</f>
        <v>7800</v>
      </c>
      <c r="H76" s="20">
        <f t="shared" si="11"/>
        <v>7800</v>
      </c>
      <c r="I76" s="21">
        <f t="shared" si="0"/>
        <v>93600</v>
      </c>
      <c r="J76" s="22">
        <v>0</v>
      </c>
      <c r="K76" s="22">
        <f t="shared" si="12"/>
        <v>1282.1917808219177</v>
      </c>
      <c r="L76" s="22">
        <f t="shared" si="1"/>
        <v>12821.917808219177</v>
      </c>
      <c r="M76" s="22">
        <v>0</v>
      </c>
      <c r="N76" s="22">
        <v>0</v>
      </c>
      <c r="O76" s="22">
        <v>4399.2000000000007</v>
      </c>
      <c r="P76" s="21">
        <f t="shared" si="2"/>
        <v>112103.30958904109</v>
      </c>
      <c r="AA76" s="35"/>
    </row>
    <row r="77" spans="1:27" s="33" customFormat="1" ht="25.5" x14ac:dyDescent="0.2">
      <c r="A77" s="15" t="s">
        <v>141</v>
      </c>
      <c r="B77" s="25" t="s">
        <v>142</v>
      </c>
      <c r="C77" s="29">
        <v>7</v>
      </c>
      <c r="D77" s="17" t="s">
        <v>64</v>
      </c>
      <c r="E77" s="18">
        <v>503</v>
      </c>
      <c r="F77" s="30">
        <v>1</v>
      </c>
      <c r="G77" s="31">
        <f>2665.5*2</f>
        <v>5331</v>
      </c>
      <c r="H77" s="20">
        <f t="shared" si="11"/>
        <v>5331</v>
      </c>
      <c r="I77" s="21">
        <f t="shared" si="0"/>
        <v>63972</v>
      </c>
      <c r="J77" s="22">
        <v>0</v>
      </c>
      <c r="K77" s="22">
        <f t="shared" si="12"/>
        <v>876.32876712328766</v>
      </c>
      <c r="L77" s="22">
        <f t="shared" si="1"/>
        <v>8763.2876712328762</v>
      </c>
      <c r="M77" s="22">
        <v>0</v>
      </c>
      <c r="N77" s="22">
        <v>0</v>
      </c>
      <c r="O77" s="22">
        <v>3006.6839999999997</v>
      </c>
      <c r="P77" s="21">
        <f t="shared" si="2"/>
        <v>76618.300438356164</v>
      </c>
      <c r="AA77" s="35"/>
    </row>
    <row r="78" spans="1:27" s="33" customFormat="1" ht="25.5" x14ac:dyDescent="0.2">
      <c r="A78" s="15" t="s">
        <v>143</v>
      </c>
      <c r="B78" s="25" t="s">
        <v>144</v>
      </c>
      <c r="C78" s="29">
        <v>7</v>
      </c>
      <c r="D78" s="17" t="s">
        <v>64</v>
      </c>
      <c r="E78" s="18">
        <v>503</v>
      </c>
      <c r="F78" s="30">
        <v>1</v>
      </c>
      <c r="G78" s="31">
        <f>3486*2</f>
        <v>6972</v>
      </c>
      <c r="H78" s="20">
        <f t="shared" si="11"/>
        <v>6972</v>
      </c>
      <c r="I78" s="21">
        <f t="shared" ref="I78:I147" si="13">F78*G78*12</f>
        <v>83664</v>
      </c>
      <c r="J78" s="22">
        <v>0</v>
      </c>
      <c r="K78" s="22">
        <f t="shared" si="12"/>
        <v>1146.0821917808219</v>
      </c>
      <c r="L78" s="22">
        <f t="shared" ref="L78:L147" si="14">I78/365*50</f>
        <v>11460.82191780822</v>
      </c>
      <c r="M78" s="22">
        <v>0</v>
      </c>
      <c r="N78" s="22">
        <v>0</v>
      </c>
      <c r="O78" s="22">
        <v>3932.2080000000005</v>
      </c>
      <c r="P78" s="21">
        <f t="shared" ref="P78:P147" si="15">SUM(I78:O78)</f>
        <v>100203.11210958904</v>
      </c>
      <c r="AA78" s="35"/>
    </row>
    <row r="79" spans="1:27" s="33" customFormat="1" ht="25.5" x14ac:dyDescent="0.2">
      <c r="A79" s="15" t="s">
        <v>145</v>
      </c>
      <c r="B79" s="25" t="s">
        <v>146</v>
      </c>
      <c r="C79" s="29">
        <v>7</v>
      </c>
      <c r="D79" s="17" t="s">
        <v>64</v>
      </c>
      <c r="E79" s="18">
        <v>503</v>
      </c>
      <c r="F79" s="30">
        <v>1</v>
      </c>
      <c r="G79" s="31">
        <f>3486*2</f>
        <v>6972</v>
      </c>
      <c r="H79" s="20">
        <f t="shared" si="11"/>
        <v>6972</v>
      </c>
      <c r="I79" s="21">
        <f t="shared" si="13"/>
        <v>83664</v>
      </c>
      <c r="J79" s="22">
        <v>0</v>
      </c>
      <c r="K79" s="22">
        <f t="shared" si="12"/>
        <v>1146.0821917808219</v>
      </c>
      <c r="L79" s="22">
        <f t="shared" si="14"/>
        <v>11460.82191780822</v>
      </c>
      <c r="M79" s="22">
        <v>0</v>
      </c>
      <c r="N79" s="22">
        <v>0</v>
      </c>
      <c r="O79" s="22">
        <v>3932.2080000000005</v>
      </c>
      <c r="P79" s="21">
        <f t="shared" si="15"/>
        <v>100203.11210958904</v>
      </c>
      <c r="AA79" s="35"/>
    </row>
    <row r="80" spans="1:27" s="33" customFormat="1" ht="25.5" x14ac:dyDescent="0.2">
      <c r="A80" s="15" t="s">
        <v>147</v>
      </c>
      <c r="B80" s="25" t="s">
        <v>148</v>
      </c>
      <c r="C80" s="29">
        <v>7</v>
      </c>
      <c r="D80" s="17" t="s">
        <v>64</v>
      </c>
      <c r="E80" s="18">
        <v>503</v>
      </c>
      <c r="F80" s="30">
        <v>1</v>
      </c>
      <c r="G80" s="31">
        <f>2706*2</f>
        <v>5412</v>
      </c>
      <c r="H80" s="20">
        <f t="shared" si="11"/>
        <v>5412</v>
      </c>
      <c r="I80" s="21">
        <f t="shared" si="13"/>
        <v>64944</v>
      </c>
      <c r="J80" s="22">
        <v>0</v>
      </c>
      <c r="K80" s="22">
        <f t="shared" si="12"/>
        <v>889.64383561643842</v>
      </c>
      <c r="L80" s="22">
        <f t="shared" si="14"/>
        <v>8896.4383561643845</v>
      </c>
      <c r="M80" s="22">
        <v>0</v>
      </c>
      <c r="N80" s="22">
        <v>0</v>
      </c>
      <c r="O80" s="22">
        <v>3052.3679999999999</v>
      </c>
      <c r="P80" s="21">
        <f t="shared" si="15"/>
        <v>77782.450191780823</v>
      </c>
      <c r="AA80" s="35"/>
    </row>
    <row r="81" spans="1:27" s="33" customFormat="1" ht="25.5" x14ac:dyDescent="0.2">
      <c r="A81" s="15" t="s">
        <v>149</v>
      </c>
      <c r="B81" s="25" t="s">
        <v>30</v>
      </c>
      <c r="C81" s="29">
        <v>7</v>
      </c>
      <c r="D81" s="17" t="s">
        <v>64</v>
      </c>
      <c r="E81" s="18">
        <v>503</v>
      </c>
      <c r="F81" s="30">
        <v>1</v>
      </c>
      <c r="G81" s="31">
        <f>1564.5*2</f>
        <v>3129</v>
      </c>
      <c r="H81" s="20">
        <f t="shared" si="11"/>
        <v>3129</v>
      </c>
      <c r="I81" s="21">
        <f t="shared" si="13"/>
        <v>37548</v>
      </c>
      <c r="J81" s="22">
        <v>0</v>
      </c>
      <c r="K81" s="22">
        <f t="shared" si="12"/>
        <v>514.35616438356169</v>
      </c>
      <c r="L81" s="22">
        <f t="shared" si="14"/>
        <v>5143.5616438356165</v>
      </c>
      <c r="M81" s="22">
        <v>0</v>
      </c>
      <c r="N81" s="22">
        <v>0</v>
      </c>
      <c r="O81" s="22">
        <v>1764.7559999999999</v>
      </c>
      <c r="P81" s="21">
        <f t="shared" si="15"/>
        <v>44970.673808219181</v>
      </c>
      <c r="AA81" s="35"/>
    </row>
    <row r="82" spans="1:27" s="33" customFormat="1" ht="25.5" x14ac:dyDescent="0.2">
      <c r="A82" s="15" t="s">
        <v>145</v>
      </c>
      <c r="B82" s="25" t="s">
        <v>150</v>
      </c>
      <c r="C82" s="29">
        <v>7</v>
      </c>
      <c r="D82" s="17" t="s">
        <v>64</v>
      </c>
      <c r="E82" s="18">
        <v>503</v>
      </c>
      <c r="F82" s="30">
        <v>1</v>
      </c>
      <c r="G82" s="31">
        <f>2931.75*2</f>
        <v>5863.5</v>
      </c>
      <c r="H82" s="20">
        <f t="shared" si="11"/>
        <v>5863.5</v>
      </c>
      <c r="I82" s="21">
        <f t="shared" si="13"/>
        <v>70362</v>
      </c>
      <c r="J82" s="22">
        <v>0</v>
      </c>
      <c r="K82" s="22">
        <f t="shared" si="12"/>
        <v>963.8630136986302</v>
      </c>
      <c r="L82" s="22">
        <f t="shared" si="14"/>
        <v>9638.6301369863013</v>
      </c>
      <c r="M82" s="22">
        <v>0</v>
      </c>
      <c r="N82" s="22">
        <v>0</v>
      </c>
      <c r="O82" s="22">
        <v>3307.0140000000001</v>
      </c>
      <c r="P82" s="21">
        <f t="shared" si="15"/>
        <v>84271.507150684934</v>
      </c>
      <c r="AA82" s="35"/>
    </row>
    <row r="83" spans="1:27" s="33" customFormat="1" ht="25.5" x14ac:dyDescent="0.2">
      <c r="A83" s="15" t="s">
        <v>151</v>
      </c>
      <c r="B83" s="25" t="s">
        <v>152</v>
      </c>
      <c r="C83" s="29">
        <v>7</v>
      </c>
      <c r="D83" s="17" t="s">
        <v>64</v>
      </c>
      <c r="E83" s="18">
        <v>503</v>
      </c>
      <c r="F83" s="30">
        <v>1</v>
      </c>
      <c r="G83" s="31">
        <f>2835.501*2</f>
        <v>5671.0020000000004</v>
      </c>
      <c r="H83" s="20">
        <f t="shared" si="11"/>
        <v>5671.0020000000004</v>
      </c>
      <c r="I83" s="21">
        <f t="shared" si="13"/>
        <v>68052.024000000005</v>
      </c>
      <c r="J83" s="22">
        <v>0</v>
      </c>
      <c r="K83" s="22">
        <f t="shared" si="12"/>
        <v>932.21950684931517</v>
      </c>
      <c r="L83" s="22">
        <f t="shared" si="14"/>
        <v>9322.1950684931508</v>
      </c>
      <c r="M83" s="22">
        <v>0</v>
      </c>
      <c r="N83" s="22">
        <v>0</v>
      </c>
      <c r="O83" s="22">
        <v>3198.4439999999995</v>
      </c>
      <c r="P83" s="21">
        <f t="shared" si="15"/>
        <v>81504.882575342475</v>
      </c>
      <c r="AA83" s="35"/>
    </row>
    <row r="84" spans="1:27" s="33" customFormat="1" ht="25.5" x14ac:dyDescent="0.2">
      <c r="A84" s="15" t="s">
        <v>153</v>
      </c>
      <c r="B84" s="25" t="s">
        <v>154</v>
      </c>
      <c r="C84" s="29">
        <v>7</v>
      </c>
      <c r="D84" s="17" t="s">
        <v>64</v>
      </c>
      <c r="E84" s="18">
        <v>503</v>
      </c>
      <c r="F84" s="30">
        <v>1</v>
      </c>
      <c r="G84" s="31">
        <f>2500.0005*2</f>
        <v>5000.0010000000002</v>
      </c>
      <c r="H84" s="20">
        <f t="shared" si="11"/>
        <v>5000.0010000000002</v>
      </c>
      <c r="I84" s="21">
        <f t="shared" si="13"/>
        <v>60000.012000000002</v>
      </c>
      <c r="J84" s="22">
        <v>0</v>
      </c>
      <c r="K84" s="22">
        <f t="shared" si="12"/>
        <v>821.91797260273972</v>
      </c>
      <c r="L84" s="22">
        <f t="shared" si="14"/>
        <v>8219.1797260273979</v>
      </c>
      <c r="M84" s="22">
        <v>0</v>
      </c>
      <c r="N84" s="22">
        <v>0</v>
      </c>
      <c r="O84" s="22">
        <v>7852.7999999999993</v>
      </c>
      <c r="P84" s="21">
        <f t="shared" si="15"/>
        <v>76893.909698630145</v>
      </c>
      <c r="AA84" s="35"/>
    </row>
    <row r="85" spans="1:27" s="14" customFormat="1" ht="15" customHeight="1" x14ac:dyDescent="0.2">
      <c r="A85" s="56" t="s">
        <v>23</v>
      </c>
      <c r="B85" s="56"/>
      <c r="C85" s="56"/>
      <c r="D85" s="56"/>
      <c r="E85" s="56"/>
      <c r="F85" s="23">
        <f>SUM(F35:F84)</f>
        <v>51</v>
      </c>
      <c r="G85" s="20"/>
      <c r="H85" s="20"/>
      <c r="I85" s="24">
        <f>SUM(I35:I84)</f>
        <v>4104858.5640000012</v>
      </c>
      <c r="J85" s="24">
        <f t="shared" ref="J85:P85" si="16">SUM(J35:J84)</f>
        <v>0</v>
      </c>
      <c r="K85" s="24">
        <f t="shared" si="16"/>
        <v>56230.939232876714</v>
      </c>
      <c r="L85" s="24">
        <f t="shared" si="16"/>
        <v>562309.39232876699</v>
      </c>
      <c r="M85" s="24">
        <f t="shared" si="16"/>
        <v>0</v>
      </c>
      <c r="N85" s="24">
        <f t="shared" si="16"/>
        <v>0</v>
      </c>
      <c r="O85" s="24">
        <f t="shared" si="16"/>
        <v>339909.21360000019</v>
      </c>
      <c r="P85" s="24">
        <f t="shared" si="16"/>
        <v>5063308.1091616442</v>
      </c>
    </row>
    <row r="86" spans="1:27" s="14" customFormat="1" ht="15.75" x14ac:dyDescent="0.2">
      <c r="A86" s="15" t="s">
        <v>155</v>
      </c>
      <c r="B86" s="25" t="s">
        <v>156</v>
      </c>
      <c r="C86" s="29">
        <v>8</v>
      </c>
      <c r="D86" s="17" t="s">
        <v>155</v>
      </c>
      <c r="E86" s="18">
        <v>503</v>
      </c>
      <c r="F86" s="30">
        <v>1</v>
      </c>
      <c r="G86" s="31">
        <v>11016</v>
      </c>
      <c r="H86" s="20">
        <f t="shared" si="11"/>
        <v>11016</v>
      </c>
      <c r="I86" s="21">
        <f t="shared" si="13"/>
        <v>132192</v>
      </c>
      <c r="J86" s="22">
        <v>0</v>
      </c>
      <c r="K86" s="22">
        <f t="shared" si="12"/>
        <v>1810.8493150684931</v>
      </c>
      <c r="L86" s="22">
        <f t="shared" si="14"/>
        <v>18108.493150684932</v>
      </c>
      <c r="M86" s="22">
        <v>0</v>
      </c>
      <c r="N86" s="22">
        <v>0</v>
      </c>
      <c r="O86" s="22">
        <v>0</v>
      </c>
      <c r="P86" s="21">
        <f t="shared" si="15"/>
        <v>152111.34246575341</v>
      </c>
    </row>
    <row r="87" spans="1:27" s="14" customFormat="1" ht="22.5" x14ac:dyDescent="0.2">
      <c r="A87" s="15" t="s">
        <v>39</v>
      </c>
      <c r="B87" s="34" t="s">
        <v>157</v>
      </c>
      <c r="C87" s="29">
        <v>8</v>
      </c>
      <c r="D87" s="17" t="s">
        <v>155</v>
      </c>
      <c r="E87" s="18">
        <v>503</v>
      </c>
      <c r="F87" s="30">
        <v>2</v>
      </c>
      <c r="G87" s="31">
        <v>7671</v>
      </c>
      <c r="H87" s="20">
        <f t="shared" si="11"/>
        <v>15342</v>
      </c>
      <c r="I87" s="21">
        <f t="shared" si="13"/>
        <v>184104</v>
      </c>
      <c r="J87" s="22">
        <v>0</v>
      </c>
      <c r="K87" s="22">
        <f t="shared" si="12"/>
        <v>2521.972602739726</v>
      </c>
      <c r="L87" s="22">
        <f t="shared" si="14"/>
        <v>25219.726027397261</v>
      </c>
      <c r="M87" s="22">
        <v>0</v>
      </c>
      <c r="N87" s="22">
        <v>0</v>
      </c>
      <c r="O87" s="22">
        <v>12332.0016</v>
      </c>
      <c r="P87" s="21">
        <f t="shared" si="15"/>
        <v>224177.70023013698</v>
      </c>
    </row>
    <row r="88" spans="1:27" s="14" customFormat="1" ht="25.5" x14ac:dyDescent="0.2">
      <c r="A88" s="15" t="s">
        <v>158</v>
      </c>
      <c r="B88" s="25" t="s">
        <v>159</v>
      </c>
      <c r="C88" s="29">
        <v>8</v>
      </c>
      <c r="D88" s="17" t="s">
        <v>155</v>
      </c>
      <c r="E88" s="18">
        <v>503</v>
      </c>
      <c r="F88" s="30">
        <v>1</v>
      </c>
      <c r="G88" s="31">
        <v>3397.002</v>
      </c>
      <c r="H88" s="20">
        <f t="shared" si="11"/>
        <v>3397.002</v>
      </c>
      <c r="I88" s="21">
        <f t="shared" si="13"/>
        <v>40764.023999999998</v>
      </c>
      <c r="J88" s="22">
        <v>0</v>
      </c>
      <c r="K88" s="22">
        <f t="shared" si="12"/>
        <v>558.41128767123291</v>
      </c>
      <c r="L88" s="22">
        <f t="shared" si="14"/>
        <v>5584.1128767123291</v>
      </c>
      <c r="M88" s="22">
        <v>0</v>
      </c>
      <c r="N88" s="22">
        <v>0</v>
      </c>
      <c r="O88" s="22">
        <v>5729.0016000000005</v>
      </c>
      <c r="P88" s="21">
        <f t="shared" si="15"/>
        <v>52635.549764383562</v>
      </c>
    </row>
    <row r="89" spans="1:27" s="14" customFormat="1" ht="15.75" x14ac:dyDescent="0.2">
      <c r="A89" s="15" t="s">
        <v>160</v>
      </c>
      <c r="B89" s="25" t="s">
        <v>161</v>
      </c>
      <c r="C89" s="29">
        <v>8</v>
      </c>
      <c r="D89" s="17" t="s">
        <v>155</v>
      </c>
      <c r="E89" s="18">
        <v>503</v>
      </c>
      <c r="F89" s="30">
        <v>1</v>
      </c>
      <c r="G89" s="31">
        <v>4128</v>
      </c>
      <c r="H89" s="20">
        <f t="shared" si="11"/>
        <v>4128</v>
      </c>
      <c r="I89" s="21">
        <f t="shared" si="13"/>
        <v>49536</v>
      </c>
      <c r="J89" s="22">
        <v>0</v>
      </c>
      <c r="K89" s="22">
        <f t="shared" si="12"/>
        <v>678.57534246575347</v>
      </c>
      <c r="L89" s="22">
        <f t="shared" si="14"/>
        <v>6785.7534246575342</v>
      </c>
      <c r="M89" s="22">
        <v>0</v>
      </c>
      <c r="N89" s="22">
        <v>0</v>
      </c>
      <c r="O89" s="22">
        <v>6902.0015999999996</v>
      </c>
      <c r="P89" s="21">
        <f t="shared" si="15"/>
        <v>63902.330367123286</v>
      </c>
    </row>
    <row r="90" spans="1:27" s="14" customFormat="1" ht="15" customHeight="1" x14ac:dyDescent="0.2">
      <c r="A90" s="56" t="s">
        <v>23</v>
      </c>
      <c r="B90" s="56"/>
      <c r="C90" s="56"/>
      <c r="D90" s="56"/>
      <c r="E90" s="56"/>
      <c r="F90" s="23">
        <f>SUM(F86:F89)</f>
        <v>5</v>
      </c>
      <c r="G90" s="20"/>
      <c r="H90" s="20"/>
      <c r="I90" s="24">
        <f>SUM(I86:I89)</f>
        <v>406596.02399999998</v>
      </c>
      <c r="J90" s="24">
        <f t="shared" ref="J90:P90" si="17">SUM(J86:J89)</f>
        <v>0</v>
      </c>
      <c r="K90" s="24">
        <f t="shared" si="17"/>
        <v>5569.8085479452047</v>
      </c>
      <c r="L90" s="24">
        <f t="shared" si="17"/>
        <v>55698.085479452056</v>
      </c>
      <c r="M90" s="24">
        <f t="shared" si="17"/>
        <v>0</v>
      </c>
      <c r="N90" s="24">
        <f t="shared" si="17"/>
        <v>0</v>
      </c>
      <c r="O90" s="24">
        <f t="shared" si="17"/>
        <v>24963.004799999999</v>
      </c>
      <c r="P90" s="24">
        <f t="shared" si="17"/>
        <v>492826.9228273973</v>
      </c>
    </row>
    <row r="91" spans="1:27" s="14" customFormat="1" ht="15.75" x14ac:dyDescent="0.2">
      <c r="A91" s="15" t="s">
        <v>162</v>
      </c>
      <c r="B91" s="25" t="s">
        <v>163</v>
      </c>
      <c r="C91" s="29">
        <v>9</v>
      </c>
      <c r="D91" s="17" t="s">
        <v>164</v>
      </c>
      <c r="E91" s="18">
        <v>503</v>
      </c>
      <c r="F91" s="30">
        <v>1</v>
      </c>
      <c r="G91" s="31">
        <v>16482</v>
      </c>
      <c r="H91" s="20">
        <f t="shared" si="11"/>
        <v>16482</v>
      </c>
      <c r="I91" s="21">
        <f t="shared" si="13"/>
        <v>197784</v>
      </c>
      <c r="J91" s="22">
        <v>0</v>
      </c>
      <c r="K91" s="22">
        <f t="shared" si="12"/>
        <v>2709.3698630136987</v>
      </c>
      <c r="L91" s="22">
        <f t="shared" si="14"/>
        <v>27093.698630136987</v>
      </c>
      <c r="M91" s="22">
        <v>0</v>
      </c>
      <c r="N91" s="22">
        <v>0</v>
      </c>
      <c r="O91" s="22">
        <v>0</v>
      </c>
      <c r="P91" s="21">
        <f t="shared" si="15"/>
        <v>227587.0684931507</v>
      </c>
    </row>
    <row r="92" spans="1:27" s="14" customFormat="1" ht="15.75" x14ac:dyDescent="0.2">
      <c r="A92" s="15" t="s">
        <v>165</v>
      </c>
      <c r="B92" s="25" t="s">
        <v>166</v>
      </c>
      <c r="C92" s="29">
        <v>9</v>
      </c>
      <c r="D92" s="17" t="s">
        <v>164</v>
      </c>
      <c r="E92" s="18">
        <v>503</v>
      </c>
      <c r="F92" s="30">
        <v>1</v>
      </c>
      <c r="G92" s="31">
        <v>7670.0010000000002</v>
      </c>
      <c r="H92" s="20">
        <f t="shared" si="11"/>
        <v>7670.0010000000002</v>
      </c>
      <c r="I92" s="21">
        <f t="shared" si="13"/>
        <v>92040.012000000002</v>
      </c>
      <c r="J92" s="22">
        <v>0</v>
      </c>
      <c r="K92" s="22">
        <f t="shared" si="12"/>
        <v>1260.8220821917807</v>
      </c>
      <c r="L92" s="22">
        <f t="shared" si="14"/>
        <v>12608.220821917808</v>
      </c>
      <c r="M92" s="22">
        <v>0</v>
      </c>
      <c r="N92" s="22">
        <v>0</v>
      </c>
      <c r="O92" s="22">
        <v>12331.0008</v>
      </c>
      <c r="P92" s="21">
        <f t="shared" si="15"/>
        <v>118240.05570410959</v>
      </c>
    </row>
    <row r="93" spans="1:27" s="14" customFormat="1" ht="15.75" x14ac:dyDescent="0.2">
      <c r="A93" s="15" t="s">
        <v>167</v>
      </c>
      <c r="B93" s="25" t="s">
        <v>168</v>
      </c>
      <c r="C93" s="29">
        <v>9</v>
      </c>
      <c r="D93" s="17" t="s">
        <v>164</v>
      </c>
      <c r="E93" s="18">
        <v>503</v>
      </c>
      <c r="F93" s="30">
        <v>1</v>
      </c>
      <c r="G93" s="31">
        <v>7141.0020000000004</v>
      </c>
      <c r="H93" s="20">
        <f t="shared" si="11"/>
        <v>7141.0020000000004</v>
      </c>
      <c r="I93" s="21">
        <f t="shared" si="13"/>
        <v>85692.024000000005</v>
      </c>
      <c r="J93" s="22">
        <v>0</v>
      </c>
      <c r="K93" s="22">
        <f t="shared" si="12"/>
        <v>1173.8633424657535</v>
      </c>
      <c r="L93" s="22">
        <f t="shared" si="14"/>
        <v>11738.633424657535</v>
      </c>
      <c r="M93" s="22">
        <v>0</v>
      </c>
      <c r="N93" s="22">
        <v>0</v>
      </c>
      <c r="O93" s="22">
        <v>11128.0008</v>
      </c>
      <c r="P93" s="21">
        <f t="shared" si="15"/>
        <v>109732.52156712329</v>
      </c>
    </row>
    <row r="94" spans="1:27" s="14" customFormat="1" ht="15.75" x14ac:dyDescent="0.2">
      <c r="A94" s="15" t="s">
        <v>67</v>
      </c>
      <c r="B94" s="25" t="s">
        <v>169</v>
      </c>
      <c r="C94" s="29">
        <v>9</v>
      </c>
      <c r="D94" s="17" t="s">
        <v>164</v>
      </c>
      <c r="E94" s="18">
        <v>503</v>
      </c>
      <c r="F94" s="30">
        <v>1</v>
      </c>
      <c r="G94" s="31">
        <f>2750.001*2</f>
        <v>5500.0020000000004</v>
      </c>
      <c r="H94" s="20">
        <f t="shared" si="11"/>
        <v>5500.0020000000004</v>
      </c>
      <c r="I94" s="21">
        <f t="shared" si="13"/>
        <v>66000.024000000005</v>
      </c>
      <c r="J94" s="22">
        <v>0</v>
      </c>
      <c r="K94" s="22">
        <f t="shared" si="12"/>
        <v>904.10991780821928</v>
      </c>
      <c r="L94" s="22">
        <f t="shared" si="14"/>
        <v>9041.0991780821932</v>
      </c>
      <c r="M94" s="22">
        <v>0</v>
      </c>
      <c r="N94" s="22">
        <v>0</v>
      </c>
      <c r="O94" s="22">
        <v>3102</v>
      </c>
      <c r="P94" s="21">
        <f t="shared" si="15"/>
        <v>79047.23309589042</v>
      </c>
    </row>
    <row r="95" spans="1:27" s="14" customFormat="1" ht="15" customHeight="1" x14ac:dyDescent="0.2">
      <c r="A95" s="56" t="s">
        <v>23</v>
      </c>
      <c r="B95" s="56"/>
      <c r="C95" s="56"/>
      <c r="D95" s="56"/>
      <c r="E95" s="56"/>
      <c r="F95" s="23">
        <f>SUM(F91:F94)</f>
        <v>4</v>
      </c>
      <c r="G95" s="20"/>
      <c r="H95" s="20"/>
      <c r="I95" s="24">
        <f>SUM(I91:I94)</f>
        <v>441516.05999999994</v>
      </c>
      <c r="J95" s="24">
        <f t="shared" ref="J95:P95" si="18">SUM(J91:J94)</f>
        <v>0</v>
      </c>
      <c r="K95" s="24">
        <f t="shared" si="18"/>
        <v>6048.1652054794522</v>
      </c>
      <c r="L95" s="24">
        <f t="shared" si="18"/>
        <v>60481.652054794526</v>
      </c>
      <c r="M95" s="24">
        <f t="shared" si="18"/>
        <v>0</v>
      </c>
      <c r="N95" s="24">
        <f t="shared" si="18"/>
        <v>0</v>
      </c>
      <c r="O95" s="24">
        <f t="shared" si="18"/>
        <v>26561.0016</v>
      </c>
      <c r="P95" s="24">
        <f t="shared" si="18"/>
        <v>534606.87886027398</v>
      </c>
    </row>
    <row r="96" spans="1:27" s="14" customFormat="1" ht="15.75" x14ac:dyDescent="0.2">
      <c r="A96" s="15" t="s">
        <v>170</v>
      </c>
      <c r="B96" s="25" t="s">
        <v>171</v>
      </c>
      <c r="C96" s="29">
        <v>10</v>
      </c>
      <c r="D96" s="17" t="s">
        <v>172</v>
      </c>
      <c r="E96" s="18">
        <v>502</v>
      </c>
      <c r="F96" s="30">
        <v>1</v>
      </c>
      <c r="G96" s="31">
        <v>11298</v>
      </c>
      <c r="H96" s="20">
        <f t="shared" si="11"/>
        <v>11298</v>
      </c>
      <c r="I96" s="21">
        <f t="shared" si="13"/>
        <v>135576</v>
      </c>
      <c r="J96" s="22">
        <v>0</v>
      </c>
      <c r="K96" s="22">
        <f t="shared" si="12"/>
        <v>1857.2054794520548</v>
      </c>
      <c r="L96" s="22">
        <f t="shared" si="14"/>
        <v>18572.054794520547</v>
      </c>
      <c r="M96" s="22">
        <v>0</v>
      </c>
      <c r="N96" s="22">
        <v>0</v>
      </c>
      <c r="O96" s="22">
        <v>5423.0016000000005</v>
      </c>
      <c r="P96" s="21">
        <f t="shared" si="15"/>
        <v>161428.2618739726</v>
      </c>
    </row>
    <row r="97" spans="1:26" s="14" customFormat="1" ht="33.75" x14ac:dyDescent="0.2">
      <c r="A97" s="15" t="s">
        <v>173</v>
      </c>
      <c r="B97" s="34" t="s">
        <v>174</v>
      </c>
      <c r="C97" s="29">
        <v>10</v>
      </c>
      <c r="D97" s="17" t="s">
        <v>172</v>
      </c>
      <c r="E97" s="18">
        <v>502</v>
      </c>
      <c r="F97" s="30">
        <v>3</v>
      </c>
      <c r="G97" s="31">
        <v>5856</v>
      </c>
      <c r="H97" s="20">
        <f t="shared" si="11"/>
        <v>17568</v>
      </c>
      <c r="I97" s="21">
        <f t="shared" si="13"/>
        <v>210816</v>
      </c>
      <c r="J97" s="22">
        <v>0</v>
      </c>
      <c r="K97" s="22">
        <f t="shared" si="12"/>
        <v>2887.8904109589039</v>
      </c>
      <c r="L97" s="22">
        <f t="shared" si="14"/>
        <v>28878.904109589042</v>
      </c>
      <c r="M97" s="22">
        <v>0</v>
      </c>
      <c r="N97" s="22">
        <v>0</v>
      </c>
      <c r="O97" s="22">
        <v>14422.5</v>
      </c>
      <c r="P97" s="21">
        <f t="shared" si="15"/>
        <v>257005.29452054796</v>
      </c>
    </row>
    <row r="98" spans="1:26" s="14" customFormat="1" ht="15.75" x14ac:dyDescent="0.2">
      <c r="A98" s="15" t="s">
        <v>173</v>
      </c>
      <c r="B98" s="25" t="s">
        <v>397</v>
      </c>
      <c r="C98" s="29">
        <v>10</v>
      </c>
      <c r="D98" s="17" t="s">
        <v>172</v>
      </c>
      <c r="E98" s="18">
        <v>502</v>
      </c>
      <c r="F98" s="30">
        <v>1</v>
      </c>
      <c r="G98" s="31">
        <v>5856</v>
      </c>
      <c r="H98" s="20">
        <f t="shared" si="11"/>
        <v>5856</v>
      </c>
      <c r="I98" s="21">
        <f t="shared" si="13"/>
        <v>70272</v>
      </c>
      <c r="J98" s="22">
        <v>0</v>
      </c>
      <c r="K98" s="22">
        <f t="shared" si="12"/>
        <v>962.6301369863013</v>
      </c>
      <c r="L98" s="22">
        <f t="shared" si="14"/>
        <v>9626.301369863013</v>
      </c>
      <c r="M98" s="22">
        <v>0</v>
      </c>
      <c r="N98" s="22">
        <v>0</v>
      </c>
      <c r="O98" s="22">
        <v>6423.5999999999995</v>
      </c>
      <c r="P98" s="21">
        <f t="shared" si="15"/>
        <v>87284.531506849322</v>
      </c>
    </row>
    <row r="99" spans="1:26" s="14" customFormat="1" ht="15" customHeight="1" x14ac:dyDescent="0.2">
      <c r="A99" s="56" t="s">
        <v>23</v>
      </c>
      <c r="B99" s="56"/>
      <c r="C99" s="56"/>
      <c r="D99" s="56"/>
      <c r="E99" s="56"/>
      <c r="F99" s="23">
        <f>SUM(F96:F98)</f>
        <v>5</v>
      </c>
      <c r="G99" s="20"/>
      <c r="H99" s="20"/>
      <c r="I99" s="24">
        <f>SUM(I96:I98)</f>
        <v>416664</v>
      </c>
      <c r="J99" s="24">
        <f t="shared" ref="J99:P99" si="19">SUM(J96:J98)</f>
        <v>0</v>
      </c>
      <c r="K99" s="24">
        <f t="shared" si="19"/>
        <v>5707.7260273972597</v>
      </c>
      <c r="L99" s="24">
        <f t="shared" si="19"/>
        <v>57077.260273972599</v>
      </c>
      <c r="M99" s="24">
        <f t="shared" si="19"/>
        <v>0</v>
      </c>
      <c r="N99" s="24">
        <f t="shared" si="19"/>
        <v>0</v>
      </c>
      <c r="O99" s="24">
        <f t="shared" si="19"/>
        <v>26269.101599999998</v>
      </c>
      <c r="P99" s="24">
        <f t="shared" si="19"/>
        <v>505718.0879013699</v>
      </c>
    </row>
    <row r="100" spans="1:26" s="14" customFormat="1" ht="25.5" x14ac:dyDescent="0.2">
      <c r="A100" s="15" t="s">
        <v>175</v>
      </c>
      <c r="B100" s="25" t="s">
        <v>176</v>
      </c>
      <c r="C100" s="29">
        <v>11</v>
      </c>
      <c r="D100" s="17" t="s">
        <v>177</v>
      </c>
      <c r="E100" s="18">
        <v>503</v>
      </c>
      <c r="F100" s="30">
        <v>1</v>
      </c>
      <c r="G100" s="31">
        <v>19002</v>
      </c>
      <c r="H100" s="20">
        <f t="shared" si="11"/>
        <v>19002</v>
      </c>
      <c r="I100" s="21">
        <f t="shared" si="13"/>
        <v>228024</v>
      </c>
      <c r="J100" s="22">
        <v>0</v>
      </c>
      <c r="K100" s="22">
        <f t="shared" si="12"/>
        <v>3123.6164383561645</v>
      </c>
      <c r="L100" s="22">
        <f t="shared" si="14"/>
        <v>31236.164383561645</v>
      </c>
      <c r="M100" s="22">
        <v>0</v>
      </c>
      <c r="N100" s="22">
        <v>0</v>
      </c>
      <c r="O100" s="22">
        <v>0</v>
      </c>
      <c r="P100" s="21">
        <f t="shared" si="15"/>
        <v>262383.78082191781</v>
      </c>
    </row>
    <row r="101" spans="1:26" s="14" customFormat="1" ht="25.5" x14ac:dyDescent="0.2">
      <c r="A101" s="15" t="s">
        <v>178</v>
      </c>
      <c r="B101" s="25" t="s">
        <v>179</v>
      </c>
      <c r="C101" s="29">
        <v>11</v>
      </c>
      <c r="D101" s="17" t="s">
        <v>177</v>
      </c>
      <c r="E101" s="18">
        <v>503</v>
      </c>
      <c r="F101" s="30">
        <v>1</v>
      </c>
      <c r="G101" s="31">
        <v>7840.9920000000002</v>
      </c>
      <c r="H101" s="20">
        <f t="shared" si="11"/>
        <v>7840.9920000000002</v>
      </c>
      <c r="I101" s="21">
        <f t="shared" si="13"/>
        <v>94091.90400000001</v>
      </c>
      <c r="J101" s="22">
        <v>0</v>
      </c>
      <c r="K101" s="22">
        <f t="shared" si="12"/>
        <v>1288.930191780822</v>
      </c>
      <c r="L101" s="22">
        <f t="shared" si="14"/>
        <v>12889.30191780822</v>
      </c>
      <c r="M101" s="22">
        <v>0</v>
      </c>
      <c r="N101" s="22">
        <v>0</v>
      </c>
      <c r="O101" s="22">
        <v>12598.0008</v>
      </c>
      <c r="P101" s="21">
        <f t="shared" si="15"/>
        <v>120868.13690958904</v>
      </c>
    </row>
    <row r="102" spans="1:26" s="14" customFormat="1" ht="25.5" x14ac:dyDescent="0.2">
      <c r="A102" s="15" t="s">
        <v>180</v>
      </c>
      <c r="B102" s="25" t="s">
        <v>181</v>
      </c>
      <c r="C102" s="29">
        <v>11</v>
      </c>
      <c r="D102" s="17" t="s">
        <v>177</v>
      </c>
      <c r="E102" s="18">
        <v>503</v>
      </c>
      <c r="F102" s="30">
        <v>1</v>
      </c>
      <c r="G102" s="31">
        <v>7690.9920000000002</v>
      </c>
      <c r="H102" s="20">
        <f t="shared" si="11"/>
        <v>7690.9920000000002</v>
      </c>
      <c r="I102" s="21">
        <f t="shared" si="13"/>
        <v>92291.90400000001</v>
      </c>
      <c r="J102" s="22">
        <v>0</v>
      </c>
      <c r="K102" s="22">
        <f t="shared" si="12"/>
        <v>1264.2726575342467</v>
      </c>
      <c r="L102" s="22">
        <f t="shared" si="14"/>
        <v>12642.726575342467</v>
      </c>
      <c r="M102" s="22">
        <v>0</v>
      </c>
      <c r="N102" s="22">
        <v>0</v>
      </c>
      <c r="O102" s="22">
        <v>12364.0008</v>
      </c>
      <c r="P102" s="21">
        <f t="shared" si="15"/>
        <v>118562.90403287673</v>
      </c>
    </row>
    <row r="103" spans="1:26" s="14" customFormat="1" ht="26.25" customHeight="1" x14ac:dyDescent="0.2">
      <c r="A103" s="15" t="s">
        <v>182</v>
      </c>
      <c r="B103" s="25" t="s">
        <v>183</v>
      </c>
      <c r="C103" s="29">
        <v>11</v>
      </c>
      <c r="D103" s="17" t="s">
        <v>177</v>
      </c>
      <c r="E103" s="18">
        <v>503</v>
      </c>
      <c r="F103" s="30">
        <v>1</v>
      </c>
      <c r="G103" s="31">
        <v>12115.002</v>
      </c>
      <c r="H103" s="20">
        <f t="shared" si="11"/>
        <v>12115.002</v>
      </c>
      <c r="I103" s="21">
        <f t="shared" si="13"/>
        <v>145380.024</v>
      </c>
      <c r="J103" s="22">
        <v>0</v>
      </c>
      <c r="K103" s="22">
        <f t="shared" si="12"/>
        <v>1991.5071780821918</v>
      </c>
      <c r="L103" s="22">
        <f t="shared" si="14"/>
        <v>19915.07178082192</v>
      </c>
      <c r="M103" s="22">
        <v>0</v>
      </c>
      <c r="N103" s="22">
        <v>0</v>
      </c>
      <c r="O103" s="22">
        <v>19211.0016</v>
      </c>
      <c r="P103" s="21">
        <f t="shared" si="15"/>
        <v>186497.6045589041</v>
      </c>
    </row>
    <row r="104" spans="1:26" s="14" customFormat="1" ht="26.25" customHeight="1" x14ac:dyDescent="0.2">
      <c r="A104" s="15" t="s">
        <v>180</v>
      </c>
      <c r="B104" s="25" t="s">
        <v>184</v>
      </c>
      <c r="C104" s="29">
        <v>11</v>
      </c>
      <c r="D104" s="17" t="s">
        <v>177</v>
      </c>
      <c r="E104" s="18">
        <v>503</v>
      </c>
      <c r="F104" s="30">
        <v>1</v>
      </c>
      <c r="G104" s="31">
        <v>14254.992</v>
      </c>
      <c r="H104" s="20">
        <f t="shared" si="11"/>
        <v>14254.992</v>
      </c>
      <c r="I104" s="21">
        <f t="shared" si="13"/>
        <v>171059.90400000001</v>
      </c>
      <c r="J104" s="22">
        <v>0</v>
      </c>
      <c r="K104" s="22">
        <f t="shared" si="12"/>
        <v>2343.2863561643835</v>
      </c>
      <c r="L104" s="22">
        <f t="shared" si="14"/>
        <v>23432.863561643837</v>
      </c>
      <c r="M104" s="22">
        <v>0</v>
      </c>
      <c r="N104" s="22">
        <v>0</v>
      </c>
      <c r="O104" s="22">
        <v>22494</v>
      </c>
      <c r="P104" s="21">
        <f t="shared" si="15"/>
        <v>219330.05391780823</v>
      </c>
    </row>
    <row r="105" spans="1:26" s="14" customFormat="1" ht="25.5" x14ac:dyDescent="0.2">
      <c r="A105" s="15" t="s">
        <v>185</v>
      </c>
      <c r="B105" s="25" t="s">
        <v>186</v>
      </c>
      <c r="C105" s="29">
        <v>11</v>
      </c>
      <c r="D105" s="17" t="s">
        <v>177</v>
      </c>
      <c r="E105" s="18">
        <v>503</v>
      </c>
      <c r="F105" s="30">
        <v>1</v>
      </c>
      <c r="G105" s="31">
        <v>10686</v>
      </c>
      <c r="H105" s="20">
        <f t="shared" si="11"/>
        <v>10686</v>
      </c>
      <c r="I105" s="21">
        <f t="shared" si="13"/>
        <v>128232</v>
      </c>
      <c r="J105" s="22">
        <v>0</v>
      </c>
      <c r="K105" s="22">
        <f t="shared" si="12"/>
        <v>1756.6027397260273</v>
      </c>
      <c r="L105" s="22">
        <f t="shared" si="14"/>
        <v>17566.027397260274</v>
      </c>
      <c r="M105" s="22">
        <v>0</v>
      </c>
      <c r="N105" s="22">
        <v>0</v>
      </c>
      <c r="O105" s="22">
        <v>6026.9040000000005</v>
      </c>
      <c r="P105" s="21">
        <f t="shared" si="15"/>
        <v>153581.53413698633</v>
      </c>
    </row>
    <row r="106" spans="1:26" s="14" customFormat="1" ht="25.5" x14ac:dyDescent="0.2">
      <c r="A106" s="15" t="s">
        <v>50</v>
      </c>
      <c r="B106" s="25" t="s">
        <v>187</v>
      </c>
      <c r="C106" s="29">
        <v>11</v>
      </c>
      <c r="D106" s="17" t="s">
        <v>177</v>
      </c>
      <c r="E106" s="18">
        <v>503</v>
      </c>
      <c r="F106" s="30">
        <v>1</v>
      </c>
      <c r="G106" s="31">
        <v>8021.9999999999991</v>
      </c>
      <c r="H106" s="20">
        <f t="shared" si="11"/>
        <v>8021.9999999999991</v>
      </c>
      <c r="I106" s="21">
        <f t="shared" si="13"/>
        <v>96263.999999999985</v>
      </c>
      <c r="J106" s="22">
        <v>0</v>
      </c>
      <c r="K106" s="22">
        <f t="shared" si="12"/>
        <v>1318.6849315068491</v>
      </c>
      <c r="L106" s="22">
        <f t="shared" si="14"/>
        <v>13186.849315068492</v>
      </c>
      <c r="M106" s="22">
        <v>0</v>
      </c>
      <c r="N106" s="22">
        <v>0</v>
      </c>
      <c r="O106" s="22">
        <v>12882</v>
      </c>
      <c r="P106" s="21">
        <f t="shared" si="15"/>
        <v>123651.53424657533</v>
      </c>
    </row>
    <row r="107" spans="1:26" s="14" customFormat="1" ht="25.5" x14ac:dyDescent="0.2">
      <c r="A107" s="15" t="s">
        <v>47</v>
      </c>
      <c r="B107" s="25" t="s">
        <v>188</v>
      </c>
      <c r="C107" s="29">
        <v>11</v>
      </c>
      <c r="D107" s="17" t="s">
        <v>177</v>
      </c>
      <c r="E107" s="18">
        <v>503</v>
      </c>
      <c r="F107" s="30">
        <v>1</v>
      </c>
      <c r="G107" s="31">
        <v>8862</v>
      </c>
      <c r="H107" s="20">
        <f t="shared" si="11"/>
        <v>8862</v>
      </c>
      <c r="I107" s="21">
        <f t="shared" si="13"/>
        <v>106344</v>
      </c>
      <c r="J107" s="22">
        <v>0</v>
      </c>
      <c r="K107" s="22">
        <f t="shared" si="12"/>
        <v>1456.767123287671</v>
      </c>
      <c r="L107" s="22">
        <f t="shared" si="14"/>
        <v>14567.671232876712</v>
      </c>
      <c r="M107" s="22">
        <v>0</v>
      </c>
      <c r="N107" s="22">
        <v>0</v>
      </c>
      <c r="O107" s="22">
        <v>14193</v>
      </c>
      <c r="P107" s="21">
        <f t="shared" si="15"/>
        <v>136561.43835616438</v>
      </c>
    </row>
    <row r="108" spans="1:26" s="14" customFormat="1" ht="25.5" x14ac:dyDescent="0.2">
      <c r="A108" s="15" t="s">
        <v>39</v>
      </c>
      <c r="B108" s="25" t="s">
        <v>189</v>
      </c>
      <c r="C108" s="29">
        <v>11</v>
      </c>
      <c r="D108" s="17" t="s">
        <v>177</v>
      </c>
      <c r="E108" s="18">
        <v>503</v>
      </c>
      <c r="F108" s="30">
        <v>1</v>
      </c>
      <c r="G108" s="31">
        <f>4181.25*2</f>
        <v>8362.5</v>
      </c>
      <c r="H108" s="20">
        <f t="shared" si="11"/>
        <v>8362.5</v>
      </c>
      <c r="I108" s="21">
        <f t="shared" si="13"/>
        <v>100350</v>
      </c>
      <c r="J108" s="22">
        <v>0</v>
      </c>
      <c r="K108" s="22">
        <f t="shared" si="12"/>
        <v>1374.6575342465753</v>
      </c>
      <c r="L108" s="22">
        <f t="shared" si="14"/>
        <v>13746.575342465752</v>
      </c>
      <c r="M108" s="22">
        <v>0</v>
      </c>
      <c r="N108" s="22">
        <v>0</v>
      </c>
      <c r="O108" s="32">
        <v>4716.4500000000007</v>
      </c>
      <c r="P108" s="21">
        <f t="shared" si="15"/>
        <v>120187.68287671234</v>
      </c>
    </row>
    <row r="109" spans="1:26" s="14" customFormat="1" ht="15" customHeight="1" x14ac:dyDescent="0.2">
      <c r="A109" s="56" t="s">
        <v>23</v>
      </c>
      <c r="B109" s="56"/>
      <c r="C109" s="56"/>
      <c r="D109" s="56"/>
      <c r="E109" s="56"/>
      <c r="F109" s="23">
        <f>SUM(F100:F108)</f>
        <v>9</v>
      </c>
      <c r="G109" s="20"/>
      <c r="H109" s="20">
        <f t="shared" si="11"/>
        <v>0</v>
      </c>
      <c r="I109" s="24">
        <f>SUM(I100:I108)</f>
        <v>1162037.736</v>
      </c>
      <c r="J109" s="24">
        <f t="shared" ref="J109:P109" si="20">SUM(J100:J108)</f>
        <v>0</v>
      </c>
      <c r="K109" s="24">
        <f t="shared" si="20"/>
        <v>15918.325150684932</v>
      </c>
      <c r="L109" s="24">
        <f t="shared" si="20"/>
        <v>159183.25150684931</v>
      </c>
      <c r="M109" s="24">
        <f t="shared" si="20"/>
        <v>0</v>
      </c>
      <c r="N109" s="24">
        <f t="shared" si="20"/>
        <v>0</v>
      </c>
      <c r="O109" s="24">
        <f t="shared" si="20"/>
        <v>104485.3572</v>
      </c>
      <c r="P109" s="24">
        <f t="shared" si="20"/>
        <v>1441624.6698575343</v>
      </c>
    </row>
    <row r="110" spans="1:26" s="14" customFormat="1" ht="15.95" customHeight="1" x14ac:dyDescent="0.2">
      <c r="A110" s="15" t="s">
        <v>190</v>
      </c>
      <c r="B110" s="25" t="s">
        <v>191</v>
      </c>
      <c r="C110" s="29">
        <v>12</v>
      </c>
      <c r="D110" s="17" t="s">
        <v>192</v>
      </c>
      <c r="E110" s="18">
        <v>503</v>
      </c>
      <c r="F110" s="30">
        <v>1</v>
      </c>
      <c r="G110" s="31">
        <v>19002</v>
      </c>
      <c r="H110" s="20">
        <f t="shared" si="11"/>
        <v>19002</v>
      </c>
      <c r="I110" s="21">
        <f t="shared" si="13"/>
        <v>228024</v>
      </c>
      <c r="J110" s="22">
        <v>0</v>
      </c>
      <c r="K110" s="22">
        <f t="shared" si="12"/>
        <v>3123.6164383561645</v>
      </c>
      <c r="L110" s="22">
        <f t="shared" si="14"/>
        <v>31236.164383561645</v>
      </c>
      <c r="M110" s="22">
        <v>0</v>
      </c>
      <c r="N110" s="22">
        <v>0</v>
      </c>
      <c r="O110" s="22">
        <v>0</v>
      </c>
      <c r="P110" s="21">
        <f t="shared" si="15"/>
        <v>262383.78082191781</v>
      </c>
    </row>
    <row r="111" spans="1:26" s="14" customFormat="1" ht="15.95" customHeight="1" x14ac:dyDescent="0.2">
      <c r="A111" s="15" t="s">
        <v>193</v>
      </c>
      <c r="B111" s="25" t="s">
        <v>194</v>
      </c>
      <c r="C111" s="29">
        <v>12</v>
      </c>
      <c r="D111" s="17" t="s">
        <v>192</v>
      </c>
      <c r="E111" s="18">
        <v>503</v>
      </c>
      <c r="F111" s="30">
        <v>1</v>
      </c>
      <c r="G111" s="31">
        <v>18057</v>
      </c>
      <c r="H111" s="20">
        <f t="shared" si="11"/>
        <v>18057</v>
      </c>
      <c r="I111" s="21">
        <f t="shared" si="13"/>
        <v>216684</v>
      </c>
      <c r="J111" s="22">
        <v>0</v>
      </c>
      <c r="K111" s="22">
        <f t="shared" si="12"/>
        <v>2968.2739726027398</v>
      </c>
      <c r="L111" s="22">
        <f t="shared" si="14"/>
        <v>29682.739726027397</v>
      </c>
      <c r="M111" s="22">
        <v>0</v>
      </c>
      <c r="N111" s="22">
        <v>0</v>
      </c>
      <c r="O111" s="22">
        <v>8667</v>
      </c>
      <c r="P111" s="21">
        <f t="shared" si="15"/>
        <v>258002.01369863012</v>
      </c>
      <c r="R111" s="36"/>
      <c r="T111" s="37"/>
      <c r="U111" s="37"/>
      <c r="V111" s="37"/>
      <c r="W111" s="37"/>
      <c r="X111" s="37"/>
      <c r="Y111" s="37"/>
      <c r="Z111" s="37"/>
    </row>
    <row r="112" spans="1:26" s="14" customFormat="1" ht="15.95" customHeight="1" x14ac:dyDescent="0.2">
      <c r="A112" s="15" t="s">
        <v>195</v>
      </c>
      <c r="B112" s="25" t="s">
        <v>196</v>
      </c>
      <c r="C112" s="29">
        <v>12</v>
      </c>
      <c r="D112" s="17" t="s">
        <v>192</v>
      </c>
      <c r="E112" s="18">
        <v>503</v>
      </c>
      <c r="F112" s="30">
        <v>1</v>
      </c>
      <c r="G112" s="31">
        <v>9894</v>
      </c>
      <c r="H112" s="20">
        <f t="shared" si="11"/>
        <v>9894</v>
      </c>
      <c r="I112" s="21">
        <f t="shared" si="13"/>
        <v>118728</v>
      </c>
      <c r="J112" s="22">
        <v>0</v>
      </c>
      <c r="K112" s="22">
        <f t="shared" si="12"/>
        <v>1626.4109589041095</v>
      </c>
      <c r="L112" s="22">
        <f t="shared" si="14"/>
        <v>16264.109589041094</v>
      </c>
      <c r="M112" s="22">
        <v>0</v>
      </c>
      <c r="N112" s="22">
        <v>0</v>
      </c>
      <c r="O112" s="22">
        <v>15796.0008</v>
      </c>
      <c r="P112" s="21">
        <f t="shared" si="15"/>
        <v>152414.52134794521</v>
      </c>
    </row>
    <row r="113" spans="1:16" s="14" customFormat="1" ht="15.95" customHeight="1" x14ac:dyDescent="0.2">
      <c r="A113" s="15" t="s">
        <v>67</v>
      </c>
      <c r="B113" s="25" t="s">
        <v>197</v>
      </c>
      <c r="C113" s="29">
        <v>12</v>
      </c>
      <c r="D113" s="17" t="s">
        <v>192</v>
      </c>
      <c r="E113" s="18">
        <v>503</v>
      </c>
      <c r="F113" s="30">
        <v>1</v>
      </c>
      <c r="G113" s="31">
        <v>10559.001</v>
      </c>
      <c r="H113" s="20">
        <f t="shared" si="11"/>
        <v>10559.001</v>
      </c>
      <c r="I113" s="21">
        <f t="shared" si="13"/>
        <v>126708.012</v>
      </c>
      <c r="J113" s="22">
        <v>0</v>
      </c>
      <c r="K113" s="22">
        <f t="shared" si="12"/>
        <v>1735.7261917808219</v>
      </c>
      <c r="L113" s="22">
        <f t="shared" si="14"/>
        <v>17357.26191780822</v>
      </c>
      <c r="M113" s="22">
        <v>0</v>
      </c>
      <c r="N113" s="22">
        <v>0</v>
      </c>
      <c r="O113" s="22">
        <v>13286.0016</v>
      </c>
      <c r="P113" s="21">
        <f t="shared" si="15"/>
        <v>159087.00170958904</v>
      </c>
    </row>
    <row r="114" spans="1:16" s="14" customFormat="1" ht="15.95" customHeight="1" x14ac:dyDescent="0.2">
      <c r="A114" s="15" t="s">
        <v>198</v>
      </c>
      <c r="B114" s="25" t="s">
        <v>199</v>
      </c>
      <c r="C114" s="29">
        <v>12</v>
      </c>
      <c r="D114" s="17" t="s">
        <v>192</v>
      </c>
      <c r="E114" s="18">
        <v>503</v>
      </c>
      <c r="F114" s="30">
        <v>1</v>
      </c>
      <c r="G114" s="31">
        <v>8625</v>
      </c>
      <c r="H114" s="20">
        <f t="shared" si="11"/>
        <v>8625</v>
      </c>
      <c r="I114" s="21">
        <f t="shared" si="13"/>
        <v>103500</v>
      </c>
      <c r="J114" s="22">
        <v>0</v>
      </c>
      <c r="K114" s="22">
        <f t="shared" si="12"/>
        <v>1417.8082191780823</v>
      </c>
      <c r="L114" s="22">
        <f t="shared" si="14"/>
        <v>14178.082191780823</v>
      </c>
      <c r="M114" s="22">
        <v>0</v>
      </c>
      <c r="N114" s="22">
        <v>0</v>
      </c>
      <c r="O114" s="22">
        <v>13825.0008</v>
      </c>
      <c r="P114" s="21">
        <f t="shared" si="15"/>
        <v>132920.89121095891</v>
      </c>
    </row>
    <row r="115" spans="1:16" s="14" customFormat="1" ht="15.95" customHeight="1" x14ac:dyDescent="0.2">
      <c r="A115" s="15" t="s">
        <v>200</v>
      </c>
      <c r="B115" s="25" t="s">
        <v>201</v>
      </c>
      <c r="C115" s="29">
        <v>12</v>
      </c>
      <c r="D115" s="17" t="s">
        <v>192</v>
      </c>
      <c r="E115" s="18">
        <v>503</v>
      </c>
      <c r="F115" s="30">
        <v>1</v>
      </c>
      <c r="G115" s="31">
        <v>7926</v>
      </c>
      <c r="H115" s="20">
        <f t="shared" si="11"/>
        <v>7926</v>
      </c>
      <c r="I115" s="21">
        <f t="shared" si="13"/>
        <v>95112</v>
      </c>
      <c r="J115" s="22">
        <v>0</v>
      </c>
      <c r="K115" s="22">
        <f t="shared" si="12"/>
        <v>1302.9041095890411</v>
      </c>
      <c r="L115" s="22">
        <f t="shared" si="14"/>
        <v>13029.041095890412</v>
      </c>
      <c r="M115" s="22">
        <v>0</v>
      </c>
      <c r="N115" s="22">
        <v>0</v>
      </c>
      <c r="O115" s="22">
        <v>12731.0016</v>
      </c>
      <c r="P115" s="21">
        <f t="shared" si="15"/>
        <v>122174.94680547946</v>
      </c>
    </row>
    <row r="116" spans="1:16" s="14" customFormat="1" ht="74.25" customHeight="1" x14ac:dyDescent="0.2">
      <c r="A116" s="18" t="s">
        <v>202</v>
      </c>
      <c r="B116" s="38" t="s">
        <v>203</v>
      </c>
      <c r="C116" s="29">
        <v>12</v>
      </c>
      <c r="D116" s="39" t="s">
        <v>192</v>
      </c>
      <c r="E116" s="18">
        <v>503</v>
      </c>
      <c r="F116" s="30">
        <v>6</v>
      </c>
      <c r="G116" s="31">
        <v>7926</v>
      </c>
      <c r="H116" s="20">
        <f t="shared" si="11"/>
        <v>47556</v>
      </c>
      <c r="I116" s="21">
        <f t="shared" si="13"/>
        <v>570672</v>
      </c>
      <c r="J116" s="22">
        <v>0</v>
      </c>
      <c r="K116" s="22">
        <f t="shared" si="12"/>
        <v>7817.4246575342468</v>
      </c>
      <c r="L116" s="22">
        <f t="shared" si="14"/>
        <v>78174.246575342462</v>
      </c>
      <c r="M116" s="22">
        <v>0</v>
      </c>
      <c r="N116" s="22">
        <v>0</v>
      </c>
      <c r="O116" s="22">
        <v>12731.0016</v>
      </c>
      <c r="P116" s="21">
        <f t="shared" si="15"/>
        <v>669394.67283287668</v>
      </c>
    </row>
    <row r="117" spans="1:16" s="14" customFormat="1" ht="15.95" customHeight="1" x14ac:dyDescent="0.2">
      <c r="A117" s="15" t="s">
        <v>204</v>
      </c>
      <c r="B117" s="25" t="s">
        <v>205</v>
      </c>
      <c r="C117" s="29">
        <v>12</v>
      </c>
      <c r="D117" s="17" t="s">
        <v>192</v>
      </c>
      <c r="E117" s="18">
        <v>503</v>
      </c>
      <c r="F117" s="30">
        <v>1</v>
      </c>
      <c r="G117" s="31">
        <v>8244</v>
      </c>
      <c r="H117" s="20">
        <f t="shared" si="11"/>
        <v>8244</v>
      </c>
      <c r="I117" s="21">
        <f t="shared" si="13"/>
        <v>98928</v>
      </c>
      <c r="J117" s="22">
        <v>0</v>
      </c>
      <c r="K117" s="22">
        <f t="shared" si="12"/>
        <v>1355.1780821917807</v>
      </c>
      <c r="L117" s="22">
        <f t="shared" si="14"/>
        <v>13551.780821917808</v>
      </c>
      <c r="M117" s="22">
        <v>0</v>
      </c>
      <c r="N117" s="22">
        <v>0</v>
      </c>
      <c r="O117" s="22">
        <v>13229.0016</v>
      </c>
      <c r="P117" s="21">
        <f t="shared" si="15"/>
        <v>127063.96050410959</v>
      </c>
    </row>
    <row r="118" spans="1:16" s="14" customFormat="1" ht="15.95" customHeight="1" x14ac:dyDescent="0.2">
      <c r="A118" s="15" t="s">
        <v>206</v>
      </c>
      <c r="B118" s="25" t="s">
        <v>207</v>
      </c>
      <c r="C118" s="29">
        <v>12</v>
      </c>
      <c r="D118" s="17" t="s">
        <v>192</v>
      </c>
      <c r="E118" s="18">
        <v>503</v>
      </c>
      <c r="F118" s="30">
        <v>1</v>
      </c>
      <c r="G118" s="31">
        <v>7899</v>
      </c>
      <c r="H118" s="20">
        <f t="shared" si="11"/>
        <v>7899</v>
      </c>
      <c r="I118" s="21">
        <f t="shared" si="13"/>
        <v>94788</v>
      </c>
      <c r="J118" s="22">
        <v>0</v>
      </c>
      <c r="K118" s="22">
        <f t="shared" si="12"/>
        <v>1298.4657534246574</v>
      </c>
      <c r="L118" s="22">
        <f t="shared" si="14"/>
        <v>12984.657534246575</v>
      </c>
      <c r="M118" s="22">
        <v>0</v>
      </c>
      <c r="N118" s="22">
        <v>0</v>
      </c>
      <c r="O118" s="22">
        <v>12689</v>
      </c>
      <c r="P118" s="21">
        <f t="shared" si="15"/>
        <v>121760.12328767123</v>
      </c>
    </row>
    <row r="119" spans="1:16" s="14" customFormat="1" ht="15.95" customHeight="1" x14ac:dyDescent="0.2">
      <c r="A119" s="15" t="s">
        <v>208</v>
      </c>
      <c r="B119" s="25" t="s">
        <v>209</v>
      </c>
      <c r="C119" s="29">
        <v>12</v>
      </c>
      <c r="D119" s="17" t="s">
        <v>192</v>
      </c>
      <c r="E119" s="18">
        <v>503</v>
      </c>
      <c r="F119" s="30">
        <v>1</v>
      </c>
      <c r="G119" s="31">
        <v>5289</v>
      </c>
      <c r="H119" s="20">
        <f t="shared" si="11"/>
        <v>5289</v>
      </c>
      <c r="I119" s="21">
        <f t="shared" si="13"/>
        <v>63468</v>
      </c>
      <c r="J119" s="22">
        <v>0</v>
      </c>
      <c r="K119" s="22">
        <f t="shared" si="12"/>
        <v>869.42465753424653</v>
      </c>
      <c r="L119" s="22">
        <f t="shared" si="14"/>
        <v>8694.2465753424658</v>
      </c>
      <c r="M119" s="22">
        <v>0</v>
      </c>
      <c r="N119" s="22">
        <v>0</v>
      </c>
      <c r="O119" s="22">
        <v>8729.0015999999996</v>
      </c>
      <c r="P119" s="21">
        <f t="shared" si="15"/>
        <v>81760.67283287672</v>
      </c>
    </row>
    <row r="120" spans="1:16" s="14" customFormat="1" ht="15.95" customHeight="1" x14ac:dyDescent="0.2">
      <c r="A120" s="15" t="s">
        <v>210</v>
      </c>
      <c r="B120" s="25" t="s">
        <v>211</v>
      </c>
      <c r="C120" s="29">
        <v>12</v>
      </c>
      <c r="D120" s="17" t="s">
        <v>192</v>
      </c>
      <c r="E120" s="18">
        <v>503</v>
      </c>
      <c r="F120" s="30">
        <v>1</v>
      </c>
      <c r="G120" s="31">
        <v>0</v>
      </c>
      <c r="H120" s="20">
        <f t="shared" si="11"/>
        <v>0</v>
      </c>
      <c r="I120" s="21">
        <f t="shared" si="13"/>
        <v>0</v>
      </c>
      <c r="J120" s="22">
        <v>0</v>
      </c>
      <c r="K120" s="22">
        <f t="shared" si="12"/>
        <v>0</v>
      </c>
      <c r="L120" s="22">
        <f t="shared" si="14"/>
        <v>0</v>
      </c>
      <c r="M120" s="22">
        <v>0</v>
      </c>
      <c r="N120" s="22">
        <v>0</v>
      </c>
      <c r="O120" s="22">
        <v>0</v>
      </c>
      <c r="P120" s="21">
        <f t="shared" si="15"/>
        <v>0</v>
      </c>
    </row>
    <row r="121" spans="1:16" s="14" customFormat="1" ht="15.95" customHeight="1" x14ac:dyDescent="0.2">
      <c r="A121" s="15" t="s">
        <v>212</v>
      </c>
      <c r="B121" s="25" t="s">
        <v>213</v>
      </c>
      <c r="C121" s="29">
        <v>12</v>
      </c>
      <c r="D121" s="17" t="s">
        <v>192</v>
      </c>
      <c r="E121" s="18">
        <v>503</v>
      </c>
      <c r="F121" s="30">
        <v>1</v>
      </c>
      <c r="G121" s="31">
        <v>6261</v>
      </c>
      <c r="H121" s="20">
        <f t="shared" si="11"/>
        <v>6261</v>
      </c>
      <c r="I121" s="21">
        <f t="shared" si="13"/>
        <v>75132</v>
      </c>
      <c r="J121" s="22">
        <v>0</v>
      </c>
      <c r="K121" s="22">
        <f t="shared" si="12"/>
        <v>1029.2054794520548</v>
      </c>
      <c r="L121" s="22">
        <f t="shared" si="14"/>
        <v>10292.054794520549</v>
      </c>
      <c r="M121" s="22">
        <v>0</v>
      </c>
      <c r="N121" s="22">
        <v>0</v>
      </c>
      <c r="O121" s="22">
        <v>10237.0008</v>
      </c>
      <c r="P121" s="21">
        <f t="shared" si="15"/>
        <v>96690.261073972593</v>
      </c>
    </row>
    <row r="122" spans="1:16" s="14" customFormat="1" ht="27.75" customHeight="1" x14ac:dyDescent="0.2">
      <c r="A122" s="15" t="s">
        <v>198</v>
      </c>
      <c r="B122" s="38" t="s">
        <v>214</v>
      </c>
      <c r="C122" s="29">
        <v>12</v>
      </c>
      <c r="D122" s="17" t="s">
        <v>192</v>
      </c>
      <c r="E122" s="18">
        <v>503</v>
      </c>
      <c r="F122" s="30">
        <v>2</v>
      </c>
      <c r="G122" s="31">
        <v>8625</v>
      </c>
      <c r="H122" s="20">
        <f t="shared" si="11"/>
        <v>17250</v>
      </c>
      <c r="I122" s="21">
        <f t="shared" si="13"/>
        <v>207000</v>
      </c>
      <c r="J122" s="22">
        <v>0</v>
      </c>
      <c r="K122" s="22">
        <f t="shared" si="12"/>
        <v>2835.6164383561645</v>
      </c>
      <c r="L122" s="22">
        <f t="shared" si="14"/>
        <v>28356.164383561645</v>
      </c>
      <c r="M122" s="22">
        <v>0</v>
      </c>
      <c r="N122" s="22">
        <v>0</v>
      </c>
      <c r="O122" s="22">
        <v>13825.0008</v>
      </c>
      <c r="P122" s="21">
        <f t="shared" si="15"/>
        <v>252016.78162191782</v>
      </c>
    </row>
    <row r="123" spans="1:16" s="14" customFormat="1" ht="15.95" customHeight="1" x14ac:dyDescent="0.2">
      <c r="A123" s="15" t="s">
        <v>215</v>
      </c>
      <c r="B123" s="25" t="s">
        <v>216</v>
      </c>
      <c r="C123" s="29">
        <v>12</v>
      </c>
      <c r="D123" s="17" t="s">
        <v>192</v>
      </c>
      <c r="E123" s="18">
        <v>503</v>
      </c>
      <c r="F123" s="30">
        <v>1</v>
      </c>
      <c r="G123" s="31">
        <v>11841</v>
      </c>
      <c r="H123" s="20">
        <f t="shared" si="11"/>
        <v>11841</v>
      </c>
      <c r="I123" s="21">
        <f t="shared" si="13"/>
        <v>142092</v>
      </c>
      <c r="J123" s="22">
        <v>0</v>
      </c>
      <c r="K123" s="22">
        <f t="shared" si="12"/>
        <v>1946.4657534246576</v>
      </c>
      <c r="L123" s="22">
        <f t="shared" si="14"/>
        <v>19464.657534246577</v>
      </c>
      <c r="M123" s="22">
        <v>0</v>
      </c>
      <c r="N123" s="22">
        <v>0</v>
      </c>
      <c r="O123" s="22">
        <v>18791.0016</v>
      </c>
      <c r="P123" s="21">
        <f t="shared" si="15"/>
        <v>182294.12488767121</v>
      </c>
    </row>
    <row r="124" spans="1:16" s="14" customFormat="1" ht="15.95" customHeight="1" x14ac:dyDescent="0.2">
      <c r="A124" s="15" t="s">
        <v>217</v>
      </c>
      <c r="B124" s="25" t="s">
        <v>218</v>
      </c>
      <c r="C124" s="29">
        <v>12</v>
      </c>
      <c r="D124" s="17" t="s">
        <v>192</v>
      </c>
      <c r="E124" s="18">
        <v>503</v>
      </c>
      <c r="F124" s="30">
        <v>1</v>
      </c>
      <c r="G124" s="31">
        <v>8412</v>
      </c>
      <c r="H124" s="20">
        <f t="shared" si="11"/>
        <v>8412</v>
      </c>
      <c r="I124" s="21">
        <f t="shared" si="13"/>
        <v>100944</v>
      </c>
      <c r="J124" s="22">
        <v>0</v>
      </c>
      <c r="K124" s="22">
        <f t="shared" si="12"/>
        <v>1382.7945205479452</v>
      </c>
      <c r="L124" s="22">
        <f t="shared" si="14"/>
        <v>13827.945205479451</v>
      </c>
      <c r="M124" s="22">
        <v>0</v>
      </c>
      <c r="N124" s="22">
        <v>0</v>
      </c>
      <c r="O124" s="22">
        <v>13001.0016</v>
      </c>
      <c r="P124" s="21">
        <f t="shared" si="15"/>
        <v>129155.7413260274</v>
      </c>
    </row>
    <row r="125" spans="1:16" s="14" customFormat="1" ht="15.95" customHeight="1" x14ac:dyDescent="0.2">
      <c r="A125" s="15" t="s">
        <v>219</v>
      </c>
      <c r="B125" s="25" t="s">
        <v>220</v>
      </c>
      <c r="C125" s="29">
        <v>12</v>
      </c>
      <c r="D125" s="17" t="s">
        <v>192</v>
      </c>
      <c r="E125" s="18">
        <v>503</v>
      </c>
      <c r="F125" s="30">
        <v>1</v>
      </c>
      <c r="G125" s="31">
        <v>6970.0020000000004</v>
      </c>
      <c r="H125" s="20">
        <f t="shared" si="11"/>
        <v>6970.0020000000004</v>
      </c>
      <c r="I125" s="21">
        <f t="shared" si="13"/>
        <v>83640.024000000005</v>
      </c>
      <c r="J125" s="22">
        <v>0</v>
      </c>
      <c r="K125" s="22">
        <f t="shared" si="12"/>
        <v>1145.7537534246576</v>
      </c>
      <c r="L125" s="22">
        <f t="shared" si="14"/>
        <v>11457.537534246576</v>
      </c>
      <c r="M125" s="22">
        <v>0</v>
      </c>
      <c r="N125" s="22">
        <v>0</v>
      </c>
      <c r="O125" s="22">
        <v>10830</v>
      </c>
      <c r="P125" s="21">
        <f t="shared" si="15"/>
        <v>107073.31528767123</v>
      </c>
    </row>
    <row r="126" spans="1:16" s="14" customFormat="1" ht="15.95" customHeight="1" x14ac:dyDescent="0.2">
      <c r="A126" s="15" t="s">
        <v>221</v>
      </c>
      <c r="B126" s="25" t="s">
        <v>222</v>
      </c>
      <c r="C126" s="29">
        <v>12</v>
      </c>
      <c r="D126" s="17" t="s">
        <v>192</v>
      </c>
      <c r="E126" s="18">
        <v>503</v>
      </c>
      <c r="F126" s="30">
        <v>1</v>
      </c>
      <c r="G126" s="31">
        <v>5736</v>
      </c>
      <c r="H126" s="20">
        <f t="shared" si="11"/>
        <v>5736</v>
      </c>
      <c r="I126" s="21">
        <f t="shared" si="13"/>
        <v>68832</v>
      </c>
      <c r="J126" s="22">
        <v>0</v>
      </c>
      <c r="K126" s="22">
        <f t="shared" si="12"/>
        <v>942.90410958904101</v>
      </c>
      <c r="L126" s="22">
        <f t="shared" si="14"/>
        <v>9429.0410958904104</v>
      </c>
      <c r="M126" s="22">
        <v>0</v>
      </c>
      <c r="N126" s="22">
        <v>0</v>
      </c>
      <c r="O126" s="22">
        <v>9424.0007999999998</v>
      </c>
      <c r="P126" s="21">
        <f t="shared" si="15"/>
        <v>88627.946005479447</v>
      </c>
    </row>
    <row r="127" spans="1:16" s="14" customFormat="1" ht="15.95" customHeight="1" x14ac:dyDescent="0.2">
      <c r="A127" s="15" t="s">
        <v>47</v>
      </c>
      <c r="B127" s="25" t="s">
        <v>223</v>
      </c>
      <c r="C127" s="29">
        <v>12</v>
      </c>
      <c r="D127" s="17" t="s">
        <v>192</v>
      </c>
      <c r="E127" s="18">
        <v>503</v>
      </c>
      <c r="F127" s="30">
        <v>1</v>
      </c>
      <c r="G127" s="31">
        <v>7926</v>
      </c>
      <c r="H127" s="20">
        <f t="shared" si="11"/>
        <v>7926</v>
      </c>
      <c r="I127" s="21">
        <f t="shared" si="13"/>
        <v>95112</v>
      </c>
      <c r="J127" s="22">
        <v>0</v>
      </c>
      <c r="K127" s="22">
        <f t="shared" si="12"/>
        <v>1302.9041095890411</v>
      </c>
      <c r="L127" s="22">
        <f t="shared" si="14"/>
        <v>13029.041095890412</v>
      </c>
      <c r="M127" s="22">
        <v>0</v>
      </c>
      <c r="N127" s="22">
        <v>0</v>
      </c>
      <c r="O127" s="22">
        <v>12731.0016</v>
      </c>
      <c r="P127" s="21">
        <f t="shared" si="15"/>
        <v>122174.94680547946</v>
      </c>
    </row>
    <row r="128" spans="1:16" s="14" customFormat="1" ht="26.25" customHeight="1" x14ac:dyDescent="0.2">
      <c r="A128" s="15" t="s">
        <v>224</v>
      </c>
      <c r="B128" s="38" t="s">
        <v>225</v>
      </c>
      <c r="C128" s="29">
        <v>12</v>
      </c>
      <c r="D128" s="17" t="s">
        <v>192</v>
      </c>
      <c r="E128" s="18">
        <v>503</v>
      </c>
      <c r="F128" s="30">
        <v>2</v>
      </c>
      <c r="G128" s="31">
        <v>6970.0020000000004</v>
      </c>
      <c r="H128" s="20">
        <f t="shared" si="11"/>
        <v>13940.004000000001</v>
      </c>
      <c r="I128" s="21">
        <f t="shared" si="13"/>
        <v>167280.04800000001</v>
      </c>
      <c r="J128" s="22">
        <v>0</v>
      </c>
      <c r="K128" s="22">
        <f t="shared" si="12"/>
        <v>2291.5075068493152</v>
      </c>
      <c r="L128" s="22">
        <f t="shared" si="14"/>
        <v>22915.075068493152</v>
      </c>
      <c r="M128" s="22">
        <v>0</v>
      </c>
      <c r="N128" s="22">
        <v>0</v>
      </c>
      <c r="O128" s="22">
        <v>10830</v>
      </c>
      <c r="P128" s="21">
        <f t="shared" si="15"/>
        <v>203316.63057534245</v>
      </c>
    </row>
    <row r="129" spans="1:16" s="14" customFormat="1" ht="15.95" customHeight="1" x14ac:dyDescent="0.2">
      <c r="A129" s="15" t="s">
        <v>202</v>
      </c>
      <c r="B129" s="25" t="s">
        <v>226</v>
      </c>
      <c r="C129" s="29">
        <v>12</v>
      </c>
      <c r="D129" s="17" t="s">
        <v>192</v>
      </c>
      <c r="E129" s="18">
        <v>503</v>
      </c>
      <c r="F129" s="30">
        <v>1</v>
      </c>
      <c r="G129" s="31">
        <v>8375.0010000000002</v>
      </c>
      <c r="H129" s="20">
        <f t="shared" si="11"/>
        <v>8375.0010000000002</v>
      </c>
      <c r="I129" s="21">
        <f t="shared" si="13"/>
        <v>100500.012</v>
      </c>
      <c r="J129" s="22">
        <v>0</v>
      </c>
      <c r="K129" s="22">
        <f t="shared" si="12"/>
        <v>1376.7124931506851</v>
      </c>
      <c r="L129" s="22">
        <f t="shared" si="14"/>
        <v>13767.124931506851</v>
      </c>
      <c r="M129" s="22">
        <v>0</v>
      </c>
      <c r="N129" s="22">
        <v>0</v>
      </c>
      <c r="O129" s="22">
        <v>12944.0016</v>
      </c>
      <c r="P129" s="21">
        <f t="shared" si="15"/>
        <v>128587.85102465755</v>
      </c>
    </row>
    <row r="130" spans="1:16" s="14" customFormat="1" ht="15.95" customHeight="1" x14ac:dyDescent="0.2">
      <c r="A130" s="15" t="s">
        <v>227</v>
      </c>
      <c r="B130" s="25" t="s">
        <v>228</v>
      </c>
      <c r="C130" s="29">
        <v>12</v>
      </c>
      <c r="D130" s="17" t="s">
        <v>192</v>
      </c>
      <c r="E130" s="18">
        <v>503</v>
      </c>
      <c r="F130" s="30">
        <v>1</v>
      </c>
      <c r="G130" s="31">
        <v>5481</v>
      </c>
      <c r="H130" s="20">
        <f t="shared" si="11"/>
        <v>5481</v>
      </c>
      <c r="I130" s="21">
        <f t="shared" si="13"/>
        <v>65772</v>
      </c>
      <c r="J130" s="22">
        <v>0</v>
      </c>
      <c r="K130" s="22">
        <f t="shared" si="12"/>
        <v>900.98630136986299</v>
      </c>
      <c r="L130" s="22">
        <f t="shared" si="14"/>
        <v>9009.8630136986303</v>
      </c>
      <c r="M130" s="22">
        <v>0</v>
      </c>
      <c r="N130" s="22">
        <v>0</v>
      </c>
      <c r="O130" s="22">
        <v>9017.0015999999996</v>
      </c>
      <c r="P130" s="21">
        <f t="shared" si="15"/>
        <v>84699.850915068499</v>
      </c>
    </row>
    <row r="131" spans="1:16" s="14" customFormat="1" ht="15.95" customHeight="1" x14ac:dyDescent="0.2">
      <c r="A131" s="15" t="s">
        <v>229</v>
      </c>
      <c r="B131" s="25" t="s">
        <v>230</v>
      </c>
      <c r="C131" s="29">
        <v>12</v>
      </c>
      <c r="D131" s="17" t="s">
        <v>192</v>
      </c>
      <c r="E131" s="18">
        <v>503</v>
      </c>
      <c r="F131" s="30">
        <v>1</v>
      </c>
      <c r="G131" s="31">
        <v>8430</v>
      </c>
      <c r="H131" s="20">
        <f t="shared" si="11"/>
        <v>8430</v>
      </c>
      <c r="I131" s="21">
        <f t="shared" si="13"/>
        <v>101160</v>
      </c>
      <c r="J131" s="22">
        <v>0</v>
      </c>
      <c r="K131" s="22">
        <f t="shared" si="12"/>
        <v>1385.7534246575344</v>
      </c>
      <c r="L131" s="22">
        <f t="shared" si="14"/>
        <v>13857.534246575344</v>
      </c>
      <c r="M131" s="22">
        <v>0</v>
      </c>
      <c r="N131" s="22">
        <v>0</v>
      </c>
      <c r="O131" s="22">
        <v>12516</v>
      </c>
      <c r="P131" s="21">
        <f t="shared" si="15"/>
        <v>128919.28767123289</v>
      </c>
    </row>
    <row r="132" spans="1:16" s="14" customFormat="1" ht="15.95" customHeight="1" x14ac:dyDescent="0.2">
      <c r="A132" s="15" t="s">
        <v>231</v>
      </c>
      <c r="B132" s="25" t="s">
        <v>232</v>
      </c>
      <c r="C132" s="29">
        <v>12</v>
      </c>
      <c r="D132" s="17" t="s">
        <v>192</v>
      </c>
      <c r="E132" s="18">
        <v>503</v>
      </c>
      <c r="F132" s="30">
        <v>1</v>
      </c>
      <c r="G132" s="31">
        <v>7926</v>
      </c>
      <c r="H132" s="20">
        <f t="shared" si="11"/>
        <v>7926</v>
      </c>
      <c r="I132" s="21">
        <f t="shared" si="13"/>
        <v>95112</v>
      </c>
      <c r="J132" s="22">
        <v>0</v>
      </c>
      <c r="K132" s="22">
        <f t="shared" si="12"/>
        <v>1302.9041095890411</v>
      </c>
      <c r="L132" s="22">
        <f t="shared" si="14"/>
        <v>13029.041095890412</v>
      </c>
      <c r="M132" s="22">
        <v>0</v>
      </c>
      <c r="N132" s="22">
        <v>0</v>
      </c>
      <c r="O132" s="22">
        <v>12731.0016</v>
      </c>
      <c r="P132" s="21">
        <f t="shared" si="15"/>
        <v>122174.94680547946</v>
      </c>
    </row>
    <row r="133" spans="1:16" s="14" customFormat="1" ht="15.95" customHeight="1" x14ac:dyDescent="0.2">
      <c r="A133" s="15" t="s">
        <v>39</v>
      </c>
      <c r="B133" s="25" t="s">
        <v>30</v>
      </c>
      <c r="C133" s="29">
        <v>12</v>
      </c>
      <c r="D133" s="17" t="s">
        <v>192</v>
      </c>
      <c r="E133" s="18">
        <v>503</v>
      </c>
      <c r="F133" s="30">
        <v>1</v>
      </c>
      <c r="G133" s="31">
        <f>2464.0005*2</f>
        <v>4928.0010000000002</v>
      </c>
      <c r="H133" s="20">
        <f t="shared" si="11"/>
        <v>4928.0010000000002</v>
      </c>
      <c r="I133" s="21">
        <f t="shared" si="13"/>
        <v>59136.012000000002</v>
      </c>
      <c r="J133" s="22">
        <v>0</v>
      </c>
      <c r="K133" s="22">
        <f t="shared" si="12"/>
        <v>810.08235616438355</v>
      </c>
      <c r="L133" s="22">
        <f t="shared" si="14"/>
        <v>8100.823561643836</v>
      </c>
      <c r="M133" s="22">
        <v>0</v>
      </c>
      <c r="N133" s="22">
        <v>0</v>
      </c>
      <c r="O133" s="22">
        <v>2779.3920000000003</v>
      </c>
      <c r="P133" s="21">
        <f t="shared" si="15"/>
        <v>70826.309917808234</v>
      </c>
    </row>
    <row r="134" spans="1:16" s="14" customFormat="1" ht="15.95" customHeight="1" x14ac:dyDescent="0.2">
      <c r="A134" s="15" t="s">
        <v>39</v>
      </c>
      <c r="B134" s="25" t="s">
        <v>233</v>
      </c>
      <c r="C134" s="29">
        <v>12</v>
      </c>
      <c r="D134" s="17" t="s">
        <v>192</v>
      </c>
      <c r="E134" s="18">
        <v>503</v>
      </c>
      <c r="F134" s="30">
        <v>1</v>
      </c>
      <c r="G134" s="31">
        <f>3219.75*2</f>
        <v>6439.5</v>
      </c>
      <c r="H134" s="20">
        <f t="shared" si="11"/>
        <v>6439.5</v>
      </c>
      <c r="I134" s="21">
        <f t="shared" si="13"/>
        <v>77274</v>
      </c>
      <c r="J134" s="22">
        <v>0</v>
      </c>
      <c r="K134" s="22">
        <f t="shared" si="12"/>
        <v>1058.5479452054794</v>
      </c>
      <c r="L134" s="22">
        <f t="shared" si="14"/>
        <v>10585.479452054795</v>
      </c>
      <c r="M134" s="22">
        <v>0</v>
      </c>
      <c r="N134" s="22">
        <v>0</v>
      </c>
      <c r="O134" s="22">
        <v>3631.8779999999997</v>
      </c>
      <c r="P134" s="21">
        <f t="shared" si="15"/>
        <v>92549.905397260271</v>
      </c>
    </row>
    <row r="135" spans="1:16" s="14" customFormat="1" ht="15.95" customHeight="1" x14ac:dyDescent="0.2">
      <c r="A135" s="15" t="s">
        <v>39</v>
      </c>
      <c r="B135" s="25" t="s">
        <v>234</v>
      </c>
      <c r="C135" s="29">
        <v>12</v>
      </c>
      <c r="D135" s="17" t="s">
        <v>192</v>
      </c>
      <c r="E135" s="18">
        <v>503</v>
      </c>
      <c r="F135" s="30">
        <v>1</v>
      </c>
      <c r="G135" s="31">
        <f>2489.25*2</f>
        <v>4978.5</v>
      </c>
      <c r="H135" s="20">
        <f t="shared" si="11"/>
        <v>4978.5</v>
      </c>
      <c r="I135" s="21">
        <f t="shared" si="13"/>
        <v>59742</v>
      </c>
      <c r="J135" s="22">
        <v>0</v>
      </c>
      <c r="K135" s="22">
        <f t="shared" si="12"/>
        <v>818.38356164383549</v>
      </c>
      <c r="L135" s="22">
        <f t="shared" si="14"/>
        <v>8183.8356164383558</v>
      </c>
      <c r="M135" s="22">
        <v>0</v>
      </c>
      <c r="N135" s="22">
        <v>0</v>
      </c>
      <c r="O135" s="22">
        <v>2807.8739999999998</v>
      </c>
      <c r="P135" s="21">
        <f t="shared" si="15"/>
        <v>71552.093178082185</v>
      </c>
    </row>
    <row r="136" spans="1:16" s="14" customFormat="1" ht="15.95" customHeight="1" x14ac:dyDescent="0.2">
      <c r="A136" s="15" t="s">
        <v>235</v>
      </c>
      <c r="B136" s="25" t="s">
        <v>236</v>
      </c>
      <c r="C136" s="29">
        <v>12</v>
      </c>
      <c r="D136" s="17" t="s">
        <v>192</v>
      </c>
      <c r="E136" s="18">
        <v>503</v>
      </c>
      <c r="F136" s="30">
        <v>1</v>
      </c>
      <c r="G136" s="31">
        <f>3037.95*2</f>
        <v>6075.9</v>
      </c>
      <c r="H136" s="20">
        <f t="shared" si="11"/>
        <v>6075.9</v>
      </c>
      <c r="I136" s="21">
        <f t="shared" si="13"/>
        <v>72910.799999999988</v>
      </c>
      <c r="J136" s="22">
        <v>0</v>
      </c>
      <c r="K136" s="22">
        <f t="shared" si="12"/>
        <v>998.77808219178064</v>
      </c>
      <c r="L136" s="22">
        <f t="shared" si="14"/>
        <v>9987.780821917806</v>
      </c>
      <c r="M136" s="22">
        <v>0</v>
      </c>
      <c r="N136" s="22">
        <v>0</v>
      </c>
      <c r="O136" s="22">
        <v>3426.8076000000001</v>
      </c>
      <c r="P136" s="21">
        <f t="shared" si="15"/>
        <v>87324.166504109584</v>
      </c>
    </row>
    <row r="137" spans="1:16" s="14" customFormat="1" ht="15.95" customHeight="1" x14ac:dyDescent="0.2">
      <c r="A137" s="15" t="s">
        <v>39</v>
      </c>
      <c r="B137" s="25" t="s">
        <v>237</v>
      </c>
      <c r="C137" s="29">
        <v>12</v>
      </c>
      <c r="D137" s="17" t="s">
        <v>192</v>
      </c>
      <c r="E137" s="18">
        <v>503</v>
      </c>
      <c r="F137" s="30">
        <v>1</v>
      </c>
      <c r="G137" s="31">
        <f>3493.5*2</f>
        <v>6987</v>
      </c>
      <c r="H137" s="20">
        <f t="shared" si="11"/>
        <v>6987</v>
      </c>
      <c r="I137" s="21">
        <f t="shared" si="13"/>
        <v>83844</v>
      </c>
      <c r="J137" s="22">
        <v>0</v>
      </c>
      <c r="K137" s="22">
        <f t="shared" si="12"/>
        <v>1148.5479452054794</v>
      </c>
      <c r="L137" s="22">
        <f t="shared" si="14"/>
        <v>11485.479452054795</v>
      </c>
      <c r="M137" s="22">
        <v>0</v>
      </c>
      <c r="N137" s="22">
        <v>0</v>
      </c>
      <c r="O137" s="22">
        <v>7663.92</v>
      </c>
      <c r="P137" s="21">
        <f t="shared" si="15"/>
        <v>104141.94739726027</v>
      </c>
    </row>
    <row r="138" spans="1:16" s="14" customFormat="1" ht="15.95" customHeight="1" x14ac:dyDescent="0.2">
      <c r="A138" s="15" t="s">
        <v>39</v>
      </c>
      <c r="B138" s="25" t="s">
        <v>238</v>
      </c>
      <c r="C138" s="29">
        <v>12</v>
      </c>
      <c r="D138" s="17" t="s">
        <v>192</v>
      </c>
      <c r="E138" s="18">
        <v>503</v>
      </c>
      <c r="F138" s="30">
        <v>1</v>
      </c>
      <c r="G138" s="31">
        <f>3493.5*2</f>
        <v>6987</v>
      </c>
      <c r="H138" s="20">
        <f t="shared" ref="H138:H201" si="21">+G138*F138</f>
        <v>6987</v>
      </c>
      <c r="I138" s="21">
        <f t="shared" si="13"/>
        <v>83844</v>
      </c>
      <c r="J138" s="22">
        <v>0</v>
      </c>
      <c r="K138" s="22">
        <f t="shared" ref="K138:K201" si="22">I138/365*20*25%</f>
        <v>1148.5479452054794</v>
      </c>
      <c r="L138" s="22">
        <f t="shared" si="14"/>
        <v>11485.479452054795</v>
      </c>
      <c r="M138" s="22">
        <v>0</v>
      </c>
      <c r="N138" s="22">
        <v>0</v>
      </c>
      <c r="O138" s="22">
        <v>7663.92</v>
      </c>
      <c r="P138" s="21">
        <f t="shared" si="15"/>
        <v>104141.94739726027</v>
      </c>
    </row>
    <row r="139" spans="1:16" s="14" customFormat="1" ht="15.95" customHeight="1" x14ac:dyDescent="0.2">
      <c r="A139" s="15" t="s">
        <v>239</v>
      </c>
      <c r="B139" s="25" t="s">
        <v>240</v>
      </c>
      <c r="C139" s="29">
        <v>12</v>
      </c>
      <c r="D139" s="17" t="s">
        <v>192</v>
      </c>
      <c r="E139" s="18">
        <v>503</v>
      </c>
      <c r="F139" s="30">
        <v>1</v>
      </c>
      <c r="G139" s="31">
        <f>5920.5*2</f>
        <v>11841</v>
      </c>
      <c r="H139" s="20">
        <f t="shared" si="21"/>
        <v>11841</v>
      </c>
      <c r="I139" s="21">
        <f t="shared" si="13"/>
        <v>142092</v>
      </c>
      <c r="J139" s="22">
        <v>0</v>
      </c>
      <c r="K139" s="22">
        <f t="shared" si="22"/>
        <v>1946.4657534246576</v>
      </c>
      <c r="L139" s="22">
        <f t="shared" si="14"/>
        <v>19464.657534246577</v>
      </c>
      <c r="M139" s="22">
        <v>0</v>
      </c>
      <c r="N139" s="22">
        <v>0</v>
      </c>
      <c r="O139" s="22">
        <v>12988.32</v>
      </c>
      <c r="P139" s="21">
        <f t="shared" si="15"/>
        <v>176491.44328767122</v>
      </c>
    </row>
    <row r="140" spans="1:16" s="14" customFormat="1" ht="15.95" customHeight="1" x14ac:dyDescent="0.2">
      <c r="A140" s="15" t="s">
        <v>39</v>
      </c>
      <c r="B140" s="25" t="s">
        <v>241</v>
      </c>
      <c r="C140" s="29">
        <v>12</v>
      </c>
      <c r="D140" s="17" t="s">
        <v>192</v>
      </c>
      <c r="E140" s="18">
        <v>503</v>
      </c>
      <c r="F140" s="30">
        <v>1</v>
      </c>
      <c r="G140" s="31">
        <f>2793*2</f>
        <v>5586</v>
      </c>
      <c r="H140" s="20">
        <f t="shared" si="21"/>
        <v>5586</v>
      </c>
      <c r="I140" s="21">
        <f t="shared" si="13"/>
        <v>67032</v>
      </c>
      <c r="J140" s="22">
        <v>0</v>
      </c>
      <c r="K140" s="22">
        <f t="shared" si="22"/>
        <v>918.24657534246569</v>
      </c>
      <c r="L140" s="22">
        <f t="shared" si="14"/>
        <v>9182.4657534246562</v>
      </c>
      <c r="M140" s="22">
        <v>0</v>
      </c>
      <c r="N140" s="22">
        <v>0</v>
      </c>
      <c r="O140" s="22">
        <v>3150.5039999999999</v>
      </c>
      <c r="P140" s="21">
        <f t="shared" si="15"/>
        <v>80283.216328767114</v>
      </c>
    </row>
    <row r="141" spans="1:16" s="14" customFormat="1" ht="15.95" customHeight="1" x14ac:dyDescent="0.2">
      <c r="A141" s="15" t="s">
        <v>242</v>
      </c>
      <c r="B141" s="25" t="s">
        <v>392</v>
      </c>
      <c r="C141" s="29">
        <v>12</v>
      </c>
      <c r="D141" s="17" t="s">
        <v>192</v>
      </c>
      <c r="E141" s="18">
        <v>503</v>
      </c>
      <c r="F141" s="30">
        <v>1</v>
      </c>
      <c r="G141" s="31">
        <f>2601.15*2</f>
        <v>5202.3</v>
      </c>
      <c r="H141" s="20">
        <f t="shared" si="21"/>
        <v>5202.3</v>
      </c>
      <c r="I141" s="21">
        <f t="shared" si="13"/>
        <v>62427.600000000006</v>
      </c>
      <c r="J141" s="22">
        <v>0</v>
      </c>
      <c r="K141" s="22">
        <f t="shared" si="22"/>
        <v>855.17260273972613</v>
      </c>
      <c r="L141" s="22">
        <f t="shared" si="14"/>
        <v>8551.7260273972606</v>
      </c>
      <c r="M141" s="22">
        <v>0</v>
      </c>
      <c r="N141" s="22">
        <v>0</v>
      </c>
      <c r="O141" s="22">
        <v>5706.24</v>
      </c>
      <c r="P141" s="21">
        <f t="shared" si="15"/>
        <v>77540.738630136999</v>
      </c>
    </row>
    <row r="142" spans="1:16" s="14" customFormat="1" ht="15.95" customHeight="1" x14ac:dyDescent="0.2">
      <c r="A142" s="56" t="s">
        <v>23</v>
      </c>
      <c r="B142" s="56"/>
      <c r="C142" s="56"/>
      <c r="D142" s="56"/>
      <c r="E142" s="56"/>
      <c r="F142" s="23">
        <f>SUM(F110:F141)</f>
        <v>39</v>
      </c>
      <c r="G142" s="20"/>
      <c r="H142" s="20"/>
      <c r="I142" s="24">
        <f>SUM(I110:I141)</f>
        <v>3727490.5080000004</v>
      </c>
      <c r="J142" s="24">
        <f t="shared" ref="J142:P142" si="23">SUM(J110:J141)</f>
        <v>0</v>
      </c>
      <c r="K142" s="24">
        <f t="shared" si="23"/>
        <v>51061.513808219184</v>
      </c>
      <c r="L142" s="24">
        <f t="shared" si="23"/>
        <v>510615.13808219164</v>
      </c>
      <c r="M142" s="24">
        <f t="shared" si="23"/>
        <v>0</v>
      </c>
      <c r="N142" s="24">
        <f t="shared" si="23"/>
        <v>0</v>
      </c>
      <c r="O142" s="24">
        <f t="shared" si="23"/>
        <v>308378.87719999993</v>
      </c>
      <c r="P142" s="24">
        <f t="shared" si="23"/>
        <v>4597546.0370904114</v>
      </c>
    </row>
    <row r="143" spans="1:16" s="14" customFormat="1" ht="15.95" customHeight="1" x14ac:dyDescent="0.2">
      <c r="A143" s="15" t="s">
        <v>243</v>
      </c>
      <c r="B143" s="25" t="s">
        <v>244</v>
      </c>
      <c r="C143" s="29">
        <v>13</v>
      </c>
      <c r="D143" s="17" t="s">
        <v>245</v>
      </c>
      <c r="E143" s="18">
        <v>502</v>
      </c>
      <c r="F143" s="30">
        <v>1</v>
      </c>
      <c r="G143" s="31">
        <v>19002</v>
      </c>
      <c r="H143" s="20">
        <f t="shared" si="21"/>
        <v>19002</v>
      </c>
      <c r="I143" s="21">
        <f t="shared" si="13"/>
        <v>228024</v>
      </c>
      <c r="J143" s="22">
        <v>0</v>
      </c>
      <c r="K143" s="22">
        <f t="shared" si="22"/>
        <v>3123.6164383561645</v>
      </c>
      <c r="L143" s="22">
        <f t="shared" si="14"/>
        <v>31236.164383561645</v>
      </c>
      <c r="M143" s="22">
        <v>0</v>
      </c>
      <c r="N143" s="22">
        <v>0</v>
      </c>
      <c r="O143" s="22">
        <v>0</v>
      </c>
      <c r="P143" s="21">
        <f t="shared" si="15"/>
        <v>262383.78082191781</v>
      </c>
    </row>
    <row r="144" spans="1:16" s="14" customFormat="1" ht="72.75" customHeight="1" x14ac:dyDescent="0.2">
      <c r="A144" s="18" t="s">
        <v>246</v>
      </c>
      <c r="B144" s="38" t="s">
        <v>247</v>
      </c>
      <c r="C144" s="29">
        <v>13</v>
      </c>
      <c r="D144" s="39" t="s">
        <v>245</v>
      </c>
      <c r="E144" s="18">
        <v>502</v>
      </c>
      <c r="F144" s="30">
        <v>5</v>
      </c>
      <c r="G144" s="31">
        <v>7719</v>
      </c>
      <c r="H144" s="20">
        <f t="shared" si="21"/>
        <v>38595</v>
      </c>
      <c r="I144" s="21">
        <f t="shared" si="13"/>
        <v>463140</v>
      </c>
      <c r="J144" s="22">
        <v>0</v>
      </c>
      <c r="K144" s="22">
        <f t="shared" si="22"/>
        <v>6344.3835616438355</v>
      </c>
      <c r="L144" s="22">
        <f t="shared" si="14"/>
        <v>63443.835616438359</v>
      </c>
      <c r="M144" s="22">
        <v>0</v>
      </c>
      <c r="N144" s="22">
        <v>0</v>
      </c>
      <c r="O144" s="22">
        <v>12408</v>
      </c>
      <c r="P144" s="21">
        <f t="shared" si="15"/>
        <v>545336.21917808219</v>
      </c>
    </row>
    <row r="145" spans="1:16" s="14" customFormat="1" ht="25.5" customHeight="1" x14ac:dyDescent="0.2">
      <c r="A145" s="15" t="s">
        <v>248</v>
      </c>
      <c r="B145" s="38" t="s">
        <v>249</v>
      </c>
      <c r="C145" s="29">
        <v>13</v>
      </c>
      <c r="D145" s="17" t="s">
        <v>245</v>
      </c>
      <c r="E145" s="18">
        <v>502</v>
      </c>
      <c r="F145" s="30">
        <v>13</v>
      </c>
      <c r="G145" s="31">
        <v>7719</v>
      </c>
      <c r="H145" s="20">
        <f t="shared" si="21"/>
        <v>100347</v>
      </c>
      <c r="I145" s="21">
        <f t="shared" si="13"/>
        <v>1204164</v>
      </c>
      <c r="J145" s="22">
        <v>0</v>
      </c>
      <c r="K145" s="22">
        <f t="shared" si="22"/>
        <v>16495.397260273974</v>
      </c>
      <c r="L145" s="22">
        <f t="shared" si="14"/>
        <v>164953.97260273973</v>
      </c>
      <c r="M145" s="22">
        <v>0</v>
      </c>
      <c r="N145" s="22">
        <v>0</v>
      </c>
      <c r="O145" s="22">
        <v>12408</v>
      </c>
      <c r="P145" s="21">
        <f t="shared" si="15"/>
        <v>1398021.3698630137</v>
      </c>
    </row>
    <row r="146" spans="1:16" s="14" customFormat="1" ht="15.95" customHeight="1" x14ac:dyDescent="0.2">
      <c r="A146" s="15" t="s">
        <v>250</v>
      </c>
      <c r="B146" s="25" t="s">
        <v>251</v>
      </c>
      <c r="C146" s="29">
        <v>13</v>
      </c>
      <c r="D146" s="17" t="s">
        <v>245</v>
      </c>
      <c r="E146" s="18">
        <v>502</v>
      </c>
      <c r="F146" s="30">
        <v>1</v>
      </c>
      <c r="G146" s="31">
        <v>10074</v>
      </c>
      <c r="H146" s="20">
        <f t="shared" si="21"/>
        <v>10074</v>
      </c>
      <c r="I146" s="21">
        <f t="shared" si="13"/>
        <v>120888</v>
      </c>
      <c r="J146" s="22">
        <v>0</v>
      </c>
      <c r="K146" s="22">
        <f t="shared" si="22"/>
        <v>1656</v>
      </c>
      <c r="L146" s="22">
        <f t="shared" si="14"/>
        <v>16560</v>
      </c>
      <c r="M146" s="22">
        <v>0</v>
      </c>
      <c r="N146" s="22">
        <v>0</v>
      </c>
      <c r="O146" s="22">
        <v>16076.0016</v>
      </c>
      <c r="P146" s="21">
        <f t="shared" si="15"/>
        <v>155180.00159999999</v>
      </c>
    </row>
    <row r="147" spans="1:16" s="14" customFormat="1" ht="15.95" customHeight="1" x14ac:dyDescent="0.2">
      <c r="A147" s="15" t="s">
        <v>252</v>
      </c>
      <c r="B147" s="25" t="s">
        <v>253</v>
      </c>
      <c r="C147" s="29">
        <v>13</v>
      </c>
      <c r="D147" s="17" t="s">
        <v>245</v>
      </c>
      <c r="E147" s="18">
        <v>502</v>
      </c>
      <c r="F147" s="30">
        <v>1</v>
      </c>
      <c r="G147" s="31">
        <v>8564.0010000000002</v>
      </c>
      <c r="H147" s="20">
        <f t="shared" si="21"/>
        <v>8564.0010000000002</v>
      </c>
      <c r="I147" s="21">
        <f t="shared" si="13"/>
        <v>102768.012</v>
      </c>
      <c r="J147" s="22">
        <v>0</v>
      </c>
      <c r="K147" s="22">
        <f t="shared" si="22"/>
        <v>1407.7809863013699</v>
      </c>
      <c r="L147" s="22">
        <f t="shared" si="14"/>
        <v>14077.809863013697</v>
      </c>
      <c r="M147" s="22">
        <v>0</v>
      </c>
      <c r="N147" s="22">
        <v>0</v>
      </c>
      <c r="O147" s="22">
        <v>13724.0016</v>
      </c>
      <c r="P147" s="21">
        <f t="shared" si="15"/>
        <v>131977.60444931505</v>
      </c>
    </row>
    <row r="148" spans="1:16" s="14" customFormat="1" ht="15.95" customHeight="1" x14ac:dyDescent="0.2">
      <c r="A148" s="15" t="s">
        <v>254</v>
      </c>
      <c r="B148" s="25" t="s">
        <v>255</v>
      </c>
      <c r="C148" s="29">
        <v>13</v>
      </c>
      <c r="D148" s="17" t="s">
        <v>245</v>
      </c>
      <c r="E148" s="18">
        <v>502</v>
      </c>
      <c r="F148" s="30">
        <v>1</v>
      </c>
      <c r="G148" s="31">
        <v>7671</v>
      </c>
      <c r="H148" s="20">
        <f t="shared" si="21"/>
        <v>7671</v>
      </c>
      <c r="I148" s="21">
        <f t="shared" ref="I148:I220" si="24">F148*G148*12</f>
        <v>92052</v>
      </c>
      <c r="J148" s="22">
        <v>0</v>
      </c>
      <c r="K148" s="22">
        <f t="shared" si="22"/>
        <v>1260.986301369863</v>
      </c>
      <c r="L148" s="22">
        <f t="shared" ref="L148:L220" si="25">I148/365*50</f>
        <v>12609.86301369863</v>
      </c>
      <c r="M148" s="22">
        <v>0</v>
      </c>
      <c r="N148" s="22">
        <v>0</v>
      </c>
      <c r="O148" s="22">
        <v>12332.0016</v>
      </c>
      <c r="P148" s="21">
        <f t="shared" ref="P148:P220" si="26">SUM(I148:O148)</f>
        <v>118254.8509150685</v>
      </c>
    </row>
    <row r="149" spans="1:16" s="14" customFormat="1" ht="24.75" customHeight="1" x14ac:dyDescent="0.2">
      <c r="A149" s="15" t="s">
        <v>256</v>
      </c>
      <c r="B149" s="38" t="s">
        <v>257</v>
      </c>
      <c r="C149" s="29">
        <v>13</v>
      </c>
      <c r="D149" s="17" t="s">
        <v>245</v>
      </c>
      <c r="E149" s="18">
        <v>502</v>
      </c>
      <c r="F149" s="30">
        <v>2</v>
      </c>
      <c r="G149" s="31">
        <v>7719</v>
      </c>
      <c r="H149" s="20">
        <f t="shared" si="21"/>
        <v>15438</v>
      </c>
      <c r="I149" s="21">
        <f t="shared" si="24"/>
        <v>185256</v>
      </c>
      <c r="J149" s="22">
        <v>0</v>
      </c>
      <c r="K149" s="22">
        <f t="shared" si="22"/>
        <v>2537.7534246575342</v>
      </c>
      <c r="L149" s="22">
        <f t="shared" si="25"/>
        <v>25377.534246575342</v>
      </c>
      <c r="M149" s="22">
        <v>0</v>
      </c>
      <c r="N149" s="22">
        <v>0</v>
      </c>
      <c r="O149" s="22">
        <v>12408</v>
      </c>
      <c r="P149" s="21">
        <f t="shared" si="26"/>
        <v>225579.28767123289</v>
      </c>
    </row>
    <row r="150" spans="1:16" s="14" customFormat="1" ht="15.95" customHeight="1" x14ac:dyDescent="0.2">
      <c r="A150" s="15" t="s">
        <v>258</v>
      </c>
      <c r="B150" s="25" t="s">
        <v>259</v>
      </c>
      <c r="C150" s="29">
        <v>13</v>
      </c>
      <c r="D150" s="17" t="s">
        <v>245</v>
      </c>
      <c r="E150" s="18">
        <v>502</v>
      </c>
      <c r="F150" s="30">
        <v>1</v>
      </c>
      <c r="G150" s="31">
        <v>8120</v>
      </c>
      <c r="H150" s="20">
        <f t="shared" si="21"/>
        <v>8120</v>
      </c>
      <c r="I150" s="21">
        <f t="shared" si="24"/>
        <v>97440</v>
      </c>
      <c r="J150" s="22">
        <v>0</v>
      </c>
      <c r="K150" s="22">
        <f t="shared" si="22"/>
        <v>1334.794520547945</v>
      </c>
      <c r="L150" s="22">
        <f t="shared" si="25"/>
        <v>13347.945205479451</v>
      </c>
      <c r="M150" s="22">
        <v>0</v>
      </c>
      <c r="N150" s="22">
        <v>0</v>
      </c>
      <c r="O150" s="22">
        <v>13035</v>
      </c>
      <c r="P150" s="21">
        <f t="shared" si="26"/>
        <v>125157.7397260274</v>
      </c>
    </row>
    <row r="151" spans="1:16" s="14" customFormat="1" ht="15.95" customHeight="1" x14ac:dyDescent="0.2">
      <c r="A151" s="15" t="s">
        <v>260</v>
      </c>
      <c r="B151" s="25" t="s">
        <v>261</v>
      </c>
      <c r="C151" s="29">
        <v>13</v>
      </c>
      <c r="D151" s="17" t="s">
        <v>245</v>
      </c>
      <c r="E151" s="18">
        <v>502</v>
      </c>
      <c r="F151" s="30">
        <v>1</v>
      </c>
      <c r="G151" s="31">
        <f>4181.25*2</f>
        <v>8362.5</v>
      </c>
      <c r="H151" s="20">
        <f t="shared" si="21"/>
        <v>8362.5</v>
      </c>
      <c r="I151" s="21">
        <f t="shared" si="24"/>
        <v>100350</v>
      </c>
      <c r="J151" s="22">
        <v>0</v>
      </c>
      <c r="K151" s="22">
        <f t="shared" si="22"/>
        <v>1374.6575342465753</v>
      </c>
      <c r="L151" s="22">
        <f t="shared" si="25"/>
        <v>13746.575342465752</v>
      </c>
      <c r="M151" s="22">
        <v>0</v>
      </c>
      <c r="N151" s="22">
        <v>0</v>
      </c>
      <c r="O151" s="22">
        <v>4716.4500000000007</v>
      </c>
      <c r="P151" s="21">
        <f t="shared" si="26"/>
        <v>120187.68287671234</v>
      </c>
    </row>
    <row r="152" spans="1:16" s="14" customFormat="1" ht="15.95" customHeight="1" x14ac:dyDescent="0.2">
      <c r="A152" s="15" t="s">
        <v>262</v>
      </c>
      <c r="B152" s="25" t="s">
        <v>263</v>
      </c>
      <c r="C152" s="29">
        <v>13</v>
      </c>
      <c r="D152" s="17" t="s">
        <v>245</v>
      </c>
      <c r="E152" s="18">
        <v>502</v>
      </c>
      <c r="F152" s="30">
        <v>1</v>
      </c>
      <c r="G152" s="31">
        <f>3486*2</f>
        <v>6972</v>
      </c>
      <c r="H152" s="20">
        <f t="shared" si="21"/>
        <v>6972</v>
      </c>
      <c r="I152" s="21">
        <f t="shared" si="24"/>
        <v>83664</v>
      </c>
      <c r="J152" s="22">
        <v>0</v>
      </c>
      <c r="K152" s="22">
        <f t="shared" si="22"/>
        <v>1146.0821917808219</v>
      </c>
      <c r="L152" s="22">
        <f t="shared" si="25"/>
        <v>11460.82191780822</v>
      </c>
      <c r="M152" s="22">
        <v>0</v>
      </c>
      <c r="N152" s="22">
        <v>0</v>
      </c>
      <c r="O152" s="22">
        <v>3932.2080000000005</v>
      </c>
      <c r="P152" s="21">
        <f t="shared" si="26"/>
        <v>100203.11210958904</v>
      </c>
    </row>
    <row r="153" spans="1:16" s="14" customFormat="1" ht="15.95" customHeight="1" x14ac:dyDescent="0.2">
      <c r="A153" s="56" t="s">
        <v>23</v>
      </c>
      <c r="B153" s="56"/>
      <c r="C153" s="56"/>
      <c r="D153" s="56"/>
      <c r="E153" s="56"/>
      <c r="F153" s="23">
        <f>SUM(F143:F152)</f>
        <v>27</v>
      </c>
      <c r="G153" s="20"/>
      <c r="H153" s="20"/>
      <c r="I153" s="24">
        <f>SUM(I143:I152)</f>
        <v>2677746.0120000001</v>
      </c>
      <c r="J153" s="24">
        <f t="shared" ref="J153:P153" si="27">SUM(J143:J152)</f>
        <v>0</v>
      </c>
      <c r="K153" s="24">
        <f t="shared" si="27"/>
        <v>36681.452219178078</v>
      </c>
      <c r="L153" s="24">
        <f t="shared" si="27"/>
        <v>366814.52219178074</v>
      </c>
      <c r="M153" s="24">
        <f t="shared" si="27"/>
        <v>0</v>
      </c>
      <c r="N153" s="24">
        <f t="shared" si="27"/>
        <v>0</v>
      </c>
      <c r="O153" s="24">
        <f t="shared" si="27"/>
        <v>101039.66280000001</v>
      </c>
      <c r="P153" s="24">
        <f t="shared" si="27"/>
        <v>3182281.6492109587</v>
      </c>
    </row>
    <row r="154" spans="1:16" s="14" customFormat="1" ht="15.95" customHeight="1" x14ac:dyDescent="0.2">
      <c r="A154" s="15" t="s">
        <v>264</v>
      </c>
      <c r="B154" s="25" t="s">
        <v>393</v>
      </c>
      <c r="C154" s="29">
        <v>14</v>
      </c>
      <c r="D154" s="17" t="s">
        <v>266</v>
      </c>
      <c r="E154" s="18">
        <v>503</v>
      </c>
      <c r="F154" s="30">
        <v>1</v>
      </c>
      <c r="G154" s="31">
        <v>14993.001</v>
      </c>
      <c r="H154" s="20">
        <f t="shared" si="21"/>
        <v>14993.001</v>
      </c>
      <c r="I154" s="21">
        <f t="shared" si="24"/>
        <v>179916.01199999999</v>
      </c>
      <c r="J154" s="22">
        <v>0</v>
      </c>
      <c r="K154" s="22">
        <f t="shared" si="22"/>
        <v>2464.602904109589</v>
      </c>
      <c r="L154" s="22">
        <f t="shared" si="25"/>
        <v>24646.029041095888</v>
      </c>
      <c r="M154" s="22">
        <v>0</v>
      </c>
      <c r="N154" s="22">
        <v>0</v>
      </c>
      <c r="O154" s="22">
        <v>0</v>
      </c>
      <c r="P154" s="21">
        <f t="shared" si="26"/>
        <v>207026.64394520546</v>
      </c>
    </row>
    <row r="155" spans="1:16" s="14" customFormat="1" ht="15.95" customHeight="1" x14ac:dyDescent="0.2">
      <c r="A155" s="15" t="s">
        <v>267</v>
      </c>
      <c r="B155" s="25" t="s">
        <v>268</v>
      </c>
      <c r="C155" s="29">
        <v>14</v>
      </c>
      <c r="D155" s="17" t="s">
        <v>266</v>
      </c>
      <c r="E155" s="18">
        <v>503</v>
      </c>
      <c r="F155" s="30">
        <v>1</v>
      </c>
      <c r="G155" s="31">
        <f>3000*2</f>
        <v>6000</v>
      </c>
      <c r="H155" s="20">
        <f t="shared" si="21"/>
        <v>6000</v>
      </c>
      <c r="I155" s="21">
        <f t="shared" si="24"/>
        <v>72000</v>
      </c>
      <c r="J155" s="22">
        <v>0</v>
      </c>
      <c r="K155" s="22">
        <f t="shared" si="22"/>
        <v>986.30136986301363</v>
      </c>
      <c r="L155" s="22">
        <f t="shared" si="25"/>
        <v>9863.0136986301368</v>
      </c>
      <c r="M155" s="22">
        <v>0</v>
      </c>
      <c r="N155" s="22">
        <v>0</v>
      </c>
      <c r="O155" s="32">
        <v>3384</v>
      </c>
      <c r="P155" s="21">
        <f t="shared" si="26"/>
        <v>86233.315068493146</v>
      </c>
    </row>
    <row r="156" spans="1:16" s="14" customFormat="1" ht="39.75" customHeight="1" x14ac:dyDescent="0.2">
      <c r="A156" s="18" t="s">
        <v>39</v>
      </c>
      <c r="B156" s="38" t="s">
        <v>394</v>
      </c>
      <c r="C156" s="29">
        <v>14</v>
      </c>
      <c r="D156" s="39" t="s">
        <v>266</v>
      </c>
      <c r="E156" s="18">
        <v>503</v>
      </c>
      <c r="F156" s="30">
        <v>2</v>
      </c>
      <c r="G156" s="31">
        <v>6972</v>
      </c>
      <c r="H156" s="20">
        <f t="shared" si="21"/>
        <v>13944</v>
      </c>
      <c r="I156" s="21">
        <f t="shared" si="24"/>
        <v>167328</v>
      </c>
      <c r="J156" s="22">
        <v>0</v>
      </c>
      <c r="K156" s="22">
        <f t="shared" si="22"/>
        <v>2292.1643835616437</v>
      </c>
      <c r="L156" s="22">
        <f t="shared" si="25"/>
        <v>22921.64383561644</v>
      </c>
      <c r="M156" s="22">
        <v>0</v>
      </c>
      <c r="N156" s="22">
        <v>0</v>
      </c>
      <c r="O156" s="40">
        <v>3932.2080000000005</v>
      </c>
      <c r="P156" s="21">
        <f t="shared" si="26"/>
        <v>196474.0162191781</v>
      </c>
    </row>
    <row r="157" spans="1:16" s="14" customFormat="1" ht="15.95" customHeight="1" x14ac:dyDescent="0.2">
      <c r="A157" s="15" t="s">
        <v>267</v>
      </c>
      <c r="B157" s="25" t="s">
        <v>269</v>
      </c>
      <c r="C157" s="29">
        <v>14</v>
      </c>
      <c r="D157" s="17" t="s">
        <v>266</v>
      </c>
      <c r="E157" s="18">
        <v>503</v>
      </c>
      <c r="F157" s="30">
        <v>1</v>
      </c>
      <c r="G157" s="31">
        <f>2793*2</f>
        <v>5586</v>
      </c>
      <c r="H157" s="20">
        <f t="shared" si="21"/>
        <v>5586</v>
      </c>
      <c r="I157" s="21">
        <f t="shared" si="24"/>
        <v>67032</v>
      </c>
      <c r="J157" s="22">
        <v>0</v>
      </c>
      <c r="K157" s="22">
        <f t="shared" si="22"/>
        <v>918.24657534246569</v>
      </c>
      <c r="L157" s="22">
        <f t="shared" si="25"/>
        <v>9182.4657534246562</v>
      </c>
      <c r="M157" s="22">
        <v>0</v>
      </c>
      <c r="N157" s="22">
        <v>0</v>
      </c>
      <c r="O157" s="32">
        <v>3150.5039999999999</v>
      </c>
      <c r="P157" s="21">
        <f t="shared" si="26"/>
        <v>80283.216328767114</v>
      </c>
    </row>
    <row r="158" spans="1:16" s="14" customFormat="1" ht="15.95" customHeight="1" x14ac:dyDescent="0.2">
      <c r="A158" s="56" t="s">
        <v>23</v>
      </c>
      <c r="B158" s="56"/>
      <c r="C158" s="56"/>
      <c r="D158" s="56"/>
      <c r="E158" s="56"/>
      <c r="F158" s="23">
        <f>SUM(F154:F157)</f>
        <v>5</v>
      </c>
      <c r="G158" s="20"/>
      <c r="H158" s="20"/>
      <c r="I158" s="24">
        <f>SUM(I154:I157)</f>
        <v>486276.01199999999</v>
      </c>
      <c r="J158" s="24">
        <f t="shared" ref="J158:P158" si="28">SUM(J154:J157)</f>
        <v>0</v>
      </c>
      <c r="K158" s="24">
        <f t="shared" si="28"/>
        <v>6661.3152328767119</v>
      </c>
      <c r="L158" s="24">
        <f t="shared" si="28"/>
        <v>66613.152328767115</v>
      </c>
      <c r="M158" s="24">
        <f t="shared" si="28"/>
        <v>0</v>
      </c>
      <c r="N158" s="24">
        <f t="shared" si="28"/>
        <v>0</v>
      </c>
      <c r="O158" s="24">
        <f t="shared" si="28"/>
        <v>10466.712</v>
      </c>
      <c r="P158" s="24">
        <f t="shared" si="28"/>
        <v>570017.19156164385</v>
      </c>
    </row>
    <row r="159" spans="1:16" s="14" customFormat="1" ht="15.95" customHeight="1" x14ac:dyDescent="0.2">
      <c r="A159" s="15" t="s">
        <v>270</v>
      </c>
      <c r="B159" s="25" t="s">
        <v>271</v>
      </c>
      <c r="C159" s="29">
        <v>15</v>
      </c>
      <c r="D159" s="17" t="s">
        <v>272</v>
      </c>
      <c r="E159" s="18">
        <v>503</v>
      </c>
      <c r="F159" s="30">
        <v>1</v>
      </c>
      <c r="G159" s="31">
        <v>12921</v>
      </c>
      <c r="H159" s="20">
        <f t="shared" si="21"/>
        <v>12921</v>
      </c>
      <c r="I159" s="21">
        <f t="shared" si="24"/>
        <v>155052</v>
      </c>
      <c r="J159" s="22">
        <v>0</v>
      </c>
      <c r="K159" s="22">
        <f t="shared" si="22"/>
        <v>2124</v>
      </c>
      <c r="L159" s="22">
        <f t="shared" si="25"/>
        <v>21240</v>
      </c>
      <c r="M159" s="22">
        <v>0</v>
      </c>
      <c r="N159" s="22">
        <v>0</v>
      </c>
      <c r="O159" s="22">
        <v>0</v>
      </c>
      <c r="P159" s="21">
        <f t="shared" si="26"/>
        <v>178416</v>
      </c>
    </row>
    <row r="160" spans="1:16" s="14" customFormat="1" ht="15.95" customHeight="1" x14ac:dyDescent="0.2">
      <c r="A160" s="15" t="s">
        <v>39</v>
      </c>
      <c r="B160" s="25" t="s">
        <v>273</v>
      </c>
      <c r="C160" s="29">
        <v>15</v>
      </c>
      <c r="D160" s="17" t="s">
        <v>272</v>
      </c>
      <c r="E160" s="18">
        <v>503</v>
      </c>
      <c r="F160" s="30">
        <v>1</v>
      </c>
      <c r="G160" s="31">
        <v>8877</v>
      </c>
      <c r="H160" s="20">
        <f t="shared" si="21"/>
        <v>8877</v>
      </c>
      <c r="I160" s="21">
        <f t="shared" si="24"/>
        <v>106524</v>
      </c>
      <c r="J160" s="22">
        <v>0</v>
      </c>
      <c r="K160" s="22">
        <f t="shared" si="22"/>
        <v>1459.2328767123288</v>
      </c>
      <c r="L160" s="22">
        <f t="shared" si="25"/>
        <v>14592.328767123288</v>
      </c>
      <c r="M160" s="22">
        <v>0</v>
      </c>
      <c r="N160" s="22">
        <v>0</v>
      </c>
      <c r="O160" s="22">
        <v>14216.0016</v>
      </c>
      <c r="P160" s="21">
        <f t="shared" si="26"/>
        <v>136791.56324383561</v>
      </c>
    </row>
    <row r="161" spans="1:30" s="14" customFormat="1" ht="26.25" customHeight="1" x14ac:dyDescent="0.2">
      <c r="A161" s="15" t="s">
        <v>39</v>
      </c>
      <c r="B161" s="38" t="s">
        <v>274</v>
      </c>
      <c r="C161" s="29">
        <v>15</v>
      </c>
      <c r="D161" s="17" t="s">
        <v>272</v>
      </c>
      <c r="E161" s="18">
        <v>503</v>
      </c>
      <c r="F161" s="30">
        <v>2</v>
      </c>
      <c r="G161" s="31">
        <v>7780.0019999999995</v>
      </c>
      <c r="H161" s="20">
        <f t="shared" si="21"/>
        <v>15560.003999999999</v>
      </c>
      <c r="I161" s="21">
        <f t="shared" si="24"/>
        <v>186720.04799999998</v>
      </c>
      <c r="J161" s="22">
        <v>0</v>
      </c>
      <c r="K161" s="22">
        <f t="shared" si="22"/>
        <v>2557.8088767123286</v>
      </c>
      <c r="L161" s="22">
        <f t="shared" si="25"/>
        <v>25578.088767123285</v>
      </c>
      <c r="M161" s="22">
        <v>0</v>
      </c>
      <c r="N161" s="22">
        <v>0</v>
      </c>
      <c r="O161" s="22">
        <v>12503.0016</v>
      </c>
      <c r="P161" s="21">
        <f t="shared" si="26"/>
        <v>227358.9472438356</v>
      </c>
    </row>
    <row r="162" spans="1:30" s="14" customFormat="1" ht="15.95" customHeight="1" x14ac:dyDescent="0.2">
      <c r="A162" s="15" t="s">
        <v>275</v>
      </c>
      <c r="B162" s="25" t="s">
        <v>276</v>
      </c>
      <c r="C162" s="29">
        <v>15</v>
      </c>
      <c r="D162" s="17" t="s">
        <v>272</v>
      </c>
      <c r="E162" s="18">
        <v>503</v>
      </c>
      <c r="F162" s="30">
        <v>1</v>
      </c>
      <c r="G162" s="31">
        <v>8680.9920000000002</v>
      </c>
      <c r="H162" s="20">
        <f t="shared" si="21"/>
        <v>8680.9920000000002</v>
      </c>
      <c r="I162" s="21">
        <f t="shared" si="24"/>
        <v>104171.90400000001</v>
      </c>
      <c r="J162" s="22">
        <v>0</v>
      </c>
      <c r="K162" s="22">
        <f t="shared" si="22"/>
        <v>1427.0123835616439</v>
      </c>
      <c r="L162" s="22">
        <f t="shared" si="25"/>
        <v>14270.123835616439</v>
      </c>
      <c r="M162" s="22">
        <v>0</v>
      </c>
      <c r="N162" s="22">
        <v>0</v>
      </c>
      <c r="O162" s="22">
        <v>13912.0008</v>
      </c>
      <c r="P162" s="21">
        <f t="shared" si="26"/>
        <v>133781.04101917808</v>
      </c>
    </row>
    <row r="163" spans="1:30" s="14" customFormat="1" ht="15.95" customHeight="1" x14ac:dyDescent="0.2">
      <c r="A163" s="56" t="s">
        <v>23</v>
      </c>
      <c r="B163" s="56"/>
      <c r="C163" s="56"/>
      <c r="D163" s="56"/>
      <c r="E163" s="56"/>
      <c r="F163" s="23">
        <f>SUM(F159:F162)</f>
        <v>5</v>
      </c>
      <c r="G163" s="20"/>
      <c r="H163" s="20"/>
      <c r="I163" s="24">
        <f>SUM(I159:I162)</f>
        <v>552467.95199999993</v>
      </c>
      <c r="J163" s="24">
        <f t="shared" ref="J163:P163" si="29">SUM(J159:J162)</f>
        <v>0</v>
      </c>
      <c r="K163" s="24">
        <f t="shared" si="29"/>
        <v>7568.0541369863013</v>
      </c>
      <c r="L163" s="24">
        <f t="shared" si="29"/>
        <v>75680.541369863015</v>
      </c>
      <c r="M163" s="24">
        <f t="shared" si="29"/>
        <v>0</v>
      </c>
      <c r="N163" s="24">
        <f t="shared" si="29"/>
        <v>0</v>
      </c>
      <c r="O163" s="24">
        <f t="shared" si="29"/>
        <v>40631.004000000001</v>
      </c>
      <c r="P163" s="24">
        <f t="shared" si="29"/>
        <v>676347.55150684936</v>
      </c>
    </row>
    <row r="164" spans="1:30" s="14" customFormat="1" ht="15.95" customHeight="1" x14ac:dyDescent="0.2">
      <c r="A164" s="15" t="s">
        <v>277</v>
      </c>
      <c r="B164" s="25" t="s">
        <v>278</v>
      </c>
      <c r="C164" s="29">
        <v>16</v>
      </c>
      <c r="D164" s="17" t="s">
        <v>279</v>
      </c>
      <c r="E164" s="18">
        <v>503</v>
      </c>
      <c r="F164" s="30">
        <v>1</v>
      </c>
      <c r="G164" s="31">
        <v>5598</v>
      </c>
      <c r="H164" s="20">
        <f t="shared" si="21"/>
        <v>5598</v>
      </c>
      <c r="I164" s="21">
        <f t="shared" si="24"/>
        <v>67176</v>
      </c>
      <c r="J164" s="22">
        <v>0</v>
      </c>
      <c r="K164" s="22">
        <f t="shared" si="22"/>
        <v>920.21917808219177</v>
      </c>
      <c r="L164" s="22">
        <f t="shared" si="25"/>
        <v>9202.1917808219168</v>
      </c>
      <c r="M164" s="22">
        <v>0</v>
      </c>
      <c r="N164" s="22">
        <v>0</v>
      </c>
      <c r="O164" s="22">
        <v>0</v>
      </c>
      <c r="P164" s="21">
        <f t="shared" si="26"/>
        <v>77298.410958904104</v>
      </c>
    </row>
    <row r="165" spans="1:30" s="14" customFormat="1" ht="24.75" customHeight="1" x14ac:dyDescent="0.2">
      <c r="A165" s="15" t="s">
        <v>280</v>
      </c>
      <c r="B165" s="38" t="s">
        <v>281</v>
      </c>
      <c r="C165" s="29">
        <v>16</v>
      </c>
      <c r="D165" s="17" t="s">
        <v>279</v>
      </c>
      <c r="E165" s="18">
        <v>503</v>
      </c>
      <c r="F165" s="30">
        <v>2</v>
      </c>
      <c r="G165" s="31">
        <v>1142.25</v>
      </c>
      <c r="H165" s="20">
        <f t="shared" si="21"/>
        <v>2284.5</v>
      </c>
      <c r="I165" s="21">
        <f t="shared" si="24"/>
        <v>27414</v>
      </c>
      <c r="J165" s="22">
        <v>0</v>
      </c>
      <c r="K165" s="22">
        <f t="shared" si="22"/>
        <v>375.53424657534242</v>
      </c>
      <c r="L165" s="22">
        <f t="shared" si="25"/>
        <v>3755.3424657534242</v>
      </c>
      <c r="M165" s="22">
        <v>0</v>
      </c>
      <c r="N165" s="22">
        <v>0</v>
      </c>
      <c r="O165" s="22">
        <v>2072.0016000000001</v>
      </c>
      <c r="P165" s="21">
        <f t="shared" si="26"/>
        <v>33616.878312328765</v>
      </c>
    </row>
    <row r="166" spans="1:30" s="14" customFormat="1" ht="15.95" customHeight="1" x14ac:dyDescent="0.2">
      <c r="A166" s="15" t="s">
        <v>39</v>
      </c>
      <c r="B166" s="25" t="s">
        <v>30</v>
      </c>
      <c r="C166" s="29">
        <v>16</v>
      </c>
      <c r="D166" s="17" t="s">
        <v>279</v>
      </c>
      <c r="E166" s="18">
        <v>503</v>
      </c>
      <c r="F166" s="30">
        <v>1</v>
      </c>
      <c r="G166" s="31">
        <f>1725*2</f>
        <v>3450</v>
      </c>
      <c r="H166" s="20">
        <f t="shared" si="21"/>
        <v>3450</v>
      </c>
      <c r="I166" s="21">
        <f t="shared" si="24"/>
        <v>41400</v>
      </c>
      <c r="J166" s="22">
        <v>0</v>
      </c>
      <c r="K166" s="22">
        <f t="shared" si="22"/>
        <v>567.1232876712329</v>
      </c>
      <c r="L166" s="22">
        <f t="shared" si="25"/>
        <v>5671.232876712329</v>
      </c>
      <c r="M166" s="22">
        <v>0</v>
      </c>
      <c r="N166" s="22">
        <v>0</v>
      </c>
      <c r="O166" s="32">
        <v>1945.8000000000002</v>
      </c>
      <c r="P166" s="21">
        <f t="shared" si="26"/>
        <v>49584.156164383559</v>
      </c>
    </row>
    <row r="167" spans="1:30" s="14" customFormat="1" ht="15.95" customHeight="1" x14ac:dyDescent="0.2">
      <c r="A167" s="56" t="s">
        <v>23</v>
      </c>
      <c r="B167" s="56"/>
      <c r="C167" s="56"/>
      <c r="D167" s="56"/>
      <c r="E167" s="56"/>
      <c r="F167" s="23">
        <f>SUM(F164:F166)</f>
        <v>4</v>
      </c>
      <c r="G167" s="20"/>
      <c r="H167" s="20"/>
      <c r="I167" s="24">
        <f>SUM(I164:I166)</f>
        <v>135990</v>
      </c>
      <c r="J167" s="24">
        <f t="shared" ref="J167:P167" si="30">SUM(J164:J166)</f>
        <v>0</v>
      </c>
      <c r="K167" s="24">
        <f t="shared" si="30"/>
        <v>1862.8767123287671</v>
      </c>
      <c r="L167" s="24">
        <f t="shared" si="30"/>
        <v>18628.767123287671</v>
      </c>
      <c r="M167" s="24">
        <f t="shared" si="30"/>
        <v>0</v>
      </c>
      <c r="N167" s="24">
        <f t="shared" si="30"/>
        <v>0</v>
      </c>
      <c r="O167" s="24">
        <f t="shared" si="30"/>
        <v>4017.8016000000002</v>
      </c>
      <c r="P167" s="24">
        <f t="shared" si="30"/>
        <v>160499.44543561642</v>
      </c>
    </row>
    <row r="168" spans="1:30" s="14" customFormat="1" ht="15.95" customHeight="1" x14ac:dyDescent="0.2">
      <c r="A168" s="15" t="s">
        <v>282</v>
      </c>
      <c r="B168" s="25" t="s">
        <v>283</v>
      </c>
      <c r="C168" s="29">
        <v>17</v>
      </c>
      <c r="D168" s="17" t="s">
        <v>284</v>
      </c>
      <c r="E168" s="18">
        <v>503</v>
      </c>
      <c r="F168" s="30">
        <v>1</v>
      </c>
      <c r="G168" s="31">
        <v>1420.4009999999998</v>
      </c>
      <c r="H168" s="20">
        <f t="shared" si="21"/>
        <v>1420.4009999999998</v>
      </c>
      <c r="I168" s="21">
        <f t="shared" si="24"/>
        <v>17044.811999999998</v>
      </c>
      <c r="J168" s="22">
        <v>0</v>
      </c>
      <c r="K168" s="22">
        <f t="shared" si="22"/>
        <v>233.49057534246572</v>
      </c>
      <c r="L168" s="22">
        <f t="shared" si="25"/>
        <v>2334.9057534246572</v>
      </c>
      <c r="M168" s="22">
        <v>0</v>
      </c>
      <c r="N168" s="22">
        <v>0</v>
      </c>
      <c r="O168" s="22">
        <v>2523</v>
      </c>
      <c r="P168" s="21">
        <f t="shared" si="26"/>
        <v>22136.208328767119</v>
      </c>
    </row>
    <row r="169" spans="1:30" s="14" customFormat="1" ht="15.95" customHeight="1" x14ac:dyDescent="0.2">
      <c r="A169" s="15" t="s">
        <v>39</v>
      </c>
      <c r="B169" s="25" t="s">
        <v>285</v>
      </c>
      <c r="C169" s="29">
        <v>17</v>
      </c>
      <c r="D169" s="17" t="s">
        <v>284</v>
      </c>
      <c r="E169" s="18">
        <v>503</v>
      </c>
      <c r="F169" s="30">
        <v>1</v>
      </c>
      <c r="G169" s="31">
        <v>1420.4009999999998</v>
      </c>
      <c r="H169" s="20">
        <f t="shared" si="21"/>
        <v>1420.4009999999998</v>
      </c>
      <c r="I169" s="21">
        <f t="shared" si="24"/>
        <v>17044.811999999998</v>
      </c>
      <c r="J169" s="22">
        <v>0</v>
      </c>
      <c r="K169" s="22">
        <f t="shared" si="22"/>
        <v>233.49057534246572</v>
      </c>
      <c r="L169" s="22">
        <f t="shared" si="25"/>
        <v>2334.9057534246572</v>
      </c>
      <c r="M169" s="22">
        <v>0</v>
      </c>
      <c r="N169" s="22">
        <v>0</v>
      </c>
      <c r="O169" s="22">
        <v>2523</v>
      </c>
      <c r="P169" s="21">
        <f t="shared" si="26"/>
        <v>22136.208328767119</v>
      </c>
    </row>
    <row r="170" spans="1:30" s="14" customFormat="1" ht="15.95" customHeight="1" x14ac:dyDescent="0.2">
      <c r="A170" s="15" t="s">
        <v>286</v>
      </c>
      <c r="B170" s="25" t="s">
        <v>265</v>
      </c>
      <c r="C170" s="29">
        <v>17</v>
      </c>
      <c r="D170" s="17" t="s">
        <v>284</v>
      </c>
      <c r="E170" s="18">
        <v>503</v>
      </c>
      <c r="F170" s="30">
        <v>1</v>
      </c>
      <c r="G170" s="31">
        <v>17063.001</v>
      </c>
      <c r="H170" s="20">
        <f t="shared" si="21"/>
        <v>17063.001</v>
      </c>
      <c r="I170" s="21">
        <f t="shared" si="24"/>
        <v>204756.01199999999</v>
      </c>
      <c r="J170" s="22">
        <v>0</v>
      </c>
      <c r="K170" s="22">
        <f t="shared" si="22"/>
        <v>2804.8768767123283</v>
      </c>
      <c r="L170" s="22">
        <f t="shared" si="25"/>
        <v>28048.768767123285</v>
      </c>
      <c r="M170" s="22">
        <v>0</v>
      </c>
      <c r="N170" s="22">
        <v>0</v>
      </c>
      <c r="O170" s="22">
        <v>0</v>
      </c>
      <c r="P170" s="21">
        <f t="shared" si="26"/>
        <v>235609.65764383561</v>
      </c>
    </row>
    <row r="171" spans="1:30" s="14" customFormat="1" ht="15.95" customHeight="1" x14ac:dyDescent="0.2">
      <c r="A171" s="15" t="s">
        <v>287</v>
      </c>
      <c r="B171" s="25" t="s">
        <v>288</v>
      </c>
      <c r="C171" s="29">
        <v>17</v>
      </c>
      <c r="D171" s="17" t="s">
        <v>284</v>
      </c>
      <c r="E171" s="18">
        <v>503</v>
      </c>
      <c r="F171" s="30">
        <v>1</v>
      </c>
      <c r="G171" s="31">
        <v>7090.02</v>
      </c>
      <c r="H171" s="20">
        <f t="shared" si="21"/>
        <v>7090.02</v>
      </c>
      <c r="I171" s="21">
        <f t="shared" si="24"/>
        <v>85080.24</v>
      </c>
      <c r="J171" s="22">
        <v>0</v>
      </c>
      <c r="K171" s="22">
        <f t="shared" si="22"/>
        <v>1165.4827397260274</v>
      </c>
      <c r="L171" s="22">
        <f t="shared" si="25"/>
        <v>11654.827397260275</v>
      </c>
      <c r="M171" s="22">
        <v>0</v>
      </c>
      <c r="N171" s="22">
        <v>0</v>
      </c>
      <c r="O171" s="22">
        <v>8609.0015999999996</v>
      </c>
      <c r="P171" s="21">
        <f t="shared" si="26"/>
        <v>106509.55173698631</v>
      </c>
      <c r="AD171" s="26"/>
    </row>
    <row r="172" spans="1:30" s="14" customFormat="1" ht="25.5" customHeight="1" x14ac:dyDescent="0.2">
      <c r="A172" s="15" t="s">
        <v>289</v>
      </c>
      <c r="B172" s="38" t="s">
        <v>395</v>
      </c>
      <c r="C172" s="29">
        <v>17</v>
      </c>
      <c r="D172" s="17" t="s">
        <v>284</v>
      </c>
      <c r="E172" s="18">
        <v>503</v>
      </c>
      <c r="F172" s="30">
        <v>2</v>
      </c>
      <c r="G172" s="31">
        <v>5586</v>
      </c>
      <c r="H172" s="20">
        <f t="shared" si="21"/>
        <v>11172</v>
      </c>
      <c r="I172" s="21">
        <f t="shared" si="24"/>
        <v>134064</v>
      </c>
      <c r="J172" s="22">
        <v>0</v>
      </c>
      <c r="K172" s="22">
        <f t="shared" si="22"/>
        <v>1836.4931506849314</v>
      </c>
      <c r="L172" s="22">
        <f t="shared" si="25"/>
        <v>18364.931506849312</v>
      </c>
      <c r="M172" s="22">
        <v>0</v>
      </c>
      <c r="N172" s="22">
        <v>0</v>
      </c>
      <c r="O172" s="22">
        <v>9185.0015999999996</v>
      </c>
      <c r="P172" s="21">
        <f t="shared" si="26"/>
        <v>163450.42625753421</v>
      </c>
      <c r="AD172" s="26"/>
    </row>
    <row r="173" spans="1:30" s="14" customFormat="1" ht="15.95" customHeight="1" x14ac:dyDescent="0.2">
      <c r="A173" s="15" t="s">
        <v>290</v>
      </c>
      <c r="B173" s="25" t="s">
        <v>291</v>
      </c>
      <c r="C173" s="29">
        <v>17</v>
      </c>
      <c r="D173" s="17" t="s">
        <v>284</v>
      </c>
      <c r="E173" s="18">
        <v>503</v>
      </c>
      <c r="F173" s="30">
        <v>1</v>
      </c>
      <c r="G173" s="31">
        <v>2760</v>
      </c>
      <c r="H173" s="20">
        <f t="shared" si="21"/>
        <v>2760</v>
      </c>
      <c r="I173" s="21">
        <f t="shared" si="24"/>
        <v>33120</v>
      </c>
      <c r="J173" s="22">
        <v>0</v>
      </c>
      <c r="K173" s="22">
        <f t="shared" si="22"/>
        <v>453.69863013698625</v>
      </c>
      <c r="L173" s="22">
        <f t="shared" si="25"/>
        <v>4536.9863013698623</v>
      </c>
      <c r="M173" s="22">
        <v>0</v>
      </c>
      <c r="N173" s="22">
        <v>0</v>
      </c>
      <c r="O173" s="22">
        <v>4696.0056000000004</v>
      </c>
      <c r="P173" s="21">
        <f t="shared" si="26"/>
        <v>42806.690531506843</v>
      </c>
      <c r="AD173" s="28"/>
    </row>
    <row r="174" spans="1:30" s="14" customFormat="1" ht="15.95" customHeight="1" x14ac:dyDescent="0.2">
      <c r="A174" s="15" t="s">
        <v>292</v>
      </c>
      <c r="B174" s="25" t="s">
        <v>293</v>
      </c>
      <c r="C174" s="29">
        <v>17</v>
      </c>
      <c r="D174" s="17" t="s">
        <v>284</v>
      </c>
      <c r="E174" s="18">
        <v>503</v>
      </c>
      <c r="F174" s="30">
        <v>1</v>
      </c>
      <c r="G174" s="31">
        <v>6166</v>
      </c>
      <c r="H174" s="20">
        <f t="shared" si="21"/>
        <v>6166</v>
      </c>
      <c r="I174" s="21">
        <f t="shared" si="24"/>
        <v>73992</v>
      </c>
      <c r="J174" s="22">
        <v>0</v>
      </c>
      <c r="K174" s="22">
        <f t="shared" si="22"/>
        <v>1013.5890410958905</v>
      </c>
      <c r="L174" s="22">
        <f t="shared" si="25"/>
        <v>10135.890410958906</v>
      </c>
      <c r="M174" s="22">
        <v>0</v>
      </c>
      <c r="N174" s="22">
        <v>0</v>
      </c>
      <c r="O174" s="22">
        <v>10109</v>
      </c>
      <c r="P174" s="21">
        <f t="shared" si="26"/>
        <v>95250.479452054802</v>
      </c>
    </row>
    <row r="175" spans="1:30" s="14" customFormat="1" ht="15.95" customHeight="1" x14ac:dyDescent="0.2">
      <c r="A175" s="56" t="s">
        <v>23</v>
      </c>
      <c r="B175" s="56"/>
      <c r="C175" s="56"/>
      <c r="D175" s="56"/>
      <c r="E175" s="56"/>
      <c r="F175" s="23">
        <f>SUM(F168:F174)</f>
        <v>8</v>
      </c>
      <c r="G175" s="20"/>
      <c r="H175" s="20"/>
      <c r="I175" s="24">
        <f>SUM(I168:I174)</f>
        <v>565101.87599999993</v>
      </c>
      <c r="J175" s="24">
        <f t="shared" ref="J175:P175" si="31">SUM(J168:J174)</f>
        <v>0</v>
      </c>
      <c r="K175" s="24">
        <f t="shared" si="31"/>
        <v>7741.1215890410949</v>
      </c>
      <c r="L175" s="24">
        <f t="shared" si="31"/>
        <v>77411.215890410953</v>
      </c>
      <c r="M175" s="24">
        <f t="shared" si="31"/>
        <v>0</v>
      </c>
      <c r="N175" s="24">
        <f t="shared" si="31"/>
        <v>0</v>
      </c>
      <c r="O175" s="24">
        <f t="shared" si="31"/>
        <v>37645.008799999996</v>
      </c>
      <c r="P175" s="24">
        <f t="shared" si="31"/>
        <v>687899.22227945214</v>
      </c>
    </row>
    <row r="176" spans="1:30" s="14" customFormat="1" ht="15.95" customHeight="1" x14ac:dyDescent="0.2">
      <c r="A176" s="15" t="s">
        <v>294</v>
      </c>
      <c r="B176" s="25" t="s">
        <v>295</v>
      </c>
      <c r="C176" s="29">
        <v>18</v>
      </c>
      <c r="D176" s="17" t="s">
        <v>296</v>
      </c>
      <c r="E176" s="18">
        <v>503</v>
      </c>
      <c r="F176" s="30">
        <v>1</v>
      </c>
      <c r="G176" s="31">
        <v>13995</v>
      </c>
      <c r="H176" s="20">
        <f t="shared" si="21"/>
        <v>13995</v>
      </c>
      <c r="I176" s="21">
        <f t="shared" si="24"/>
        <v>167940</v>
      </c>
      <c r="J176" s="22">
        <v>0</v>
      </c>
      <c r="K176" s="22">
        <f t="shared" si="22"/>
        <v>2300.5479452054797</v>
      </c>
      <c r="L176" s="22">
        <f t="shared" si="25"/>
        <v>23005.479452054795</v>
      </c>
      <c r="M176" s="22">
        <v>0</v>
      </c>
      <c r="N176" s="22">
        <v>0</v>
      </c>
      <c r="O176" s="22">
        <v>0</v>
      </c>
      <c r="P176" s="21">
        <f t="shared" si="26"/>
        <v>193246.02739726027</v>
      </c>
    </row>
    <row r="177" spans="1:16" s="14" customFormat="1" ht="15.95" customHeight="1" x14ac:dyDescent="0.2">
      <c r="A177" s="15" t="s">
        <v>297</v>
      </c>
      <c r="B177" s="25" t="s">
        <v>298</v>
      </c>
      <c r="C177" s="29">
        <v>18</v>
      </c>
      <c r="D177" s="17" t="s">
        <v>296</v>
      </c>
      <c r="E177" s="18">
        <v>503</v>
      </c>
      <c r="F177" s="30">
        <v>1</v>
      </c>
      <c r="G177" s="31">
        <v>3409.002</v>
      </c>
      <c r="H177" s="20">
        <f t="shared" si="21"/>
        <v>3409.002</v>
      </c>
      <c r="I177" s="21">
        <f t="shared" si="24"/>
        <v>40908.023999999998</v>
      </c>
      <c r="J177" s="22">
        <v>0</v>
      </c>
      <c r="K177" s="22">
        <f t="shared" si="22"/>
        <v>560.38389041095888</v>
      </c>
      <c r="L177" s="22">
        <f t="shared" si="25"/>
        <v>5603.8389041095888</v>
      </c>
      <c r="M177" s="22">
        <v>0</v>
      </c>
      <c r="N177" s="22">
        <v>0</v>
      </c>
      <c r="O177" s="22">
        <v>5748</v>
      </c>
      <c r="P177" s="21">
        <f t="shared" si="26"/>
        <v>52820.246794520543</v>
      </c>
    </row>
    <row r="178" spans="1:16" s="14" customFormat="1" ht="15.95" customHeight="1" x14ac:dyDescent="0.2">
      <c r="A178" s="15" t="s">
        <v>299</v>
      </c>
      <c r="B178" s="25" t="s">
        <v>300</v>
      </c>
      <c r="C178" s="29">
        <v>18</v>
      </c>
      <c r="D178" s="17" t="s">
        <v>296</v>
      </c>
      <c r="E178" s="18">
        <v>503</v>
      </c>
      <c r="F178" s="30">
        <v>1</v>
      </c>
      <c r="G178" s="31">
        <v>3409.002</v>
      </c>
      <c r="H178" s="20">
        <f t="shared" si="21"/>
        <v>3409.002</v>
      </c>
      <c r="I178" s="21">
        <f t="shared" si="24"/>
        <v>40908.023999999998</v>
      </c>
      <c r="J178" s="22">
        <v>0</v>
      </c>
      <c r="K178" s="22">
        <f t="shared" si="22"/>
        <v>560.38389041095888</v>
      </c>
      <c r="L178" s="22">
        <f t="shared" si="25"/>
        <v>5603.8389041095888</v>
      </c>
      <c r="M178" s="22">
        <v>0</v>
      </c>
      <c r="N178" s="22">
        <v>0</v>
      </c>
      <c r="O178" s="22">
        <v>5748</v>
      </c>
      <c r="P178" s="21">
        <f t="shared" si="26"/>
        <v>52820.246794520543</v>
      </c>
    </row>
    <row r="179" spans="1:16" s="14" customFormat="1" ht="15.95" customHeight="1" x14ac:dyDescent="0.2">
      <c r="A179" s="15" t="s">
        <v>301</v>
      </c>
      <c r="B179" s="25" t="s">
        <v>302</v>
      </c>
      <c r="C179" s="29">
        <v>18</v>
      </c>
      <c r="D179" s="17" t="s">
        <v>296</v>
      </c>
      <c r="E179" s="18">
        <v>503</v>
      </c>
      <c r="F179" s="30">
        <v>1</v>
      </c>
      <c r="G179" s="31">
        <v>3409.002</v>
      </c>
      <c r="H179" s="20">
        <f t="shared" si="21"/>
        <v>3409.002</v>
      </c>
      <c r="I179" s="21">
        <f t="shared" si="24"/>
        <v>40908.023999999998</v>
      </c>
      <c r="J179" s="22">
        <v>0</v>
      </c>
      <c r="K179" s="22">
        <f t="shared" si="22"/>
        <v>560.38389041095888</v>
      </c>
      <c r="L179" s="22">
        <f t="shared" si="25"/>
        <v>5603.8389041095888</v>
      </c>
      <c r="M179" s="22">
        <v>0</v>
      </c>
      <c r="N179" s="22">
        <v>0</v>
      </c>
      <c r="O179" s="22">
        <v>5748</v>
      </c>
      <c r="P179" s="21">
        <f t="shared" si="26"/>
        <v>52820.246794520543</v>
      </c>
    </row>
    <row r="180" spans="1:16" s="14" customFormat="1" ht="15.95" customHeight="1" x14ac:dyDescent="0.2">
      <c r="A180" s="15" t="s">
        <v>303</v>
      </c>
      <c r="B180" s="25" t="s">
        <v>304</v>
      </c>
      <c r="C180" s="29">
        <v>18</v>
      </c>
      <c r="D180" s="17" t="s">
        <v>296</v>
      </c>
      <c r="E180" s="18">
        <v>503</v>
      </c>
      <c r="F180" s="30">
        <v>1</v>
      </c>
      <c r="G180" s="31">
        <v>7671</v>
      </c>
      <c r="H180" s="20">
        <f t="shared" si="21"/>
        <v>7671</v>
      </c>
      <c r="I180" s="21">
        <f t="shared" si="24"/>
        <v>92052</v>
      </c>
      <c r="J180" s="22">
        <v>0</v>
      </c>
      <c r="K180" s="22">
        <f t="shared" si="22"/>
        <v>1260.986301369863</v>
      </c>
      <c r="L180" s="22">
        <f t="shared" si="25"/>
        <v>12609.86301369863</v>
      </c>
      <c r="M180" s="22">
        <v>0</v>
      </c>
      <c r="N180" s="22">
        <v>0</v>
      </c>
      <c r="O180" s="22">
        <v>12332.0016</v>
      </c>
      <c r="P180" s="21">
        <f t="shared" si="26"/>
        <v>118254.8509150685</v>
      </c>
    </row>
    <row r="181" spans="1:16" s="14" customFormat="1" ht="15.95" customHeight="1" x14ac:dyDescent="0.2">
      <c r="A181" s="15" t="s">
        <v>305</v>
      </c>
      <c r="B181" s="25" t="s">
        <v>306</v>
      </c>
      <c r="C181" s="29">
        <v>18</v>
      </c>
      <c r="D181" s="17" t="s">
        <v>296</v>
      </c>
      <c r="E181" s="18">
        <v>503</v>
      </c>
      <c r="F181" s="30">
        <v>1</v>
      </c>
      <c r="G181" s="31">
        <v>3409.002</v>
      </c>
      <c r="H181" s="20">
        <f t="shared" si="21"/>
        <v>3409.002</v>
      </c>
      <c r="I181" s="21">
        <f t="shared" si="24"/>
        <v>40908.023999999998</v>
      </c>
      <c r="J181" s="22">
        <v>0</v>
      </c>
      <c r="K181" s="22">
        <f t="shared" si="22"/>
        <v>560.38389041095888</v>
      </c>
      <c r="L181" s="22">
        <f t="shared" si="25"/>
        <v>5603.8389041095888</v>
      </c>
      <c r="M181" s="22">
        <v>0</v>
      </c>
      <c r="N181" s="22">
        <v>0</v>
      </c>
      <c r="O181" s="22">
        <v>5748</v>
      </c>
      <c r="P181" s="21">
        <f t="shared" si="26"/>
        <v>52820.246794520543</v>
      </c>
    </row>
    <row r="182" spans="1:16" s="14" customFormat="1" ht="15.95" customHeight="1" x14ac:dyDescent="0.2">
      <c r="A182" s="15" t="s">
        <v>307</v>
      </c>
      <c r="B182" s="25" t="s">
        <v>30</v>
      </c>
      <c r="C182" s="29">
        <v>18</v>
      </c>
      <c r="D182" s="17" t="s">
        <v>296</v>
      </c>
      <c r="E182" s="18">
        <v>503</v>
      </c>
      <c r="F182" s="30">
        <v>1</v>
      </c>
      <c r="G182" s="31">
        <f>4288.5*2</f>
        <v>8577</v>
      </c>
      <c r="H182" s="20">
        <f t="shared" si="21"/>
        <v>8577</v>
      </c>
      <c r="I182" s="21">
        <f t="shared" si="24"/>
        <v>102924</v>
      </c>
      <c r="J182" s="22">
        <v>0</v>
      </c>
      <c r="K182" s="22">
        <f t="shared" si="22"/>
        <v>1409.9178082191781</v>
      </c>
      <c r="L182" s="22">
        <f t="shared" si="25"/>
        <v>14099.178082191782</v>
      </c>
      <c r="M182" s="22">
        <v>0</v>
      </c>
      <c r="N182" s="22">
        <v>0</v>
      </c>
      <c r="O182" s="32">
        <v>4837.4279999999999</v>
      </c>
      <c r="P182" s="21">
        <f t="shared" si="26"/>
        <v>123270.52389041096</v>
      </c>
    </row>
    <row r="183" spans="1:16" s="14" customFormat="1" ht="15.95" customHeight="1" x14ac:dyDescent="0.2">
      <c r="A183" s="15" t="s">
        <v>39</v>
      </c>
      <c r="B183" s="25" t="s">
        <v>308</v>
      </c>
      <c r="C183" s="29">
        <v>18</v>
      </c>
      <c r="D183" s="17" t="s">
        <v>296</v>
      </c>
      <c r="E183" s="18">
        <v>503</v>
      </c>
      <c r="F183" s="30">
        <v>1</v>
      </c>
      <c r="G183" s="31">
        <f>1704.501*2</f>
        <v>3409.002</v>
      </c>
      <c r="H183" s="20">
        <f t="shared" si="21"/>
        <v>3409.002</v>
      </c>
      <c r="I183" s="21">
        <f t="shared" si="24"/>
        <v>40908.023999999998</v>
      </c>
      <c r="J183" s="22">
        <v>0</v>
      </c>
      <c r="K183" s="22">
        <f t="shared" si="22"/>
        <v>560.38389041095888</v>
      </c>
      <c r="L183" s="22">
        <f t="shared" si="25"/>
        <v>5603.8389041095888</v>
      </c>
      <c r="M183" s="22">
        <v>0</v>
      </c>
      <c r="N183" s="22">
        <v>0</v>
      </c>
      <c r="O183" s="32">
        <v>1922.6760000000002</v>
      </c>
      <c r="P183" s="21">
        <f t="shared" si="26"/>
        <v>48994.922794520542</v>
      </c>
    </row>
    <row r="184" spans="1:16" s="14" customFormat="1" ht="15.95" customHeight="1" x14ac:dyDescent="0.2">
      <c r="A184" s="15" t="s">
        <v>309</v>
      </c>
      <c r="B184" s="25" t="s">
        <v>310</v>
      </c>
      <c r="C184" s="29">
        <v>18</v>
      </c>
      <c r="D184" s="17" t="s">
        <v>296</v>
      </c>
      <c r="E184" s="18">
        <v>503</v>
      </c>
      <c r="F184" s="30">
        <v>1</v>
      </c>
      <c r="G184" s="31">
        <f>1704.501*2</f>
        <v>3409.002</v>
      </c>
      <c r="H184" s="20">
        <f t="shared" si="21"/>
        <v>3409.002</v>
      </c>
      <c r="I184" s="21">
        <f t="shared" si="24"/>
        <v>40908.023999999998</v>
      </c>
      <c r="J184" s="22">
        <v>0</v>
      </c>
      <c r="K184" s="22">
        <f t="shared" si="22"/>
        <v>560.38389041095888</v>
      </c>
      <c r="L184" s="22">
        <f t="shared" si="25"/>
        <v>5603.8389041095888</v>
      </c>
      <c r="M184" s="22">
        <v>0</v>
      </c>
      <c r="N184" s="22">
        <v>0</v>
      </c>
      <c r="O184" s="32">
        <v>5748</v>
      </c>
      <c r="P184" s="21">
        <f t="shared" si="26"/>
        <v>52820.246794520543</v>
      </c>
    </row>
    <row r="185" spans="1:16" s="14" customFormat="1" ht="15.95" customHeight="1" x14ac:dyDescent="0.2">
      <c r="A185" s="15" t="s">
        <v>311</v>
      </c>
      <c r="B185" s="25" t="s">
        <v>312</v>
      </c>
      <c r="C185" s="29">
        <v>18</v>
      </c>
      <c r="D185" s="17" t="s">
        <v>296</v>
      </c>
      <c r="E185" s="18">
        <v>503</v>
      </c>
      <c r="F185" s="30">
        <v>1</v>
      </c>
      <c r="G185" s="31">
        <f>1704.501*2</f>
        <v>3409.002</v>
      </c>
      <c r="H185" s="20">
        <f t="shared" si="21"/>
        <v>3409.002</v>
      </c>
      <c r="I185" s="21">
        <f t="shared" si="24"/>
        <v>40908.023999999998</v>
      </c>
      <c r="J185" s="22">
        <v>0</v>
      </c>
      <c r="K185" s="22">
        <f t="shared" si="22"/>
        <v>560.38389041095888</v>
      </c>
      <c r="L185" s="22">
        <f t="shared" si="25"/>
        <v>5603.8389041095888</v>
      </c>
      <c r="M185" s="22">
        <v>0</v>
      </c>
      <c r="N185" s="22">
        <v>0</v>
      </c>
      <c r="O185" s="32">
        <v>1922.6760000000002</v>
      </c>
      <c r="P185" s="21">
        <f t="shared" si="26"/>
        <v>48994.922794520542</v>
      </c>
    </row>
    <row r="186" spans="1:16" s="14" customFormat="1" ht="15.95" customHeight="1" x14ac:dyDescent="0.2">
      <c r="A186" s="15" t="s">
        <v>313</v>
      </c>
      <c r="B186" s="25" t="s">
        <v>314</v>
      </c>
      <c r="C186" s="29">
        <v>18</v>
      </c>
      <c r="D186" s="17" t="s">
        <v>296</v>
      </c>
      <c r="E186" s="18">
        <v>503</v>
      </c>
      <c r="F186" s="30">
        <v>1</v>
      </c>
      <c r="G186" s="31">
        <f>1704.501*2</f>
        <v>3409.002</v>
      </c>
      <c r="H186" s="20">
        <f t="shared" si="21"/>
        <v>3409.002</v>
      </c>
      <c r="I186" s="21">
        <f t="shared" si="24"/>
        <v>40908.023999999998</v>
      </c>
      <c r="J186" s="22">
        <v>0</v>
      </c>
      <c r="K186" s="22">
        <f t="shared" si="22"/>
        <v>560.38389041095888</v>
      </c>
      <c r="L186" s="22">
        <f t="shared" si="25"/>
        <v>5603.8389041095888</v>
      </c>
      <c r="M186" s="22">
        <v>0</v>
      </c>
      <c r="N186" s="22">
        <v>0</v>
      </c>
      <c r="O186" s="32">
        <v>5748</v>
      </c>
      <c r="P186" s="21">
        <f t="shared" si="26"/>
        <v>52820.246794520543</v>
      </c>
    </row>
    <row r="187" spans="1:16" s="14" customFormat="1" ht="15.95" customHeight="1" x14ac:dyDescent="0.2">
      <c r="A187" s="56" t="s">
        <v>23</v>
      </c>
      <c r="B187" s="56"/>
      <c r="C187" s="56"/>
      <c r="D187" s="56"/>
      <c r="E187" s="56"/>
      <c r="F187" s="23">
        <f>SUM(F176:F186)</f>
        <v>11</v>
      </c>
      <c r="G187" s="20"/>
      <c r="H187" s="20"/>
      <c r="I187" s="24">
        <f>SUM(I176:I186)</f>
        <v>690180.19199999981</v>
      </c>
      <c r="J187" s="24">
        <f t="shared" ref="J187:P187" si="32">SUM(J176:J186)</f>
        <v>0</v>
      </c>
      <c r="K187" s="24">
        <f t="shared" si="32"/>
        <v>9454.5231780821923</v>
      </c>
      <c r="L187" s="24">
        <f t="shared" si="32"/>
        <v>94545.231780821938</v>
      </c>
      <c r="M187" s="24">
        <f t="shared" si="32"/>
        <v>0</v>
      </c>
      <c r="N187" s="24">
        <f t="shared" si="32"/>
        <v>0</v>
      </c>
      <c r="O187" s="24">
        <f t="shared" si="32"/>
        <v>55502.781600000002</v>
      </c>
      <c r="P187" s="24">
        <f t="shared" si="32"/>
        <v>849682.72855890403</v>
      </c>
    </row>
    <row r="188" spans="1:16" s="14" customFormat="1" ht="15.95" customHeight="1" x14ac:dyDescent="0.2">
      <c r="A188" s="15" t="s">
        <v>315</v>
      </c>
      <c r="B188" s="25" t="s">
        <v>316</v>
      </c>
      <c r="C188" s="29">
        <v>19</v>
      </c>
      <c r="D188" s="17" t="s">
        <v>317</v>
      </c>
      <c r="E188" s="18">
        <v>503</v>
      </c>
      <c r="F188" s="30">
        <v>1</v>
      </c>
      <c r="G188" s="31">
        <v>13850.001</v>
      </c>
      <c r="H188" s="20">
        <f t="shared" si="21"/>
        <v>13850.001</v>
      </c>
      <c r="I188" s="21">
        <f t="shared" si="24"/>
        <v>166200.01199999999</v>
      </c>
      <c r="J188" s="22">
        <v>0</v>
      </c>
      <c r="K188" s="22">
        <f t="shared" si="22"/>
        <v>2276.7124931506846</v>
      </c>
      <c r="L188" s="22">
        <f t="shared" si="25"/>
        <v>22767.124931506849</v>
      </c>
      <c r="M188" s="22">
        <v>0</v>
      </c>
      <c r="N188" s="22">
        <v>0</v>
      </c>
      <c r="O188" s="22">
        <v>0</v>
      </c>
      <c r="P188" s="21">
        <f t="shared" si="26"/>
        <v>191243.84942465753</v>
      </c>
    </row>
    <row r="189" spans="1:16" s="14" customFormat="1" ht="15.95" customHeight="1" x14ac:dyDescent="0.2">
      <c r="A189" s="15" t="s">
        <v>318</v>
      </c>
      <c r="B189" s="25" t="s">
        <v>319</v>
      </c>
      <c r="C189" s="29">
        <v>19</v>
      </c>
      <c r="D189" s="17" t="s">
        <v>317</v>
      </c>
      <c r="E189" s="18">
        <v>503</v>
      </c>
      <c r="F189" s="30">
        <v>1</v>
      </c>
      <c r="G189" s="31">
        <f>4413.501*2</f>
        <v>8827.0020000000004</v>
      </c>
      <c r="H189" s="20">
        <f t="shared" si="21"/>
        <v>8827.0020000000004</v>
      </c>
      <c r="I189" s="21">
        <f t="shared" si="24"/>
        <v>105924.024</v>
      </c>
      <c r="J189" s="22">
        <v>0</v>
      </c>
      <c r="K189" s="22">
        <f t="shared" si="22"/>
        <v>1451.0140273972604</v>
      </c>
      <c r="L189" s="22">
        <f t="shared" si="25"/>
        <v>14510.140273972604</v>
      </c>
      <c r="M189" s="22">
        <v>0</v>
      </c>
      <c r="N189" s="22">
        <v>0</v>
      </c>
      <c r="O189" s="22">
        <v>4978.4279999999999</v>
      </c>
      <c r="P189" s="21">
        <f t="shared" si="26"/>
        <v>126863.60630136987</v>
      </c>
    </row>
    <row r="190" spans="1:16" s="14" customFormat="1" ht="15.95" customHeight="1" x14ac:dyDescent="0.2">
      <c r="A190" s="15" t="s">
        <v>39</v>
      </c>
      <c r="B190" s="25" t="s">
        <v>320</v>
      </c>
      <c r="C190" s="29">
        <v>19</v>
      </c>
      <c r="D190" s="17" t="s">
        <v>317</v>
      </c>
      <c r="E190" s="18">
        <v>503</v>
      </c>
      <c r="F190" s="30">
        <v>1</v>
      </c>
      <c r="G190" s="31">
        <f>3083.001*2</f>
        <v>6166.0020000000004</v>
      </c>
      <c r="H190" s="20">
        <f t="shared" si="21"/>
        <v>6166.0020000000004</v>
      </c>
      <c r="I190" s="21">
        <f t="shared" si="24"/>
        <v>73992.024000000005</v>
      </c>
      <c r="J190" s="22">
        <v>0</v>
      </c>
      <c r="K190" s="22">
        <f t="shared" si="22"/>
        <v>1013.5893698630138</v>
      </c>
      <c r="L190" s="22">
        <f t="shared" si="25"/>
        <v>10135.893698630138</v>
      </c>
      <c r="M190" s="22">
        <v>0</v>
      </c>
      <c r="N190" s="22">
        <v>0</v>
      </c>
      <c r="O190" s="22">
        <v>3477.6240000000003</v>
      </c>
      <c r="P190" s="21">
        <f t="shared" si="26"/>
        <v>88619.131068493152</v>
      </c>
    </row>
    <row r="191" spans="1:16" s="14" customFormat="1" ht="15.95" customHeight="1" x14ac:dyDescent="0.2">
      <c r="A191" s="56" t="s">
        <v>23</v>
      </c>
      <c r="B191" s="56"/>
      <c r="C191" s="56"/>
      <c r="D191" s="56"/>
      <c r="E191" s="56"/>
      <c r="F191" s="23">
        <f>SUM(F188:F190)</f>
        <v>3</v>
      </c>
      <c r="G191" s="20"/>
      <c r="H191" s="20"/>
      <c r="I191" s="24">
        <f>SUM(I188:I190)</f>
        <v>346116.05999999994</v>
      </c>
      <c r="J191" s="24">
        <f t="shared" ref="J191:P191" si="33">SUM(J188:J190)</f>
        <v>0</v>
      </c>
      <c r="K191" s="24">
        <f t="shared" si="33"/>
        <v>4741.3158904109587</v>
      </c>
      <c r="L191" s="24">
        <f t="shared" si="33"/>
        <v>47413.158904109587</v>
      </c>
      <c r="M191" s="24">
        <f t="shared" si="33"/>
        <v>0</v>
      </c>
      <c r="N191" s="24">
        <f t="shared" si="33"/>
        <v>0</v>
      </c>
      <c r="O191" s="24">
        <f t="shared" si="33"/>
        <v>8456.0519999999997</v>
      </c>
      <c r="P191" s="24">
        <f t="shared" si="33"/>
        <v>406726.5867945205</v>
      </c>
    </row>
    <row r="192" spans="1:16" s="14" customFormat="1" ht="40.5" customHeight="1" x14ac:dyDescent="0.2">
      <c r="A192" s="15" t="s">
        <v>321</v>
      </c>
      <c r="B192" s="38" t="s">
        <v>322</v>
      </c>
      <c r="C192" s="29">
        <v>20</v>
      </c>
      <c r="D192" s="17" t="s">
        <v>323</v>
      </c>
      <c r="E192" s="18">
        <v>503</v>
      </c>
      <c r="F192" s="30">
        <v>3</v>
      </c>
      <c r="G192" s="31">
        <v>7081.9919999999993</v>
      </c>
      <c r="H192" s="20">
        <f t="shared" si="21"/>
        <v>21245.975999999999</v>
      </c>
      <c r="I192" s="21">
        <f t="shared" si="24"/>
        <v>254951.712</v>
      </c>
      <c r="J192" s="22">
        <v>0</v>
      </c>
      <c r="K192" s="22">
        <f t="shared" si="22"/>
        <v>3492.4892054794518</v>
      </c>
      <c r="L192" s="22">
        <f t="shared" si="25"/>
        <v>34924.892054794524</v>
      </c>
      <c r="M192" s="22">
        <v>0</v>
      </c>
      <c r="N192" s="22">
        <v>0</v>
      </c>
      <c r="O192" s="22">
        <v>11545.0008</v>
      </c>
      <c r="P192" s="21">
        <f t="shared" si="26"/>
        <v>304914.09406027396</v>
      </c>
    </row>
    <row r="193" spans="1:30" s="14" customFormat="1" ht="24" customHeight="1" x14ac:dyDescent="0.2">
      <c r="A193" s="15" t="s">
        <v>321</v>
      </c>
      <c r="B193" s="38" t="s">
        <v>324</v>
      </c>
      <c r="C193" s="29">
        <v>20</v>
      </c>
      <c r="D193" s="17" t="s">
        <v>323</v>
      </c>
      <c r="E193" s="18">
        <v>503</v>
      </c>
      <c r="F193" s="30">
        <v>2</v>
      </c>
      <c r="G193" s="31">
        <v>5769.5010000000002</v>
      </c>
      <c r="H193" s="20">
        <f t="shared" si="21"/>
        <v>11539.002</v>
      </c>
      <c r="I193" s="21">
        <f t="shared" si="24"/>
        <v>138468.024</v>
      </c>
      <c r="J193" s="22">
        <v>0</v>
      </c>
      <c r="K193" s="22">
        <f t="shared" si="22"/>
        <v>1896.8222465753424</v>
      </c>
      <c r="L193" s="22">
        <f t="shared" si="25"/>
        <v>18968.222465753424</v>
      </c>
      <c r="M193" s="22">
        <v>0</v>
      </c>
      <c r="N193" s="22">
        <v>0</v>
      </c>
      <c r="O193" s="22">
        <v>9477</v>
      </c>
      <c r="P193" s="21">
        <f t="shared" si="26"/>
        <v>168810.06871232879</v>
      </c>
    </row>
    <row r="194" spans="1:30" s="14" customFormat="1" ht="15.95" customHeight="1" x14ac:dyDescent="0.2">
      <c r="A194" s="15" t="s">
        <v>325</v>
      </c>
      <c r="B194" s="25" t="s">
        <v>326</v>
      </c>
      <c r="C194" s="29">
        <v>20</v>
      </c>
      <c r="D194" s="17" t="s">
        <v>323</v>
      </c>
      <c r="E194" s="18">
        <v>503</v>
      </c>
      <c r="F194" s="30">
        <v>1</v>
      </c>
      <c r="G194" s="31">
        <v>5180.0010000000002</v>
      </c>
      <c r="H194" s="20">
        <f t="shared" si="21"/>
        <v>5180.0010000000002</v>
      </c>
      <c r="I194" s="21">
        <f t="shared" si="24"/>
        <v>62160.012000000002</v>
      </c>
      <c r="J194" s="22">
        <v>0</v>
      </c>
      <c r="K194" s="22">
        <f t="shared" si="22"/>
        <v>851.50701369863009</v>
      </c>
      <c r="L194" s="22">
        <f t="shared" si="25"/>
        <v>8515.0701369863018</v>
      </c>
      <c r="M194" s="22">
        <v>0</v>
      </c>
      <c r="N194" s="22">
        <v>0</v>
      </c>
      <c r="O194" s="22">
        <v>7404</v>
      </c>
      <c r="P194" s="21">
        <f t="shared" si="26"/>
        <v>78930.589150684944</v>
      </c>
    </row>
    <row r="195" spans="1:30" s="14" customFormat="1" ht="15.95" customHeight="1" x14ac:dyDescent="0.2">
      <c r="A195" s="15" t="s">
        <v>327</v>
      </c>
      <c r="B195" s="25" t="s">
        <v>328</v>
      </c>
      <c r="C195" s="29">
        <v>20</v>
      </c>
      <c r="D195" s="17" t="s">
        <v>323</v>
      </c>
      <c r="E195" s="18">
        <v>503</v>
      </c>
      <c r="F195" s="30">
        <v>1</v>
      </c>
      <c r="G195" s="31">
        <v>6188.0009999999993</v>
      </c>
      <c r="H195" s="20">
        <f t="shared" si="21"/>
        <v>6188.0009999999993</v>
      </c>
      <c r="I195" s="21">
        <f t="shared" si="24"/>
        <v>74256.011999999988</v>
      </c>
      <c r="J195" s="22">
        <v>0</v>
      </c>
      <c r="K195" s="22">
        <f t="shared" si="22"/>
        <v>1017.2056438356162</v>
      </c>
      <c r="L195" s="22">
        <f t="shared" si="25"/>
        <v>10172.056438356161</v>
      </c>
      <c r="M195" s="22">
        <v>0</v>
      </c>
      <c r="N195" s="22">
        <v>0</v>
      </c>
      <c r="O195" s="22">
        <v>8966.0015999999996</v>
      </c>
      <c r="P195" s="21">
        <f t="shared" si="26"/>
        <v>94411.275682191772</v>
      </c>
    </row>
    <row r="196" spans="1:30" s="14" customFormat="1" ht="24" customHeight="1" x14ac:dyDescent="0.2">
      <c r="A196" s="15" t="s">
        <v>329</v>
      </c>
      <c r="B196" s="38" t="s">
        <v>330</v>
      </c>
      <c r="C196" s="29">
        <v>20</v>
      </c>
      <c r="D196" s="17" t="s">
        <v>323</v>
      </c>
      <c r="E196" s="18">
        <v>503</v>
      </c>
      <c r="F196" s="30">
        <v>2</v>
      </c>
      <c r="G196" s="31">
        <v>7794</v>
      </c>
      <c r="H196" s="20">
        <f t="shared" si="21"/>
        <v>15588</v>
      </c>
      <c r="I196" s="21">
        <f t="shared" si="24"/>
        <v>187056</v>
      </c>
      <c r="J196" s="22">
        <v>0</v>
      </c>
      <c r="K196" s="22">
        <f t="shared" si="22"/>
        <v>2562.41095890411</v>
      </c>
      <c r="L196" s="22">
        <f t="shared" si="25"/>
        <v>25624.109589041098</v>
      </c>
      <c r="M196" s="22">
        <v>0</v>
      </c>
      <c r="N196" s="22">
        <v>0</v>
      </c>
      <c r="O196" s="22">
        <v>12525</v>
      </c>
      <c r="P196" s="21">
        <f t="shared" si="26"/>
        <v>227767.5205479452</v>
      </c>
      <c r="AD196" s="26"/>
    </row>
    <row r="197" spans="1:30" s="14" customFormat="1" ht="15.95" customHeight="1" x14ac:dyDescent="0.2">
      <c r="A197" s="15" t="s">
        <v>331</v>
      </c>
      <c r="B197" s="25" t="s">
        <v>332</v>
      </c>
      <c r="C197" s="29">
        <v>20</v>
      </c>
      <c r="D197" s="17" t="s">
        <v>323</v>
      </c>
      <c r="E197" s="18">
        <v>503</v>
      </c>
      <c r="F197" s="30">
        <v>1</v>
      </c>
      <c r="G197" s="31">
        <v>17664</v>
      </c>
      <c r="H197" s="20">
        <f t="shared" si="21"/>
        <v>17664</v>
      </c>
      <c r="I197" s="21">
        <f t="shared" si="24"/>
        <v>211968</v>
      </c>
      <c r="J197" s="22">
        <v>0</v>
      </c>
      <c r="K197" s="22">
        <f t="shared" si="22"/>
        <v>2903.6712328767126</v>
      </c>
      <c r="L197" s="22">
        <f t="shared" si="25"/>
        <v>29036.712328767124</v>
      </c>
      <c r="M197" s="22">
        <v>0</v>
      </c>
      <c r="N197" s="22">
        <v>0</v>
      </c>
      <c r="O197" s="22">
        <v>0</v>
      </c>
      <c r="P197" s="21">
        <f t="shared" si="26"/>
        <v>243908.38356164383</v>
      </c>
    </row>
    <row r="198" spans="1:30" s="14" customFormat="1" ht="15.95" customHeight="1" x14ac:dyDescent="0.2">
      <c r="A198" s="15" t="s">
        <v>67</v>
      </c>
      <c r="B198" s="25" t="s">
        <v>333</v>
      </c>
      <c r="C198" s="29">
        <v>20</v>
      </c>
      <c r="D198" s="17" t="s">
        <v>323</v>
      </c>
      <c r="E198" s="18">
        <v>503</v>
      </c>
      <c r="F198" s="30">
        <v>1</v>
      </c>
      <c r="G198" s="31">
        <v>5586</v>
      </c>
      <c r="H198" s="20">
        <f t="shared" si="21"/>
        <v>5586</v>
      </c>
      <c r="I198" s="21">
        <f t="shared" si="24"/>
        <v>67032</v>
      </c>
      <c r="J198" s="22">
        <v>0</v>
      </c>
      <c r="K198" s="22">
        <f t="shared" si="22"/>
        <v>918.24657534246569</v>
      </c>
      <c r="L198" s="22">
        <f t="shared" si="25"/>
        <v>9182.4657534246562</v>
      </c>
      <c r="M198" s="22">
        <v>0</v>
      </c>
      <c r="N198" s="22">
        <v>0</v>
      </c>
      <c r="O198" s="22">
        <v>9185.0015999999996</v>
      </c>
      <c r="P198" s="21">
        <f t="shared" si="26"/>
        <v>86317.713928767116</v>
      </c>
    </row>
    <row r="199" spans="1:30" s="14" customFormat="1" ht="15.95" customHeight="1" x14ac:dyDescent="0.2">
      <c r="A199" s="15" t="s">
        <v>334</v>
      </c>
      <c r="B199" s="25" t="s">
        <v>335</v>
      </c>
      <c r="C199" s="29">
        <v>20</v>
      </c>
      <c r="D199" s="17" t="s">
        <v>323</v>
      </c>
      <c r="E199" s="18">
        <v>503</v>
      </c>
      <c r="F199" s="30">
        <v>1</v>
      </c>
      <c r="G199" s="31">
        <v>8652.99</v>
      </c>
      <c r="H199" s="20">
        <f t="shared" si="21"/>
        <v>8652.99</v>
      </c>
      <c r="I199" s="21">
        <f t="shared" si="24"/>
        <v>103835.88</v>
      </c>
      <c r="J199" s="22">
        <v>0</v>
      </c>
      <c r="K199" s="22">
        <f t="shared" si="22"/>
        <v>1422.4093150684935</v>
      </c>
      <c r="L199" s="22">
        <f t="shared" si="25"/>
        <v>14224.093150684934</v>
      </c>
      <c r="M199" s="22">
        <v>0</v>
      </c>
      <c r="N199" s="22">
        <v>0</v>
      </c>
      <c r="O199" s="22">
        <v>13868.0016</v>
      </c>
      <c r="P199" s="21">
        <f t="shared" si="26"/>
        <v>133350.38406575343</v>
      </c>
    </row>
    <row r="200" spans="1:30" s="14" customFormat="1" ht="15.95" customHeight="1" x14ac:dyDescent="0.2">
      <c r="A200" s="15" t="s">
        <v>133</v>
      </c>
      <c r="B200" s="25" t="s">
        <v>336</v>
      </c>
      <c r="C200" s="29">
        <v>20</v>
      </c>
      <c r="D200" s="17" t="s">
        <v>323</v>
      </c>
      <c r="E200" s="18">
        <v>503</v>
      </c>
      <c r="F200" s="30">
        <v>1</v>
      </c>
      <c r="G200" s="31">
        <f>2558.4*2</f>
        <v>5116.8</v>
      </c>
      <c r="H200" s="20">
        <f t="shared" si="21"/>
        <v>5116.8</v>
      </c>
      <c r="I200" s="21">
        <f t="shared" si="24"/>
        <v>61401.600000000006</v>
      </c>
      <c r="J200" s="22">
        <v>0</v>
      </c>
      <c r="K200" s="22">
        <f t="shared" si="22"/>
        <v>841.11780821917819</v>
      </c>
      <c r="L200" s="22">
        <f t="shared" si="25"/>
        <v>8411.1780821917819</v>
      </c>
      <c r="M200" s="22">
        <v>0</v>
      </c>
      <c r="N200" s="22">
        <v>0</v>
      </c>
      <c r="O200" s="32">
        <v>7943.1552000000011</v>
      </c>
      <c r="P200" s="21">
        <f t="shared" si="26"/>
        <v>78597.051090410969</v>
      </c>
    </row>
    <row r="201" spans="1:30" s="14" customFormat="1" ht="15.95" customHeight="1" x14ac:dyDescent="0.2">
      <c r="A201" s="15" t="s">
        <v>337</v>
      </c>
      <c r="B201" s="25" t="s">
        <v>338</v>
      </c>
      <c r="C201" s="29">
        <v>20</v>
      </c>
      <c r="D201" s="17" t="s">
        <v>323</v>
      </c>
      <c r="E201" s="18">
        <v>503</v>
      </c>
      <c r="F201" s="30">
        <v>1</v>
      </c>
      <c r="G201" s="31">
        <f>2577.12*2</f>
        <v>5154.24</v>
      </c>
      <c r="H201" s="20">
        <f t="shared" si="21"/>
        <v>5154.24</v>
      </c>
      <c r="I201" s="21">
        <f t="shared" si="24"/>
        <v>61850.879999999997</v>
      </c>
      <c r="J201" s="22">
        <v>0</v>
      </c>
      <c r="K201" s="22">
        <f t="shared" si="22"/>
        <v>847.27232876712321</v>
      </c>
      <c r="L201" s="22">
        <f t="shared" si="25"/>
        <v>8472.7232876712314</v>
      </c>
      <c r="M201" s="22">
        <v>0</v>
      </c>
      <c r="N201" s="22">
        <v>0</v>
      </c>
      <c r="O201" s="32">
        <v>8001.2426400000004</v>
      </c>
      <c r="P201" s="21">
        <f t="shared" si="26"/>
        <v>79172.118256438349</v>
      </c>
    </row>
    <row r="202" spans="1:30" s="14" customFormat="1" ht="15.95" customHeight="1" x14ac:dyDescent="0.2">
      <c r="A202" s="15" t="s">
        <v>39</v>
      </c>
      <c r="B202" s="25" t="s">
        <v>339</v>
      </c>
      <c r="C202" s="29">
        <v>20</v>
      </c>
      <c r="D202" s="17" t="s">
        <v>323</v>
      </c>
      <c r="E202" s="18">
        <v>503</v>
      </c>
      <c r="F202" s="30">
        <v>1</v>
      </c>
      <c r="G202" s="31">
        <f>2489.25*2</f>
        <v>4978.5</v>
      </c>
      <c r="H202" s="20">
        <f t="shared" ref="H202:H232" si="34">+G202*F202</f>
        <v>4978.5</v>
      </c>
      <c r="I202" s="21">
        <f t="shared" si="24"/>
        <v>59742</v>
      </c>
      <c r="J202" s="22">
        <v>0</v>
      </c>
      <c r="K202" s="22">
        <f t="shared" ref="K202:K232" si="35">I202/365*20*25%</f>
        <v>818.38356164383549</v>
      </c>
      <c r="L202" s="22">
        <f t="shared" si="25"/>
        <v>8183.8356164383558</v>
      </c>
      <c r="M202" s="22">
        <v>0</v>
      </c>
      <c r="N202" s="22">
        <v>0</v>
      </c>
      <c r="O202" s="32">
        <v>2807.8739999999998</v>
      </c>
      <c r="P202" s="21">
        <f t="shared" si="26"/>
        <v>71552.093178082185</v>
      </c>
    </row>
    <row r="203" spans="1:30" s="14" customFormat="1" ht="15.95" customHeight="1" x14ac:dyDescent="0.2">
      <c r="A203" s="15" t="s">
        <v>39</v>
      </c>
      <c r="B203" s="25" t="s">
        <v>340</v>
      </c>
      <c r="C203" s="29">
        <v>20</v>
      </c>
      <c r="D203" s="17" t="s">
        <v>323</v>
      </c>
      <c r="E203" s="18">
        <v>503</v>
      </c>
      <c r="F203" s="30">
        <v>1</v>
      </c>
      <c r="G203" s="31">
        <f>5343*2</f>
        <v>10686</v>
      </c>
      <c r="H203" s="20">
        <f t="shared" si="34"/>
        <v>10686</v>
      </c>
      <c r="I203" s="21">
        <f t="shared" si="24"/>
        <v>128232</v>
      </c>
      <c r="J203" s="22">
        <v>0</v>
      </c>
      <c r="K203" s="22">
        <f t="shared" si="35"/>
        <v>1756.6027397260273</v>
      </c>
      <c r="L203" s="22">
        <f t="shared" si="25"/>
        <v>17566.027397260274</v>
      </c>
      <c r="M203" s="22">
        <v>0</v>
      </c>
      <c r="N203" s="22">
        <v>0</v>
      </c>
      <c r="O203" s="32">
        <v>6026.9040000000005</v>
      </c>
      <c r="P203" s="21">
        <f t="shared" si="26"/>
        <v>153581.53413698633</v>
      </c>
    </row>
    <row r="204" spans="1:30" s="14" customFormat="1" ht="15.95" customHeight="1" x14ac:dyDescent="0.2">
      <c r="A204" s="15" t="s">
        <v>341</v>
      </c>
      <c r="B204" s="25" t="s">
        <v>342</v>
      </c>
      <c r="C204" s="29">
        <v>20</v>
      </c>
      <c r="D204" s="17" t="s">
        <v>323</v>
      </c>
      <c r="E204" s="18">
        <v>503</v>
      </c>
      <c r="F204" s="30">
        <v>1</v>
      </c>
      <c r="G204" s="31">
        <f>2725.5*2</f>
        <v>5451</v>
      </c>
      <c r="H204" s="20">
        <f t="shared" si="34"/>
        <v>5451</v>
      </c>
      <c r="I204" s="21">
        <f t="shared" si="24"/>
        <v>65412</v>
      </c>
      <c r="J204" s="22">
        <v>0</v>
      </c>
      <c r="K204" s="22">
        <f t="shared" si="35"/>
        <v>896.05479452054794</v>
      </c>
      <c r="L204" s="22">
        <f t="shared" si="25"/>
        <v>8960.5479452054788</v>
      </c>
      <c r="M204" s="22">
        <v>0</v>
      </c>
      <c r="N204" s="22">
        <v>0</v>
      </c>
      <c r="O204" s="32">
        <v>8677.68</v>
      </c>
      <c r="P204" s="21">
        <f t="shared" si="26"/>
        <v>83946.282739726012</v>
      </c>
    </row>
    <row r="205" spans="1:30" s="14" customFormat="1" ht="15.95" customHeight="1" x14ac:dyDescent="0.2">
      <c r="A205" s="56" t="s">
        <v>23</v>
      </c>
      <c r="B205" s="56"/>
      <c r="C205" s="56"/>
      <c r="D205" s="56"/>
      <c r="E205" s="56"/>
      <c r="F205" s="23">
        <f>SUM(F192:F204)</f>
        <v>17</v>
      </c>
      <c r="G205" s="20"/>
      <c r="H205" s="20"/>
      <c r="I205" s="24">
        <f>SUM(I192:I204)</f>
        <v>1476366.12</v>
      </c>
      <c r="J205" s="24">
        <f t="shared" ref="J205:P205" si="36">SUM(J192:J204)</f>
        <v>0</v>
      </c>
      <c r="K205" s="24">
        <f t="shared" si="36"/>
        <v>20224.193424657533</v>
      </c>
      <c r="L205" s="24">
        <f t="shared" si="36"/>
        <v>202241.93424657534</v>
      </c>
      <c r="M205" s="24">
        <f t="shared" si="36"/>
        <v>0</v>
      </c>
      <c r="N205" s="24">
        <f t="shared" si="36"/>
        <v>0</v>
      </c>
      <c r="O205" s="24">
        <f t="shared" si="36"/>
        <v>106426.86144000001</v>
      </c>
      <c r="P205" s="24">
        <f t="shared" si="36"/>
        <v>1805259.1091112331</v>
      </c>
    </row>
    <row r="206" spans="1:30" s="14" customFormat="1" ht="15.95" customHeight="1" x14ac:dyDescent="0.2">
      <c r="A206" s="15" t="s">
        <v>343</v>
      </c>
      <c r="B206" s="25" t="s">
        <v>344</v>
      </c>
      <c r="C206" s="29">
        <v>21</v>
      </c>
      <c r="D206" s="17" t="s">
        <v>345</v>
      </c>
      <c r="E206" s="18">
        <v>503</v>
      </c>
      <c r="F206" s="30">
        <v>1</v>
      </c>
      <c r="G206" s="31">
        <v>5673</v>
      </c>
      <c r="H206" s="20">
        <f t="shared" si="34"/>
        <v>5673</v>
      </c>
      <c r="I206" s="21">
        <f t="shared" si="24"/>
        <v>68076</v>
      </c>
      <c r="J206" s="22">
        <v>0</v>
      </c>
      <c r="K206" s="22">
        <f t="shared" si="35"/>
        <v>932.54794520547944</v>
      </c>
      <c r="L206" s="22">
        <f t="shared" si="25"/>
        <v>9325.4794520547948</v>
      </c>
      <c r="M206" s="22">
        <v>0</v>
      </c>
      <c r="N206" s="22">
        <v>0</v>
      </c>
      <c r="O206" s="22">
        <v>9323.0015999999996</v>
      </c>
      <c r="P206" s="21">
        <f t="shared" si="26"/>
        <v>87657.028997260277</v>
      </c>
    </row>
    <row r="207" spans="1:30" s="14" customFormat="1" ht="15.95" customHeight="1" x14ac:dyDescent="0.2">
      <c r="A207" s="15" t="s">
        <v>67</v>
      </c>
      <c r="B207" s="25" t="s">
        <v>346</v>
      </c>
      <c r="C207" s="29">
        <v>21</v>
      </c>
      <c r="D207" s="17" t="s">
        <v>345</v>
      </c>
      <c r="E207" s="18">
        <v>503</v>
      </c>
      <c r="F207" s="30">
        <v>1</v>
      </c>
      <c r="G207" s="31">
        <v>7671</v>
      </c>
      <c r="H207" s="20">
        <f t="shared" si="34"/>
        <v>7671</v>
      </c>
      <c r="I207" s="21">
        <f t="shared" si="24"/>
        <v>92052</v>
      </c>
      <c r="J207" s="22">
        <v>0</v>
      </c>
      <c r="K207" s="22">
        <f t="shared" si="35"/>
        <v>1260.986301369863</v>
      </c>
      <c r="L207" s="22">
        <f t="shared" si="25"/>
        <v>12609.86301369863</v>
      </c>
      <c r="M207" s="22">
        <v>0</v>
      </c>
      <c r="N207" s="22">
        <v>0</v>
      </c>
      <c r="O207" s="22">
        <v>12332.0016</v>
      </c>
      <c r="P207" s="21">
        <f t="shared" si="26"/>
        <v>118254.8509150685</v>
      </c>
    </row>
    <row r="208" spans="1:30" s="14" customFormat="1" ht="15.95" customHeight="1" x14ac:dyDescent="0.2">
      <c r="A208" s="15" t="s">
        <v>347</v>
      </c>
      <c r="B208" s="25" t="s">
        <v>348</v>
      </c>
      <c r="C208" s="29">
        <v>21</v>
      </c>
      <c r="D208" s="17" t="s">
        <v>345</v>
      </c>
      <c r="E208" s="18">
        <v>503</v>
      </c>
      <c r="F208" s="30">
        <v>1</v>
      </c>
      <c r="G208" s="31">
        <v>4928.0009999999993</v>
      </c>
      <c r="H208" s="20">
        <f t="shared" si="34"/>
        <v>4928.0009999999993</v>
      </c>
      <c r="I208" s="21">
        <f t="shared" si="24"/>
        <v>59136.011999999988</v>
      </c>
      <c r="J208" s="22">
        <v>0</v>
      </c>
      <c r="K208" s="22">
        <f t="shared" si="35"/>
        <v>810.08235616438344</v>
      </c>
      <c r="L208" s="22">
        <f t="shared" si="25"/>
        <v>8100.8235616438342</v>
      </c>
      <c r="M208" s="22">
        <v>0</v>
      </c>
      <c r="N208" s="22">
        <v>0</v>
      </c>
      <c r="O208" s="22">
        <v>8153.0015999999996</v>
      </c>
      <c r="P208" s="21">
        <f t="shared" si="26"/>
        <v>76199.919517808215</v>
      </c>
      <c r="AB208" s="26"/>
    </row>
    <row r="209" spans="1:28" s="14" customFormat="1" ht="15.95" customHeight="1" x14ac:dyDescent="0.2">
      <c r="A209" s="56" t="s">
        <v>23</v>
      </c>
      <c r="B209" s="56"/>
      <c r="C209" s="56"/>
      <c r="D209" s="56"/>
      <c r="E209" s="56"/>
      <c r="F209" s="23">
        <f>SUM(F206:F208)</f>
        <v>3</v>
      </c>
      <c r="G209" s="20"/>
      <c r="H209" s="20"/>
      <c r="I209" s="24">
        <f>SUM(I206:I208)</f>
        <v>219264.01199999999</v>
      </c>
      <c r="J209" s="24">
        <f t="shared" ref="J209:P209" si="37">SUM(J206:J208)</f>
        <v>0</v>
      </c>
      <c r="K209" s="24">
        <f t="shared" si="37"/>
        <v>3003.6166027397257</v>
      </c>
      <c r="L209" s="24">
        <f t="shared" si="37"/>
        <v>30036.166027397259</v>
      </c>
      <c r="M209" s="24">
        <f t="shared" si="37"/>
        <v>0</v>
      </c>
      <c r="N209" s="24">
        <f t="shared" si="37"/>
        <v>0</v>
      </c>
      <c r="O209" s="24">
        <f t="shared" si="37"/>
        <v>29808.004799999999</v>
      </c>
      <c r="P209" s="24">
        <f t="shared" si="37"/>
        <v>282111.79943013703</v>
      </c>
    </row>
    <row r="210" spans="1:28" s="14" customFormat="1" ht="15.95" customHeight="1" x14ac:dyDescent="0.2">
      <c r="A210" s="15" t="s">
        <v>349</v>
      </c>
      <c r="B210" s="41" t="s">
        <v>350</v>
      </c>
      <c r="C210" s="29">
        <v>22</v>
      </c>
      <c r="D210" s="17" t="s">
        <v>351</v>
      </c>
      <c r="E210" s="18">
        <v>503</v>
      </c>
      <c r="F210" s="30">
        <v>1</v>
      </c>
      <c r="G210" s="31">
        <v>11337</v>
      </c>
      <c r="H210" s="20">
        <f t="shared" si="34"/>
        <v>11337</v>
      </c>
      <c r="I210" s="21">
        <f t="shared" si="24"/>
        <v>136044</v>
      </c>
      <c r="J210" s="22">
        <v>0</v>
      </c>
      <c r="K210" s="22">
        <f t="shared" si="35"/>
        <v>1863.6164383561643</v>
      </c>
      <c r="L210" s="22">
        <f t="shared" si="25"/>
        <v>18636.164383561645</v>
      </c>
      <c r="M210" s="22">
        <v>0</v>
      </c>
      <c r="N210" s="22">
        <v>0</v>
      </c>
      <c r="O210" s="22">
        <v>11809.0008</v>
      </c>
      <c r="P210" s="21">
        <f t="shared" si="26"/>
        <v>168352.78162191782</v>
      </c>
    </row>
    <row r="211" spans="1:28" s="14" customFormat="1" ht="15.95" customHeight="1" x14ac:dyDescent="0.2">
      <c r="A211" s="15" t="s">
        <v>352</v>
      </c>
      <c r="B211" s="25" t="s">
        <v>353</v>
      </c>
      <c r="C211" s="29">
        <v>22</v>
      </c>
      <c r="D211" s="17" t="s">
        <v>351</v>
      </c>
      <c r="E211" s="18">
        <v>503</v>
      </c>
      <c r="F211" s="30">
        <v>1</v>
      </c>
      <c r="G211" s="31">
        <v>6993</v>
      </c>
      <c r="H211" s="20">
        <f t="shared" si="34"/>
        <v>6993</v>
      </c>
      <c r="I211" s="21">
        <f t="shared" si="24"/>
        <v>83916</v>
      </c>
      <c r="J211" s="22">
        <v>0</v>
      </c>
      <c r="K211" s="22">
        <f t="shared" si="35"/>
        <v>1149.5342465753424</v>
      </c>
      <c r="L211" s="22">
        <f t="shared" si="25"/>
        <v>11495.342465753423</v>
      </c>
      <c r="M211" s="22">
        <v>0</v>
      </c>
      <c r="N211" s="22">
        <v>0</v>
      </c>
      <c r="O211" s="22">
        <v>11403</v>
      </c>
      <c r="P211" s="21">
        <f t="shared" si="26"/>
        <v>107963.87671232877</v>
      </c>
    </row>
    <row r="212" spans="1:28" s="14" customFormat="1" ht="15.95" customHeight="1" x14ac:dyDescent="0.2">
      <c r="A212" s="15" t="s">
        <v>354</v>
      </c>
      <c r="B212" s="25" t="s">
        <v>355</v>
      </c>
      <c r="C212" s="29">
        <v>22</v>
      </c>
      <c r="D212" s="17" t="s">
        <v>351</v>
      </c>
      <c r="E212" s="18">
        <v>503</v>
      </c>
      <c r="F212" s="30">
        <v>1</v>
      </c>
      <c r="G212" s="31">
        <v>6660</v>
      </c>
      <c r="H212" s="20">
        <f t="shared" si="34"/>
        <v>6660</v>
      </c>
      <c r="I212" s="21">
        <f t="shared" si="24"/>
        <v>79920</v>
      </c>
      <c r="J212" s="22">
        <v>0</v>
      </c>
      <c r="K212" s="22">
        <f t="shared" si="35"/>
        <v>1094.7945205479452</v>
      </c>
      <c r="L212" s="22">
        <f t="shared" si="25"/>
        <v>10947.945205479453</v>
      </c>
      <c r="M212" s="22">
        <v>0</v>
      </c>
      <c r="N212" s="22">
        <v>0</v>
      </c>
      <c r="O212" s="22">
        <v>10873.0008</v>
      </c>
      <c r="P212" s="21">
        <f t="shared" si="26"/>
        <v>102835.7405260274</v>
      </c>
    </row>
    <row r="213" spans="1:28" s="14" customFormat="1" ht="15.95" customHeight="1" x14ac:dyDescent="0.2">
      <c r="A213" s="15" t="s">
        <v>356</v>
      </c>
      <c r="B213" s="41" t="s">
        <v>357</v>
      </c>
      <c r="C213" s="29">
        <v>22</v>
      </c>
      <c r="D213" s="17" t="s">
        <v>351</v>
      </c>
      <c r="E213" s="18">
        <v>503</v>
      </c>
      <c r="F213" s="30">
        <v>1</v>
      </c>
      <c r="G213" s="31">
        <v>6993</v>
      </c>
      <c r="H213" s="20">
        <f t="shared" si="34"/>
        <v>6993</v>
      </c>
      <c r="I213" s="21">
        <f t="shared" si="24"/>
        <v>83916</v>
      </c>
      <c r="J213" s="22">
        <v>0</v>
      </c>
      <c r="K213" s="22">
        <f t="shared" si="35"/>
        <v>1149.5342465753424</v>
      </c>
      <c r="L213" s="22">
        <f t="shared" si="25"/>
        <v>11495.342465753423</v>
      </c>
      <c r="M213" s="22">
        <v>0</v>
      </c>
      <c r="N213" s="22">
        <v>0</v>
      </c>
      <c r="O213" s="22">
        <v>11403</v>
      </c>
      <c r="P213" s="21">
        <f t="shared" si="26"/>
        <v>107963.87671232877</v>
      </c>
      <c r="AB213" s="26"/>
    </row>
    <row r="214" spans="1:28" s="14" customFormat="1" ht="15.95" customHeight="1" x14ac:dyDescent="0.2">
      <c r="A214" s="15" t="s">
        <v>358</v>
      </c>
      <c r="B214" s="25" t="s">
        <v>359</v>
      </c>
      <c r="C214" s="29">
        <v>22</v>
      </c>
      <c r="D214" s="17" t="s">
        <v>351</v>
      </c>
      <c r="E214" s="18">
        <v>503</v>
      </c>
      <c r="F214" s="30">
        <v>1</v>
      </c>
      <c r="G214" s="31">
        <v>6999</v>
      </c>
      <c r="H214" s="20">
        <f t="shared" si="34"/>
        <v>6999</v>
      </c>
      <c r="I214" s="21">
        <f t="shared" si="24"/>
        <v>83988</v>
      </c>
      <c r="J214" s="22">
        <v>0</v>
      </c>
      <c r="K214" s="22">
        <f t="shared" si="35"/>
        <v>1150.5205479452054</v>
      </c>
      <c r="L214" s="22">
        <f t="shared" si="25"/>
        <v>11505.205479452054</v>
      </c>
      <c r="M214" s="22">
        <v>0</v>
      </c>
      <c r="N214" s="22">
        <v>0</v>
      </c>
      <c r="O214" s="22">
        <v>11413.0008</v>
      </c>
      <c r="P214" s="21">
        <f t="shared" si="26"/>
        <v>108056.72682739726</v>
      </c>
    </row>
    <row r="215" spans="1:28" s="14" customFormat="1" ht="15.95" customHeight="1" x14ac:dyDescent="0.2">
      <c r="A215" s="15" t="s">
        <v>360</v>
      </c>
      <c r="B215" s="25" t="s">
        <v>361</v>
      </c>
      <c r="C215" s="29">
        <v>22</v>
      </c>
      <c r="D215" s="17" t="s">
        <v>351</v>
      </c>
      <c r="E215" s="18">
        <v>503</v>
      </c>
      <c r="F215" s="30">
        <v>1</v>
      </c>
      <c r="G215" s="31">
        <v>4689</v>
      </c>
      <c r="H215" s="20">
        <f t="shared" si="34"/>
        <v>4689</v>
      </c>
      <c r="I215" s="21">
        <f t="shared" si="24"/>
        <v>56268</v>
      </c>
      <c r="J215" s="22">
        <v>0</v>
      </c>
      <c r="K215" s="22">
        <f t="shared" si="35"/>
        <v>770.79452054794513</v>
      </c>
      <c r="L215" s="22">
        <f t="shared" si="25"/>
        <v>7707.9452054794519</v>
      </c>
      <c r="M215" s="22">
        <v>0</v>
      </c>
      <c r="N215" s="22">
        <v>0</v>
      </c>
      <c r="O215" s="22">
        <v>7786.0007999999998</v>
      </c>
      <c r="P215" s="21">
        <f t="shared" si="26"/>
        <v>72532.740526027395</v>
      </c>
    </row>
    <row r="216" spans="1:28" s="14" customFormat="1" ht="77.25" customHeight="1" x14ac:dyDescent="0.2">
      <c r="A216" s="15" t="s">
        <v>362</v>
      </c>
      <c r="B216" s="38" t="s">
        <v>363</v>
      </c>
      <c r="C216" s="29">
        <v>22</v>
      </c>
      <c r="D216" s="17" t="s">
        <v>351</v>
      </c>
      <c r="E216" s="18">
        <v>503</v>
      </c>
      <c r="F216" s="30">
        <v>6</v>
      </c>
      <c r="G216" s="31">
        <v>6993</v>
      </c>
      <c r="H216" s="20">
        <f t="shared" si="34"/>
        <v>41958</v>
      </c>
      <c r="I216" s="21">
        <f t="shared" si="24"/>
        <v>503496</v>
      </c>
      <c r="J216" s="22">
        <v>0</v>
      </c>
      <c r="K216" s="22">
        <f t="shared" si="35"/>
        <v>6897.2054794520545</v>
      </c>
      <c r="L216" s="22">
        <f t="shared" si="25"/>
        <v>68972.054794520547</v>
      </c>
      <c r="M216" s="22">
        <v>0</v>
      </c>
      <c r="N216" s="22">
        <v>0</v>
      </c>
      <c r="O216" s="22">
        <v>11403</v>
      </c>
      <c r="P216" s="21">
        <f t="shared" si="26"/>
        <v>590768.26027397253</v>
      </c>
    </row>
    <row r="217" spans="1:28" s="14" customFormat="1" ht="15.95" customHeight="1" x14ac:dyDescent="0.2">
      <c r="A217" s="15" t="s">
        <v>364</v>
      </c>
      <c r="B217" s="25" t="s">
        <v>365</v>
      </c>
      <c r="C217" s="29">
        <v>22</v>
      </c>
      <c r="D217" s="17" t="s">
        <v>351</v>
      </c>
      <c r="E217" s="18">
        <v>503</v>
      </c>
      <c r="F217" s="30">
        <v>1</v>
      </c>
      <c r="G217" s="31">
        <v>9369</v>
      </c>
      <c r="H217" s="20">
        <f t="shared" si="34"/>
        <v>9369</v>
      </c>
      <c r="I217" s="21">
        <f t="shared" si="24"/>
        <v>112428</v>
      </c>
      <c r="J217" s="22">
        <v>0</v>
      </c>
      <c r="K217" s="22">
        <f t="shared" si="35"/>
        <v>1540.1095890410961</v>
      </c>
      <c r="L217" s="22">
        <f t="shared" si="25"/>
        <v>15401.095890410959</v>
      </c>
      <c r="M217" s="22">
        <v>0</v>
      </c>
      <c r="N217" s="22">
        <v>0</v>
      </c>
      <c r="O217" s="22">
        <v>14980.0008</v>
      </c>
      <c r="P217" s="21">
        <f t="shared" si="26"/>
        <v>144349.20627945205</v>
      </c>
    </row>
    <row r="218" spans="1:28" s="14" customFormat="1" ht="15.95" customHeight="1" x14ac:dyDescent="0.2">
      <c r="A218" s="15" t="s">
        <v>366</v>
      </c>
      <c r="B218" s="25" t="s">
        <v>367</v>
      </c>
      <c r="C218" s="29">
        <v>22</v>
      </c>
      <c r="D218" s="17" t="s">
        <v>351</v>
      </c>
      <c r="E218" s="18">
        <v>503</v>
      </c>
      <c r="F218" s="30">
        <v>1</v>
      </c>
      <c r="G218" s="31">
        <v>6416.0010000000002</v>
      </c>
      <c r="H218" s="20">
        <f t="shared" si="34"/>
        <v>6416.0010000000002</v>
      </c>
      <c r="I218" s="21">
        <f t="shared" si="24"/>
        <v>76992.012000000002</v>
      </c>
      <c r="J218" s="22">
        <v>0</v>
      </c>
      <c r="K218" s="22">
        <f t="shared" si="35"/>
        <v>1054.685095890411</v>
      </c>
      <c r="L218" s="22">
        <f t="shared" si="25"/>
        <v>10546.85095890411</v>
      </c>
      <c r="M218" s="22">
        <v>0</v>
      </c>
      <c r="N218" s="22">
        <v>0</v>
      </c>
      <c r="O218" s="22">
        <v>9806.0015999999996</v>
      </c>
      <c r="P218" s="21">
        <f t="shared" si="26"/>
        <v>98399.549654794522</v>
      </c>
    </row>
    <row r="219" spans="1:28" s="14" customFormat="1" ht="15.95" customHeight="1" x14ac:dyDescent="0.2">
      <c r="A219" s="15" t="s">
        <v>368</v>
      </c>
      <c r="B219" s="25" t="s">
        <v>369</v>
      </c>
      <c r="C219" s="29">
        <v>22</v>
      </c>
      <c r="D219" s="17" t="s">
        <v>351</v>
      </c>
      <c r="E219" s="18">
        <v>503</v>
      </c>
      <c r="F219" s="30">
        <v>1</v>
      </c>
      <c r="G219" s="31">
        <v>8562.99</v>
      </c>
      <c r="H219" s="20">
        <f t="shared" si="34"/>
        <v>8562.99</v>
      </c>
      <c r="I219" s="21">
        <f t="shared" si="24"/>
        <v>102755.88</v>
      </c>
      <c r="J219" s="22">
        <v>0</v>
      </c>
      <c r="K219" s="22">
        <f t="shared" si="35"/>
        <v>1407.614794520548</v>
      </c>
      <c r="L219" s="22">
        <f t="shared" si="25"/>
        <v>14076.147945205481</v>
      </c>
      <c r="M219" s="22">
        <v>0</v>
      </c>
      <c r="N219" s="22">
        <v>0</v>
      </c>
      <c r="O219" s="22">
        <v>13728</v>
      </c>
      <c r="P219" s="21">
        <f t="shared" si="26"/>
        <v>131967.64273972603</v>
      </c>
    </row>
    <row r="220" spans="1:28" s="14" customFormat="1" ht="15.95" customHeight="1" x14ac:dyDescent="0.2">
      <c r="A220" s="15" t="s">
        <v>79</v>
      </c>
      <c r="B220" s="25" t="s">
        <v>370</v>
      </c>
      <c r="C220" s="29">
        <v>22</v>
      </c>
      <c r="D220" s="17" t="s">
        <v>351</v>
      </c>
      <c r="E220" s="18">
        <v>503</v>
      </c>
      <c r="F220" s="30">
        <v>1</v>
      </c>
      <c r="G220" s="31">
        <v>6415.0020000000004</v>
      </c>
      <c r="H220" s="20">
        <f t="shared" si="34"/>
        <v>6415.0020000000004</v>
      </c>
      <c r="I220" s="21">
        <f t="shared" si="24"/>
        <v>76980.024000000005</v>
      </c>
      <c r="J220" s="22">
        <v>0</v>
      </c>
      <c r="K220" s="22">
        <f t="shared" si="35"/>
        <v>1054.5208767123288</v>
      </c>
      <c r="L220" s="22">
        <f t="shared" si="25"/>
        <v>10545.208767123289</v>
      </c>
      <c r="M220" s="22">
        <v>0</v>
      </c>
      <c r="N220" s="22">
        <v>0</v>
      </c>
      <c r="O220" s="22">
        <v>9806.0015999999996</v>
      </c>
      <c r="P220" s="21">
        <f t="shared" si="26"/>
        <v>98385.755243835622</v>
      </c>
    </row>
    <row r="221" spans="1:28" s="14" customFormat="1" ht="15.95" customHeight="1" x14ac:dyDescent="0.2">
      <c r="A221" s="15" t="s">
        <v>39</v>
      </c>
      <c r="B221" s="25" t="s">
        <v>371</v>
      </c>
      <c r="C221" s="29">
        <v>22</v>
      </c>
      <c r="D221" s="17" t="s">
        <v>351</v>
      </c>
      <c r="E221" s="18">
        <v>503</v>
      </c>
      <c r="F221" s="30">
        <v>1</v>
      </c>
      <c r="G221" s="31">
        <f>4181.25*2</f>
        <v>8362.5</v>
      </c>
      <c r="H221" s="20">
        <f t="shared" si="34"/>
        <v>8362.5</v>
      </c>
      <c r="I221" s="21">
        <f t="shared" ref="I221:I232" si="38">F221*G221*12</f>
        <v>100350</v>
      </c>
      <c r="J221" s="22">
        <v>0</v>
      </c>
      <c r="K221" s="22">
        <f t="shared" si="35"/>
        <v>1374.6575342465753</v>
      </c>
      <c r="L221" s="22">
        <f t="shared" ref="L221:L232" si="39">I221/365*50</f>
        <v>13746.575342465752</v>
      </c>
      <c r="M221" s="22">
        <v>0</v>
      </c>
      <c r="N221" s="22">
        <v>0</v>
      </c>
      <c r="O221" s="22">
        <v>4716.4500000000007</v>
      </c>
      <c r="P221" s="21">
        <f t="shared" ref="P221:P231" si="40">SUM(I221:O221)</f>
        <v>120187.68287671234</v>
      </c>
    </row>
    <row r="222" spans="1:28" s="14" customFormat="1" ht="15.95" customHeight="1" x14ac:dyDescent="0.2">
      <c r="A222" s="56" t="s">
        <v>23</v>
      </c>
      <c r="B222" s="56"/>
      <c r="C222" s="56"/>
      <c r="D222" s="56"/>
      <c r="E222" s="56"/>
      <c r="F222" s="23">
        <f>SUM(F210:F221)</f>
        <v>17</v>
      </c>
      <c r="G222" s="20"/>
      <c r="H222" s="20"/>
      <c r="I222" s="24">
        <f>SUM(I210:I221)</f>
        <v>1497053.916</v>
      </c>
      <c r="J222" s="24">
        <f t="shared" ref="J222:P222" si="41">SUM(J210:J221)</f>
        <v>0</v>
      </c>
      <c r="K222" s="24">
        <f t="shared" si="41"/>
        <v>20507.587890410963</v>
      </c>
      <c r="L222" s="24">
        <f t="shared" si="41"/>
        <v>205075.87890410959</v>
      </c>
      <c r="M222" s="24">
        <f t="shared" si="41"/>
        <v>0</v>
      </c>
      <c r="N222" s="24">
        <f t="shared" si="41"/>
        <v>0</v>
      </c>
      <c r="O222" s="24">
        <f t="shared" si="41"/>
        <v>129126.4572</v>
      </c>
      <c r="P222" s="24">
        <f t="shared" si="41"/>
        <v>1851763.8399945206</v>
      </c>
    </row>
    <row r="223" spans="1:28" s="14" customFormat="1" ht="15.95" customHeight="1" x14ac:dyDescent="0.2">
      <c r="A223" s="15" t="s">
        <v>372</v>
      </c>
      <c r="B223" s="25" t="s">
        <v>373</v>
      </c>
      <c r="C223" s="29">
        <v>23</v>
      </c>
      <c r="D223" s="17" t="s">
        <v>374</v>
      </c>
      <c r="E223" s="18">
        <v>503</v>
      </c>
      <c r="F223" s="30">
        <v>1</v>
      </c>
      <c r="G223" s="31">
        <v>8827.0020000000004</v>
      </c>
      <c r="H223" s="20">
        <f t="shared" si="34"/>
        <v>8827.0020000000004</v>
      </c>
      <c r="I223" s="21">
        <f t="shared" si="38"/>
        <v>105924.024</v>
      </c>
      <c r="J223" s="22">
        <v>0</v>
      </c>
      <c r="K223" s="22">
        <f t="shared" si="35"/>
        <v>1451.0140273972604</v>
      </c>
      <c r="L223" s="22">
        <f t="shared" si="39"/>
        <v>14510.140273972604</v>
      </c>
      <c r="M223" s="22">
        <v>0</v>
      </c>
      <c r="N223" s="22">
        <v>0</v>
      </c>
      <c r="O223" s="22">
        <v>0</v>
      </c>
      <c r="P223" s="21">
        <f t="shared" si="40"/>
        <v>121885.17830136987</v>
      </c>
    </row>
    <row r="224" spans="1:28" s="14" customFormat="1" ht="15.95" customHeight="1" x14ac:dyDescent="0.2">
      <c r="A224" s="56" t="s">
        <v>23</v>
      </c>
      <c r="B224" s="56"/>
      <c r="C224" s="56"/>
      <c r="D224" s="56"/>
      <c r="E224" s="56"/>
      <c r="F224" s="23">
        <f>+F223</f>
        <v>1</v>
      </c>
      <c r="G224" s="20"/>
      <c r="H224" s="20"/>
      <c r="I224" s="24">
        <f>+I223</f>
        <v>105924.024</v>
      </c>
      <c r="J224" s="24">
        <f t="shared" ref="J224:P224" si="42">+J223</f>
        <v>0</v>
      </c>
      <c r="K224" s="24">
        <f t="shared" si="42"/>
        <v>1451.0140273972604</v>
      </c>
      <c r="L224" s="24">
        <f t="shared" si="42"/>
        <v>14510.140273972604</v>
      </c>
      <c r="M224" s="24">
        <f t="shared" si="42"/>
        <v>0</v>
      </c>
      <c r="N224" s="24">
        <f t="shared" si="42"/>
        <v>0</v>
      </c>
      <c r="O224" s="24">
        <f t="shared" si="42"/>
        <v>0</v>
      </c>
      <c r="P224" s="24">
        <f t="shared" si="42"/>
        <v>121885.17830136987</v>
      </c>
    </row>
    <row r="225" spans="1:16" s="14" customFormat="1" ht="15.95" customHeight="1" x14ac:dyDescent="0.2">
      <c r="A225" s="15" t="s">
        <v>375</v>
      </c>
      <c r="B225" s="25" t="s">
        <v>376</v>
      </c>
      <c r="C225" s="29">
        <v>24</v>
      </c>
      <c r="D225" s="17" t="s">
        <v>377</v>
      </c>
      <c r="E225" s="18">
        <v>503</v>
      </c>
      <c r="F225" s="30">
        <v>1</v>
      </c>
      <c r="G225" s="31">
        <v>8285.0010000000002</v>
      </c>
      <c r="H225" s="20">
        <f t="shared" si="34"/>
        <v>8285.0010000000002</v>
      </c>
      <c r="I225" s="21">
        <f t="shared" si="38"/>
        <v>99420.012000000002</v>
      </c>
      <c r="J225" s="22">
        <v>0</v>
      </c>
      <c r="K225" s="22">
        <f t="shared" si="35"/>
        <v>1361.9179726027396</v>
      </c>
      <c r="L225" s="22">
        <f t="shared" si="39"/>
        <v>13619.179726027398</v>
      </c>
      <c r="M225" s="22">
        <v>0</v>
      </c>
      <c r="N225" s="22">
        <v>0</v>
      </c>
      <c r="O225" s="22">
        <v>11447.0016</v>
      </c>
      <c r="P225" s="21">
        <f t="shared" si="40"/>
        <v>125848.11129863015</v>
      </c>
    </row>
    <row r="226" spans="1:16" s="14" customFormat="1" ht="15.95" customHeight="1" x14ac:dyDescent="0.2">
      <c r="A226" s="15" t="s">
        <v>378</v>
      </c>
      <c r="B226" s="25" t="s">
        <v>379</v>
      </c>
      <c r="C226" s="29">
        <v>24</v>
      </c>
      <c r="D226" s="17" t="s">
        <v>377</v>
      </c>
      <c r="E226" s="18">
        <v>503</v>
      </c>
      <c r="F226" s="30">
        <v>1</v>
      </c>
      <c r="G226" s="31">
        <f>4142.5005*2</f>
        <v>8285.0010000000002</v>
      </c>
      <c r="H226" s="20">
        <f t="shared" si="34"/>
        <v>8285.0010000000002</v>
      </c>
      <c r="I226" s="21">
        <f t="shared" si="38"/>
        <v>99420.012000000002</v>
      </c>
      <c r="J226" s="22">
        <v>0</v>
      </c>
      <c r="K226" s="22">
        <f t="shared" si="35"/>
        <v>1361.9179726027396</v>
      </c>
      <c r="L226" s="22">
        <f t="shared" si="39"/>
        <v>13619.179726027398</v>
      </c>
      <c r="M226" s="22">
        <v>0</v>
      </c>
      <c r="N226" s="22">
        <v>0</v>
      </c>
      <c r="O226" s="22">
        <v>4672.74</v>
      </c>
      <c r="P226" s="21">
        <f t="shared" si="40"/>
        <v>119073.84969863015</v>
      </c>
    </row>
    <row r="227" spans="1:16" s="14" customFormat="1" ht="15.95" customHeight="1" x14ac:dyDescent="0.2">
      <c r="A227" s="56" t="s">
        <v>23</v>
      </c>
      <c r="B227" s="56"/>
      <c r="C227" s="56"/>
      <c r="D227" s="56"/>
      <c r="E227" s="56"/>
      <c r="F227" s="23">
        <f>SUM(F225:F226)</f>
        <v>2</v>
      </c>
      <c r="G227" s="20"/>
      <c r="H227" s="20"/>
      <c r="I227" s="24">
        <f>SUM(I225:I226)</f>
        <v>198840.024</v>
      </c>
      <c r="J227" s="24">
        <f t="shared" ref="J227:P227" si="43">SUM(J225:J226)</f>
        <v>0</v>
      </c>
      <c r="K227" s="24">
        <f t="shared" si="43"/>
        <v>2723.8359452054792</v>
      </c>
      <c r="L227" s="24">
        <f t="shared" si="43"/>
        <v>27238.359452054796</v>
      </c>
      <c r="M227" s="24">
        <f t="shared" si="43"/>
        <v>0</v>
      </c>
      <c r="N227" s="24">
        <f t="shared" si="43"/>
        <v>0</v>
      </c>
      <c r="O227" s="24">
        <f t="shared" si="43"/>
        <v>16119.741599999999</v>
      </c>
      <c r="P227" s="24">
        <f t="shared" si="43"/>
        <v>244921.96099726029</v>
      </c>
    </row>
    <row r="228" spans="1:16" s="14" customFormat="1" ht="15.95" customHeight="1" x14ac:dyDescent="0.2">
      <c r="A228" s="15" t="s">
        <v>380</v>
      </c>
      <c r="B228" s="25" t="s">
        <v>381</v>
      </c>
      <c r="C228" s="29">
        <v>25</v>
      </c>
      <c r="D228" s="17" t="s">
        <v>382</v>
      </c>
      <c r="E228" s="18">
        <v>503</v>
      </c>
      <c r="F228" s="30">
        <v>1</v>
      </c>
      <c r="G228" s="31">
        <v>22977</v>
      </c>
      <c r="H228" s="20">
        <f t="shared" si="34"/>
        <v>22977</v>
      </c>
      <c r="I228" s="21">
        <f t="shared" si="38"/>
        <v>275724</v>
      </c>
      <c r="J228" s="22">
        <v>0</v>
      </c>
      <c r="K228" s="22">
        <f t="shared" si="35"/>
        <v>3777.0410958904108</v>
      </c>
      <c r="L228" s="22">
        <f t="shared" si="39"/>
        <v>37770.410958904111</v>
      </c>
      <c r="M228" s="22">
        <v>0</v>
      </c>
      <c r="N228" s="22">
        <v>0</v>
      </c>
      <c r="O228" s="22">
        <v>0</v>
      </c>
      <c r="P228" s="21">
        <f t="shared" si="40"/>
        <v>317271.45205479453</v>
      </c>
    </row>
    <row r="229" spans="1:16" s="14" customFormat="1" ht="15.95" customHeight="1" x14ac:dyDescent="0.2">
      <c r="A229" s="15" t="s">
        <v>383</v>
      </c>
      <c r="B229" s="25" t="s">
        <v>384</v>
      </c>
      <c r="C229" s="29">
        <v>25</v>
      </c>
      <c r="D229" s="17" t="s">
        <v>382</v>
      </c>
      <c r="E229" s="18">
        <v>503</v>
      </c>
      <c r="F229" s="30">
        <v>1</v>
      </c>
      <c r="G229" s="31">
        <v>9637.0020000000004</v>
      </c>
      <c r="H229" s="20">
        <f t="shared" si="34"/>
        <v>9637.0020000000004</v>
      </c>
      <c r="I229" s="21">
        <f t="shared" si="38"/>
        <v>115644.024</v>
      </c>
      <c r="J229" s="22">
        <v>0</v>
      </c>
      <c r="K229" s="22">
        <f t="shared" si="35"/>
        <v>1584.1647123287671</v>
      </c>
      <c r="L229" s="22">
        <f t="shared" si="39"/>
        <v>15841.647123287672</v>
      </c>
      <c r="M229" s="22">
        <v>0</v>
      </c>
      <c r="N229" s="22">
        <v>0</v>
      </c>
      <c r="O229" s="22">
        <v>12332.0016</v>
      </c>
      <c r="P229" s="21">
        <f t="shared" si="40"/>
        <v>145401.83743561644</v>
      </c>
    </row>
    <row r="230" spans="1:16" s="14" customFormat="1" ht="15.95" customHeight="1" x14ac:dyDescent="0.2">
      <c r="A230" s="15" t="s">
        <v>383</v>
      </c>
      <c r="B230" s="25" t="s">
        <v>385</v>
      </c>
      <c r="C230" s="29">
        <v>25</v>
      </c>
      <c r="D230" s="17" t="s">
        <v>382</v>
      </c>
      <c r="E230" s="18">
        <v>503</v>
      </c>
      <c r="F230" s="30">
        <v>1</v>
      </c>
      <c r="G230" s="31">
        <v>11235</v>
      </c>
      <c r="H230" s="20">
        <f t="shared" si="34"/>
        <v>11235</v>
      </c>
      <c r="I230" s="21">
        <f t="shared" si="38"/>
        <v>134820</v>
      </c>
      <c r="J230" s="22">
        <v>0</v>
      </c>
      <c r="K230" s="22">
        <f t="shared" si="35"/>
        <v>1846.8493150684933</v>
      </c>
      <c r="L230" s="22">
        <f t="shared" si="39"/>
        <v>18468.493150684932</v>
      </c>
      <c r="M230" s="22">
        <v>0</v>
      </c>
      <c r="N230" s="22">
        <v>0</v>
      </c>
      <c r="O230" s="22">
        <v>15921</v>
      </c>
      <c r="P230" s="21">
        <f t="shared" si="40"/>
        <v>171056.34246575341</v>
      </c>
    </row>
    <row r="231" spans="1:16" s="14" customFormat="1" ht="15.95" customHeight="1" x14ac:dyDescent="0.2">
      <c r="A231" s="15" t="s">
        <v>386</v>
      </c>
      <c r="B231" s="25" t="s">
        <v>387</v>
      </c>
      <c r="C231" s="29">
        <v>25</v>
      </c>
      <c r="D231" s="17" t="s">
        <v>382</v>
      </c>
      <c r="E231" s="18">
        <v>503</v>
      </c>
      <c r="F231" s="30">
        <v>1</v>
      </c>
      <c r="G231" s="31">
        <f>3486*2</f>
        <v>6972</v>
      </c>
      <c r="H231" s="20">
        <f t="shared" si="34"/>
        <v>6972</v>
      </c>
      <c r="I231" s="21">
        <f t="shared" si="38"/>
        <v>83664</v>
      </c>
      <c r="J231" s="22">
        <v>0</v>
      </c>
      <c r="K231" s="22">
        <f t="shared" si="35"/>
        <v>1146.0821917808219</v>
      </c>
      <c r="L231" s="22">
        <f t="shared" si="39"/>
        <v>11460.82191780822</v>
      </c>
      <c r="M231" s="22">
        <v>0</v>
      </c>
      <c r="N231" s="22">
        <v>0</v>
      </c>
      <c r="O231" s="32">
        <v>3932.2080000000005</v>
      </c>
      <c r="P231" s="21">
        <f t="shared" si="40"/>
        <v>100203.11210958904</v>
      </c>
    </row>
    <row r="232" spans="1:16" s="14" customFormat="1" ht="15.95" customHeight="1" x14ac:dyDescent="0.2">
      <c r="A232" s="15" t="s">
        <v>39</v>
      </c>
      <c r="B232" s="25" t="s">
        <v>396</v>
      </c>
      <c r="C232" s="29">
        <v>25</v>
      </c>
      <c r="D232" s="17" t="s">
        <v>382</v>
      </c>
      <c r="E232" s="18">
        <v>503</v>
      </c>
      <c r="F232" s="30">
        <v>1</v>
      </c>
      <c r="G232" s="31">
        <f>2904*2</f>
        <v>5808</v>
      </c>
      <c r="H232" s="20">
        <f t="shared" si="34"/>
        <v>5808</v>
      </c>
      <c r="I232" s="21">
        <f t="shared" si="38"/>
        <v>69696</v>
      </c>
      <c r="J232" s="22">
        <v>0</v>
      </c>
      <c r="K232" s="22">
        <f t="shared" si="35"/>
        <v>954.73972602739718</v>
      </c>
      <c r="L232" s="22">
        <f t="shared" si="39"/>
        <v>9547.3972602739723</v>
      </c>
      <c r="M232" s="22">
        <v>0</v>
      </c>
      <c r="N232" s="22">
        <v>0</v>
      </c>
      <c r="O232" s="32">
        <v>3275.712</v>
      </c>
      <c r="P232" s="21">
        <f>SUM(I232:O232)</f>
        <v>83473.848986301367</v>
      </c>
    </row>
    <row r="233" spans="1:16" s="14" customFormat="1" ht="15.95" customHeight="1" x14ac:dyDescent="0.2">
      <c r="A233" s="54" t="s">
        <v>23</v>
      </c>
      <c r="B233" s="54"/>
      <c r="C233" s="54"/>
      <c r="D233" s="54"/>
      <c r="E233" s="54"/>
      <c r="F233" s="42">
        <f>SUM(F228:F232)</f>
        <v>5</v>
      </c>
      <c r="G233" s="43"/>
      <c r="H233" s="43"/>
      <c r="I233" s="44">
        <f>SUM(I228:I232)</f>
        <v>679548.02399999998</v>
      </c>
      <c r="J233" s="44">
        <f t="shared" ref="J233:P233" si="44">SUM(J228:J232)</f>
        <v>0</v>
      </c>
      <c r="K233" s="44">
        <f t="shared" si="44"/>
        <v>9308.8770410958914</v>
      </c>
      <c r="L233" s="44">
        <f t="shared" si="44"/>
        <v>93088.77041095891</v>
      </c>
      <c r="M233" s="44">
        <f t="shared" si="44"/>
        <v>0</v>
      </c>
      <c r="N233" s="44">
        <f t="shared" si="44"/>
        <v>0</v>
      </c>
      <c r="O233" s="44">
        <f t="shared" si="44"/>
        <v>35460.921600000001</v>
      </c>
      <c r="P233" s="44">
        <f t="shared" si="44"/>
        <v>817406.59305205476</v>
      </c>
    </row>
    <row r="234" spans="1:16" s="14" customFormat="1" ht="24.95" customHeight="1" x14ac:dyDescent="0.2">
      <c r="A234" s="55" t="s">
        <v>388</v>
      </c>
      <c r="B234" s="55"/>
      <c r="C234" s="55"/>
      <c r="D234" s="55"/>
      <c r="E234" s="55"/>
      <c r="F234" s="45">
        <f>+F233+F227+F224+F222+F209+F191++F187+F175+F167+F163+F158+F153+F142+F109+F99+F95+F90+F85+F34+F28+F24+F20+F16+F9+F205</f>
        <v>250</v>
      </c>
      <c r="G234" s="46"/>
      <c r="H234" s="46">
        <f>SUM(H8:H232)</f>
        <v>2018325.0820000006</v>
      </c>
      <c r="I234" s="46">
        <f t="shared" ref="I234:P234" si="45">+I9+I16+I20+I24+I28+I34+I85+I90+I95+I99+I109+I142+I153+I158+I163+I167+I175+I187+I191+I205+I209+I227+I233+I224+I222</f>
        <v>24219900.983999997</v>
      </c>
      <c r="J234" s="46">
        <f t="shared" si="45"/>
        <v>0</v>
      </c>
      <c r="K234" s="46">
        <f t="shared" si="45"/>
        <v>331779.46553424653</v>
      </c>
      <c r="L234" s="46">
        <f t="shared" si="45"/>
        <v>3317794.6553424653</v>
      </c>
      <c r="M234" s="46">
        <f t="shared" si="45"/>
        <v>0</v>
      </c>
      <c r="N234" s="46">
        <f t="shared" si="45"/>
        <v>0</v>
      </c>
      <c r="O234" s="46">
        <f t="shared" si="45"/>
        <v>1546427.1486400003</v>
      </c>
      <c r="P234" s="46">
        <f t="shared" si="45"/>
        <v>29415902.253516719</v>
      </c>
    </row>
    <row r="235" spans="1:16" s="14" customFormat="1" ht="24.95" customHeight="1" x14ac:dyDescent="0.2">
      <c r="D235" s="47"/>
      <c r="L235" s="48"/>
    </row>
    <row r="236" spans="1:16" s="14" customFormat="1" ht="24.95" customHeight="1" x14ac:dyDescent="0.2">
      <c r="D236" s="47"/>
      <c r="L236" s="48"/>
    </row>
    <row r="237" spans="1:16" s="14" customFormat="1" ht="24.95" customHeight="1" x14ac:dyDescent="0.2">
      <c r="D237" s="47"/>
      <c r="L237" s="48"/>
    </row>
    <row r="238" spans="1:16" s="14" customFormat="1" ht="24.95" customHeight="1" x14ac:dyDescent="0.2">
      <c r="D238" s="47"/>
      <c r="L238" s="48"/>
    </row>
    <row r="239" spans="1:16" s="14" customFormat="1" ht="24.95" customHeight="1" x14ac:dyDescent="0.2">
      <c r="D239" s="47"/>
      <c r="L239" s="48"/>
    </row>
    <row r="240" spans="1:16" s="14" customFormat="1" ht="24.95" customHeight="1" x14ac:dyDescent="0.2">
      <c r="D240" s="47"/>
      <c r="L240" s="48"/>
    </row>
    <row r="241" spans="4:4" s="14" customFormat="1" ht="12.75" x14ac:dyDescent="0.2">
      <c r="D241" s="47"/>
    </row>
    <row r="242" spans="4:4" s="14" customFormat="1" ht="12.75" x14ac:dyDescent="0.2">
      <c r="D242" s="47"/>
    </row>
    <row r="243" spans="4:4" s="14" customFormat="1" ht="12.75" x14ac:dyDescent="0.2">
      <c r="D243" s="47"/>
    </row>
    <row r="244" spans="4:4" s="14" customFormat="1" ht="12.75" x14ac:dyDescent="0.2">
      <c r="D244" s="47"/>
    </row>
    <row r="245" spans="4:4" s="14" customFormat="1" ht="12.75" x14ac:dyDescent="0.2">
      <c r="D245" s="47"/>
    </row>
    <row r="246" spans="4:4" s="14" customFormat="1" ht="12.75" x14ac:dyDescent="0.2">
      <c r="D246" s="47"/>
    </row>
    <row r="247" spans="4:4" s="14" customFormat="1" ht="12.75" x14ac:dyDescent="0.2">
      <c r="D247" s="47"/>
    </row>
    <row r="248" spans="4:4" s="14" customFormat="1" ht="12.75" x14ac:dyDescent="0.2">
      <c r="D248" s="47"/>
    </row>
    <row r="249" spans="4:4" s="14" customFormat="1" ht="12.75" x14ac:dyDescent="0.2">
      <c r="D249" s="47"/>
    </row>
    <row r="250" spans="4:4" s="14" customFormat="1" ht="12.75" x14ac:dyDescent="0.2">
      <c r="D250" s="47"/>
    </row>
    <row r="251" spans="4:4" s="14" customFormat="1" ht="12.75" x14ac:dyDescent="0.2">
      <c r="D251" s="47"/>
    </row>
    <row r="252" spans="4:4" s="14" customFormat="1" ht="12.75" x14ac:dyDescent="0.2">
      <c r="D252" s="47"/>
    </row>
    <row r="253" spans="4:4" s="14" customFormat="1" ht="12.75" x14ac:dyDescent="0.2">
      <c r="D253" s="47"/>
    </row>
    <row r="254" spans="4:4" s="14" customFormat="1" ht="12.75" x14ac:dyDescent="0.2">
      <c r="D254" s="47"/>
    </row>
    <row r="255" spans="4:4" s="14" customFormat="1" ht="12.75" x14ac:dyDescent="0.2">
      <c r="D255" s="47"/>
    </row>
    <row r="256" spans="4:4" s="14" customFormat="1" ht="12.75" x14ac:dyDescent="0.2">
      <c r="D256" s="47"/>
    </row>
    <row r="257" spans="4:4" s="14" customFormat="1" ht="12.75" x14ac:dyDescent="0.2">
      <c r="D257" s="47"/>
    </row>
    <row r="258" spans="4:4" s="14" customFormat="1" ht="12.75" x14ac:dyDescent="0.2">
      <c r="D258" s="47"/>
    </row>
    <row r="259" spans="4:4" s="14" customFormat="1" ht="12.75" x14ac:dyDescent="0.2">
      <c r="D259" s="47"/>
    </row>
    <row r="260" spans="4:4" s="14" customFormat="1" ht="12.75" x14ac:dyDescent="0.2">
      <c r="D260" s="47"/>
    </row>
    <row r="261" spans="4:4" s="14" customFormat="1" ht="12.75" x14ac:dyDescent="0.2">
      <c r="D261" s="47"/>
    </row>
    <row r="262" spans="4:4" s="14" customFormat="1" ht="12.75" x14ac:dyDescent="0.2">
      <c r="D262" s="47"/>
    </row>
    <row r="263" spans="4:4" s="14" customFormat="1" ht="12.75" x14ac:dyDescent="0.2">
      <c r="D263" s="47"/>
    </row>
    <row r="264" spans="4:4" s="14" customFormat="1" ht="12.75" x14ac:dyDescent="0.2">
      <c r="D264" s="47"/>
    </row>
    <row r="265" spans="4:4" s="14" customFormat="1" ht="12.75" x14ac:dyDescent="0.2">
      <c r="D265" s="47"/>
    </row>
    <row r="266" spans="4:4" s="14" customFormat="1" ht="12.75" x14ac:dyDescent="0.2">
      <c r="D266" s="47"/>
    </row>
    <row r="267" spans="4:4" s="14" customFormat="1" ht="12.75" x14ac:dyDescent="0.2">
      <c r="D267" s="47"/>
    </row>
    <row r="268" spans="4:4" s="14" customFormat="1" ht="12.75" x14ac:dyDescent="0.2">
      <c r="D268" s="47"/>
    </row>
    <row r="269" spans="4:4" s="14" customFormat="1" ht="12.75" x14ac:dyDescent="0.2">
      <c r="D269" s="47"/>
    </row>
    <row r="270" spans="4:4" s="14" customFormat="1" ht="12.75" x14ac:dyDescent="0.2">
      <c r="D270" s="47"/>
    </row>
    <row r="271" spans="4:4" s="14" customFormat="1" ht="12.75" x14ac:dyDescent="0.2">
      <c r="D271" s="47"/>
    </row>
    <row r="272" spans="4:4" s="14" customFormat="1" ht="12.75" x14ac:dyDescent="0.2">
      <c r="D272" s="47"/>
    </row>
    <row r="273" spans="4:4" s="14" customFormat="1" ht="12.75" x14ac:dyDescent="0.2">
      <c r="D273" s="47"/>
    </row>
    <row r="274" spans="4:4" s="14" customFormat="1" ht="12.75" x14ac:dyDescent="0.2">
      <c r="D274" s="47"/>
    </row>
    <row r="275" spans="4:4" s="14" customFormat="1" ht="12.75" x14ac:dyDescent="0.2">
      <c r="D275" s="47"/>
    </row>
    <row r="276" spans="4:4" s="14" customFormat="1" ht="12.75" x14ac:dyDescent="0.2">
      <c r="D276" s="47"/>
    </row>
    <row r="277" spans="4:4" s="14" customFormat="1" ht="12.75" x14ac:dyDescent="0.2">
      <c r="D277" s="47"/>
    </row>
    <row r="278" spans="4:4" s="14" customFormat="1" ht="12.75" x14ac:dyDescent="0.2">
      <c r="D278" s="47"/>
    </row>
    <row r="279" spans="4:4" s="14" customFormat="1" ht="12.75" x14ac:dyDescent="0.2">
      <c r="D279" s="47"/>
    </row>
    <row r="280" spans="4:4" s="14" customFormat="1" ht="12.75" x14ac:dyDescent="0.2">
      <c r="D280" s="47"/>
    </row>
    <row r="281" spans="4:4" s="14" customFormat="1" ht="12.75" x14ac:dyDescent="0.2">
      <c r="D281" s="47"/>
    </row>
    <row r="282" spans="4:4" s="14" customFormat="1" ht="12.75" x14ac:dyDescent="0.2">
      <c r="D282" s="47"/>
    </row>
    <row r="283" spans="4:4" s="14" customFormat="1" ht="12.75" x14ac:dyDescent="0.2">
      <c r="D283" s="47"/>
    </row>
    <row r="284" spans="4:4" s="14" customFormat="1" ht="12.75" x14ac:dyDescent="0.2">
      <c r="D284" s="47"/>
    </row>
    <row r="285" spans="4:4" s="14" customFormat="1" ht="12.75" x14ac:dyDescent="0.2">
      <c r="D285" s="47"/>
    </row>
  </sheetData>
  <mergeCells count="42">
    <mergeCell ref="A1:P1"/>
    <mergeCell ref="A2:P2"/>
    <mergeCell ref="A4:A6"/>
    <mergeCell ref="B4:B6"/>
    <mergeCell ref="C4:C6"/>
    <mergeCell ref="D4:D6"/>
    <mergeCell ref="E4:E6"/>
    <mergeCell ref="F4:F6"/>
    <mergeCell ref="G4:I4"/>
    <mergeCell ref="O4:O6"/>
    <mergeCell ref="A34:E34"/>
    <mergeCell ref="P4:P6"/>
    <mergeCell ref="G5:I5"/>
    <mergeCell ref="K5:K6"/>
    <mergeCell ref="L5:L6"/>
    <mergeCell ref="M5:M6"/>
    <mergeCell ref="N5:N6"/>
    <mergeCell ref="A9:E9"/>
    <mergeCell ref="A16:E16"/>
    <mergeCell ref="A20:E20"/>
    <mergeCell ref="A24:E24"/>
    <mergeCell ref="A28:E28"/>
    <mergeCell ref="A187:E187"/>
    <mergeCell ref="A85:E85"/>
    <mergeCell ref="A90:E90"/>
    <mergeCell ref="A95:E95"/>
    <mergeCell ref="A99:E99"/>
    <mergeCell ref="A109:E109"/>
    <mergeCell ref="A142:E142"/>
    <mergeCell ref="A153:E153"/>
    <mergeCell ref="A158:E158"/>
    <mergeCell ref="A163:E163"/>
    <mergeCell ref="A167:E167"/>
    <mergeCell ref="A175:E175"/>
    <mergeCell ref="A233:E233"/>
    <mergeCell ref="A234:E234"/>
    <mergeCell ref="A191:E191"/>
    <mergeCell ref="A205:E205"/>
    <mergeCell ref="A209:E209"/>
    <mergeCell ref="A222:E222"/>
    <mergeCell ref="A224:E224"/>
    <mergeCell ref="A227:E227"/>
  </mergeCells>
  <pageMargins left="0.25" right="0.25" top="0.75" bottom="0.75" header="0.3" footer="0.3"/>
  <pageSetup scale="5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285"/>
  <sheetViews>
    <sheetView zoomScale="85" zoomScaleNormal="85" workbookViewId="0">
      <pane ySplit="7" topLeftCell="A8" activePane="bottomLeft" state="frozen"/>
      <selection pane="bottomLeft" activeCell="A8" sqref="A8"/>
    </sheetView>
  </sheetViews>
  <sheetFormatPr baseColWidth="10" defaultRowHeight="16.5" x14ac:dyDescent="0.3"/>
  <cols>
    <col min="1" max="2" width="24.140625" style="1" customWidth="1"/>
    <col min="3" max="3" width="6.42578125" style="1" customWidth="1"/>
    <col min="4" max="4" width="51.28515625" style="49" customWidth="1"/>
    <col min="5" max="5" width="4.28515625" style="1" bestFit="1" customWidth="1"/>
    <col min="6" max="6" width="9.85546875" style="1" bestFit="1" customWidth="1"/>
    <col min="7" max="9" width="14.7109375" style="1" customWidth="1"/>
    <col min="10" max="10" width="14.7109375" style="1" hidden="1" customWidth="1"/>
    <col min="11" max="12" width="14.7109375" style="1" customWidth="1"/>
    <col min="13" max="13" width="14.7109375" style="1" hidden="1" customWidth="1"/>
    <col min="14" max="14" width="16.42578125" style="1" hidden="1" customWidth="1"/>
    <col min="15" max="16" width="14.7109375" style="1" customWidth="1"/>
    <col min="17" max="17" width="28.7109375" style="1" customWidth="1"/>
    <col min="18" max="18" width="10.7109375" style="1" customWidth="1"/>
    <col min="19" max="19" width="27.140625" style="1" customWidth="1"/>
    <col min="20" max="25" width="1.7109375" style="1" customWidth="1"/>
    <col min="26" max="161" width="11.42578125" style="1"/>
    <col min="162" max="170" width="1.7109375" style="1" customWidth="1"/>
    <col min="171" max="172" width="3.140625" style="1" customWidth="1"/>
    <col min="173" max="173" width="1.7109375" style="1" customWidth="1"/>
    <col min="174" max="174" width="3.140625" style="1" customWidth="1"/>
    <col min="175" max="175" width="3" style="1" customWidth="1"/>
    <col min="176" max="176" width="4" style="1" customWidth="1"/>
    <col min="177" max="186" width="1.7109375" style="1" customWidth="1"/>
    <col min="187" max="187" width="3.5703125" style="1" customWidth="1"/>
    <col min="188" max="188" width="1.7109375" style="1" customWidth="1"/>
    <col min="189" max="189" width="5.28515625" style="1" customWidth="1"/>
    <col min="190" max="200" width="1.7109375" style="1" customWidth="1"/>
    <col min="201" max="201" width="3.5703125" style="1" customWidth="1"/>
    <col min="202" max="202" width="1.7109375" style="1" customWidth="1"/>
    <col min="203" max="203" width="2.42578125" style="1" customWidth="1"/>
    <col min="204" max="218" width="1.7109375" style="1" customWidth="1"/>
    <col min="219" max="219" width="2.5703125" style="1" customWidth="1"/>
    <col min="220" max="266" width="1.7109375" style="1" customWidth="1"/>
    <col min="267" max="267" width="1" style="1" customWidth="1"/>
    <col min="268" max="268" width="1.7109375" style="1" customWidth="1"/>
    <col min="269" max="269" width="0.42578125" style="1" customWidth="1"/>
    <col min="270" max="272" width="1.7109375" style="1" customWidth="1"/>
    <col min="273" max="273" width="0" style="1" hidden="1" customWidth="1"/>
    <col min="274" max="274" width="10.7109375" style="1" customWidth="1"/>
    <col min="275" max="281" width="1.7109375" style="1" customWidth="1"/>
    <col min="282" max="417" width="11.42578125" style="1"/>
    <col min="418" max="426" width="1.7109375" style="1" customWidth="1"/>
    <col min="427" max="428" width="3.140625" style="1" customWidth="1"/>
    <col min="429" max="429" width="1.7109375" style="1" customWidth="1"/>
    <col min="430" max="430" width="3.140625" style="1" customWidth="1"/>
    <col min="431" max="431" width="3" style="1" customWidth="1"/>
    <col min="432" max="432" width="4" style="1" customWidth="1"/>
    <col min="433" max="442" width="1.7109375" style="1" customWidth="1"/>
    <col min="443" max="443" width="3.5703125" style="1" customWidth="1"/>
    <col min="444" max="444" width="1.7109375" style="1" customWidth="1"/>
    <col min="445" max="445" width="5.28515625" style="1" customWidth="1"/>
    <col min="446" max="456" width="1.7109375" style="1" customWidth="1"/>
    <col min="457" max="457" width="3.5703125" style="1" customWidth="1"/>
    <col min="458" max="458" width="1.7109375" style="1" customWidth="1"/>
    <col min="459" max="459" width="2.42578125" style="1" customWidth="1"/>
    <col min="460" max="474" width="1.7109375" style="1" customWidth="1"/>
    <col min="475" max="475" width="2.5703125" style="1" customWidth="1"/>
    <col min="476" max="522" width="1.7109375" style="1" customWidth="1"/>
    <col min="523" max="523" width="1" style="1" customWidth="1"/>
    <col min="524" max="524" width="1.7109375" style="1" customWidth="1"/>
    <col min="525" max="525" width="0.42578125" style="1" customWidth="1"/>
    <col min="526" max="528" width="1.7109375" style="1" customWidth="1"/>
    <col min="529" max="529" width="0" style="1" hidden="1" customWidth="1"/>
    <col min="530" max="530" width="10.7109375" style="1" customWidth="1"/>
    <col min="531" max="537" width="1.7109375" style="1" customWidth="1"/>
    <col min="538" max="673" width="11.42578125" style="1"/>
    <col min="674" max="682" width="1.7109375" style="1" customWidth="1"/>
    <col min="683" max="684" width="3.140625" style="1" customWidth="1"/>
    <col min="685" max="685" width="1.7109375" style="1" customWidth="1"/>
    <col min="686" max="686" width="3.140625" style="1" customWidth="1"/>
    <col min="687" max="687" width="3" style="1" customWidth="1"/>
    <col min="688" max="688" width="4" style="1" customWidth="1"/>
    <col min="689" max="698" width="1.7109375" style="1" customWidth="1"/>
    <col min="699" max="699" width="3.5703125" style="1" customWidth="1"/>
    <col min="700" max="700" width="1.7109375" style="1" customWidth="1"/>
    <col min="701" max="701" width="5.28515625" style="1" customWidth="1"/>
    <col min="702" max="712" width="1.7109375" style="1" customWidth="1"/>
    <col min="713" max="713" width="3.5703125" style="1" customWidth="1"/>
    <col min="714" max="714" width="1.7109375" style="1" customWidth="1"/>
    <col min="715" max="715" width="2.42578125" style="1" customWidth="1"/>
    <col min="716" max="730" width="1.7109375" style="1" customWidth="1"/>
    <col min="731" max="731" width="2.5703125" style="1" customWidth="1"/>
    <col min="732" max="778" width="1.7109375" style="1" customWidth="1"/>
    <col min="779" max="779" width="1" style="1" customWidth="1"/>
    <col min="780" max="780" width="1.7109375" style="1" customWidth="1"/>
    <col min="781" max="781" width="0.42578125" style="1" customWidth="1"/>
    <col min="782" max="784" width="1.7109375" style="1" customWidth="1"/>
    <col min="785" max="785" width="0" style="1" hidden="1" customWidth="1"/>
    <col min="786" max="786" width="10.7109375" style="1" customWidth="1"/>
    <col min="787" max="793" width="1.7109375" style="1" customWidth="1"/>
    <col min="794" max="929" width="11.42578125" style="1"/>
    <col min="930" max="938" width="1.7109375" style="1" customWidth="1"/>
    <col min="939" max="940" width="3.140625" style="1" customWidth="1"/>
    <col min="941" max="941" width="1.7109375" style="1" customWidth="1"/>
    <col min="942" max="942" width="3.140625" style="1" customWidth="1"/>
    <col min="943" max="943" width="3" style="1" customWidth="1"/>
    <col min="944" max="944" width="4" style="1" customWidth="1"/>
    <col min="945" max="954" width="1.7109375" style="1" customWidth="1"/>
    <col min="955" max="955" width="3.5703125" style="1" customWidth="1"/>
    <col min="956" max="956" width="1.7109375" style="1" customWidth="1"/>
    <col min="957" max="957" width="5.28515625" style="1" customWidth="1"/>
    <col min="958" max="968" width="1.7109375" style="1" customWidth="1"/>
    <col min="969" max="969" width="3.5703125" style="1" customWidth="1"/>
    <col min="970" max="970" width="1.7109375" style="1" customWidth="1"/>
    <col min="971" max="971" width="2.42578125" style="1" customWidth="1"/>
    <col min="972" max="986" width="1.7109375" style="1" customWidth="1"/>
    <col min="987" max="987" width="2.5703125" style="1" customWidth="1"/>
    <col min="988" max="1034" width="1.7109375" style="1" customWidth="1"/>
    <col min="1035" max="1035" width="1" style="1" customWidth="1"/>
    <col min="1036" max="1036" width="1.7109375" style="1" customWidth="1"/>
    <col min="1037" max="1037" width="0.42578125" style="1" customWidth="1"/>
    <col min="1038" max="1040" width="1.7109375" style="1" customWidth="1"/>
    <col min="1041" max="1041" width="0" style="1" hidden="1" customWidth="1"/>
    <col min="1042" max="1042" width="10.7109375" style="1" customWidth="1"/>
    <col min="1043" max="1049" width="1.7109375" style="1" customWidth="1"/>
    <col min="1050" max="1185" width="11.42578125" style="1"/>
    <col min="1186" max="1194" width="1.7109375" style="1" customWidth="1"/>
    <col min="1195" max="1196" width="3.140625" style="1" customWidth="1"/>
    <col min="1197" max="1197" width="1.7109375" style="1" customWidth="1"/>
    <col min="1198" max="1198" width="3.140625" style="1" customWidth="1"/>
    <col min="1199" max="1199" width="3" style="1" customWidth="1"/>
    <col min="1200" max="1200" width="4" style="1" customWidth="1"/>
    <col min="1201" max="1210" width="1.7109375" style="1" customWidth="1"/>
    <col min="1211" max="1211" width="3.5703125" style="1" customWidth="1"/>
    <col min="1212" max="1212" width="1.7109375" style="1" customWidth="1"/>
    <col min="1213" max="1213" width="5.28515625" style="1" customWidth="1"/>
    <col min="1214" max="1224" width="1.7109375" style="1" customWidth="1"/>
    <col min="1225" max="1225" width="3.5703125" style="1" customWidth="1"/>
    <col min="1226" max="1226" width="1.7109375" style="1" customWidth="1"/>
    <col min="1227" max="1227" width="2.42578125" style="1" customWidth="1"/>
    <col min="1228" max="1242" width="1.7109375" style="1" customWidth="1"/>
    <col min="1243" max="1243" width="2.5703125" style="1" customWidth="1"/>
    <col min="1244" max="1290" width="1.7109375" style="1" customWidth="1"/>
    <col min="1291" max="1291" width="1" style="1" customWidth="1"/>
    <col min="1292" max="1292" width="1.7109375" style="1" customWidth="1"/>
    <col min="1293" max="1293" width="0.42578125" style="1" customWidth="1"/>
    <col min="1294" max="1296" width="1.7109375" style="1" customWidth="1"/>
    <col min="1297" max="1297" width="0" style="1" hidden="1" customWidth="1"/>
    <col min="1298" max="1298" width="10.7109375" style="1" customWidth="1"/>
    <col min="1299" max="1305" width="1.7109375" style="1" customWidth="1"/>
    <col min="1306" max="1441" width="11.42578125" style="1"/>
    <col min="1442" max="1450" width="1.7109375" style="1" customWidth="1"/>
    <col min="1451" max="1452" width="3.140625" style="1" customWidth="1"/>
    <col min="1453" max="1453" width="1.7109375" style="1" customWidth="1"/>
    <col min="1454" max="1454" width="3.140625" style="1" customWidth="1"/>
    <col min="1455" max="1455" width="3" style="1" customWidth="1"/>
    <col min="1456" max="1456" width="4" style="1" customWidth="1"/>
    <col min="1457" max="1466" width="1.7109375" style="1" customWidth="1"/>
    <col min="1467" max="1467" width="3.5703125" style="1" customWidth="1"/>
    <col min="1468" max="1468" width="1.7109375" style="1" customWidth="1"/>
    <col min="1469" max="1469" width="5.28515625" style="1" customWidth="1"/>
    <col min="1470" max="1480" width="1.7109375" style="1" customWidth="1"/>
    <col min="1481" max="1481" width="3.5703125" style="1" customWidth="1"/>
    <col min="1482" max="1482" width="1.7109375" style="1" customWidth="1"/>
    <col min="1483" max="1483" width="2.42578125" style="1" customWidth="1"/>
    <col min="1484" max="1498" width="1.7109375" style="1" customWidth="1"/>
    <col min="1499" max="1499" width="2.5703125" style="1" customWidth="1"/>
    <col min="1500" max="1546" width="1.7109375" style="1" customWidth="1"/>
    <col min="1547" max="1547" width="1" style="1" customWidth="1"/>
    <col min="1548" max="1548" width="1.7109375" style="1" customWidth="1"/>
    <col min="1549" max="1549" width="0.42578125" style="1" customWidth="1"/>
    <col min="1550" max="1552" width="1.7109375" style="1" customWidth="1"/>
    <col min="1553" max="1553" width="0" style="1" hidden="1" customWidth="1"/>
    <col min="1554" max="1554" width="10.7109375" style="1" customWidth="1"/>
    <col min="1555" max="1561" width="1.7109375" style="1" customWidth="1"/>
    <col min="1562" max="1697" width="11.42578125" style="1"/>
    <col min="1698" max="1706" width="1.7109375" style="1" customWidth="1"/>
    <col min="1707" max="1708" width="3.140625" style="1" customWidth="1"/>
    <col min="1709" max="1709" width="1.7109375" style="1" customWidth="1"/>
    <col min="1710" max="1710" width="3.140625" style="1" customWidth="1"/>
    <col min="1711" max="1711" width="3" style="1" customWidth="1"/>
    <col min="1712" max="1712" width="4" style="1" customWidth="1"/>
    <col min="1713" max="1722" width="1.7109375" style="1" customWidth="1"/>
    <col min="1723" max="1723" width="3.5703125" style="1" customWidth="1"/>
    <col min="1724" max="1724" width="1.7109375" style="1" customWidth="1"/>
    <col min="1725" max="1725" width="5.28515625" style="1" customWidth="1"/>
    <col min="1726" max="1736" width="1.7109375" style="1" customWidth="1"/>
    <col min="1737" max="1737" width="3.5703125" style="1" customWidth="1"/>
    <col min="1738" max="1738" width="1.7109375" style="1" customWidth="1"/>
    <col min="1739" max="1739" width="2.42578125" style="1" customWidth="1"/>
    <col min="1740" max="1754" width="1.7109375" style="1" customWidth="1"/>
    <col min="1755" max="1755" width="2.5703125" style="1" customWidth="1"/>
    <col min="1756" max="1802" width="1.7109375" style="1" customWidth="1"/>
    <col min="1803" max="1803" width="1" style="1" customWidth="1"/>
    <col min="1804" max="1804" width="1.7109375" style="1" customWidth="1"/>
    <col min="1805" max="1805" width="0.42578125" style="1" customWidth="1"/>
    <col min="1806" max="1808" width="1.7109375" style="1" customWidth="1"/>
    <col min="1809" max="1809" width="0" style="1" hidden="1" customWidth="1"/>
    <col min="1810" max="1810" width="10.7109375" style="1" customWidth="1"/>
    <col min="1811" max="1817" width="1.7109375" style="1" customWidth="1"/>
    <col min="1818" max="1953" width="11.42578125" style="1"/>
    <col min="1954" max="1962" width="1.7109375" style="1" customWidth="1"/>
    <col min="1963" max="1964" width="3.140625" style="1" customWidth="1"/>
    <col min="1965" max="1965" width="1.7109375" style="1" customWidth="1"/>
    <col min="1966" max="1966" width="3.140625" style="1" customWidth="1"/>
    <col min="1967" max="1967" width="3" style="1" customWidth="1"/>
    <col min="1968" max="1968" width="4" style="1" customWidth="1"/>
    <col min="1969" max="1978" width="1.7109375" style="1" customWidth="1"/>
    <col min="1979" max="1979" width="3.5703125" style="1" customWidth="1"/>
    <col min="1980" max="1980" width="1.7109375" style="1" customWidth="1"/>
    <col min="1981" max="1981" width="5.28515625" style="1" customWidth="1"/>
    <col min="1982" max="1992" width="1.7109375" style="1" customWidth="1"/>
    <col min="1993" max="1993" width="3.5703125" style="1" customWidth="1"/>
    <col min="1994" max="1994" width="1.7109375" style="1" customWidth="1"/>
    <col min="1995" max="1995" width="2.42578125" style="1" customWidth="1"/>
    <col min="1996" max="2010" width="1.7109375" style="1" customWidth="1"/>
    <col min="2011" max="2011" width="2.5703125" style="1" customWidth="1"/>
    <col min="2012" max="2058" width="1.7109375" style="1" customWidth="1"/>
    <col min="2059" max="2059" width="1" style="1" customWidth="1"/>
    <col min="2060" max="2060" width="1.7109375" style="1" customWidth="1"/>
    <col min="2061" max="2061" width="0.42578125" style="1" customWidth="1"/>
    <col min="2062" max="2064" width="1.7109375" style="1" customWidth="1"/>
    <col min="2065" max="2065" width="0" style="1" hidden="1" customWidth="1"/>
    <col min="2066" max="2066" width="10.7109375" style="1" customWidth="1"/>
    <col min="2067" max="2073" width="1.7109375" style="1" customWidth="1"/>
    <col min="2074" max="2209" width="11.42578125" style="1"/>
    <col min="2210" max="2218" width="1.7109375" style="1" customWidth="1"/>
    <col min="2219" max="2220" width="3.140625" style="1" customWidth="1"/>
    <col min="2221" max="2221" width="1.7109375" style="1" customWidth="1"/>
    <col min="2222" max="2222" width="3.140625" style="1" customWidth="1"/>
    <col min="2223" max="2223" width="3" style="1" customWidth="1"/>
    <col min="2224" max="2224" width="4" style="1" customWidth="1"/>
    <col min="2225" max="2234" width="1.7109375" style="1" customWidth="1"/>
    <col min="2235" max="2235" width="3.5703125" style="1" customWidth="1"/>
    <col min="2236" max="2236" width="1.7109375" style="1" customWidth="1"/>
    <col min="2237" max="2237" width="5.28515625" style="1" customWidth="1"/>
    <col min="2238" max="2248" width="1.7109375" style="1" customWidth="1"/>
    <col min="2249" max="2249" width="3.5703125" style="1" customWidth="1"/>
    <col min="2250" max="2250" width="1.7109375" style="1" customWidth="1"/>
    <col min="2251" max="2251" width="2.42578125" style="1" customWidth="1"/>
    <col min="2252" max="2266" width="1.7109375" style="1" customWidth="1"/>
    <col min="2267" max="2267" width="2.5703125" style="1" customWidth="1"/>
    <col min="2268" max="2314" width="1.7109375" style="1" customWidth="1"/>
    <col min="2315" max="2315" width="1" style="1" customWidth="1"/>
    <col min="2316" max="2316" width="1.7109375" style="1" customWidth="1"/>
    <col min="2317" max="2317" width="0.42578125" style="1" customWidth="1"/>
    <col min="2318" max="2320" width="1.7109375" style="1" customWidth="1"/>
    <col min="2321" max="2321" width="0" style="1" hidden="1" customWidth="1"/>
    <col min="2322" max="2322" width="10.7109375" style="1" customWidth="1"/>
    <col min="2323" max="2329" width="1.7109375" style="1" customWidth="1"/>
    <col min="2330" max="2465" width="11.42578125" style="1"/>
    <col min="2466" max="2474" width="1.7109375" style="1" customWidth="1"/>
    <col min="2475" max="2476" width="3.140625" style="1" customWidth="1"/>
    <col min="2477" max="2477" width="1.7109375" style="1" customWidth="1"/>
    <col min="2478" max="2478" width="3.140625" style="1" customWidth="1"/>
    <col min="2479" max="2479" width="3" style="1" customWidth="1"/>
    <col min="2480" max="2480" width="4" style="1" customWidth="1"/>
    <col min="2481" max="2490" width="1.7109375" style="1" customWidth="1"/>
    <col min="2491" max="2491" width="3.5703125" style="1" customWidth="1"/>
    <col min="2492" max="2492" width="1.7109375" style="1" customWidth="1"/>
    <col min="2493" max="2493" width="5.28515625" style="1" customWidth="1"/>
    <col min="2494" max="2504" width="1.7109375" style="1" customWidth="1"/>
    <col min="2505" max="2505" width="3.5703125" style="1" customWidth="1"/>
    <col min="2506" max="2506" width="1.7109375" style="1" customWidth="1"/>
    <col min="2507" max="2507" width="2.42578125" style="1" customWidth="1"/>
    <col min="2508" max="2522" width="1.7109375" style="1" customWidth="1"/>
    <col min="2523" max="2523" width="2.5703125" style="1" customWidth="1"/>
    <col min="2524" max="2570" width="1.7109375" style="1" customWidth="1"/>
    <col min="2571" max="2571" width="1" style="1" customWidth="1"/>
    <col min="2572" max="2572" width="1.7109375" style="1" customWidth="1"/>
    <col min="2573" max="2573" width="0.42578125" style="1" customWidth="1"/>
    <col min="2574" max="2576" width="1.7109375" style="1" customWidth="1"/>
    <col min="2577" max="2577" width="0" style="1" hidden="1" customWidth="1"/>
    <col min="2578" max="2578" width="10.7109375" style="1" customWidth="1"/>
    <col min="2579" max="2585" width="1.7109375" style="1" customWidth="1"/>
    <col min="2586" max="2721" width="11.42578125" style="1"/>
    <col min="2722" max="2730" width="1.7109375" style="1" customWidth="1"/>
    <col min="2731" max="2732" width="3.140625" style="1" customWidth="1"/>
    <col min="2733" max="2733" width="1.7109375" style="1" customWidth="1"/>
    <col min="2734" max="2734" width="3.140625" style="1" customWidth="1"/>
    <col min="2735" max="2735" width="3" style="1" customWidth="1"/>
    <col min="2736" max="2736" width="4" style="1" customWidth="1"/>
    <col min="2737" max="2746" width="1.7109375" style="1" customWidth="1"/>
    <col min="2747" max="2747" width="3.5703125" style="1" customWidth="1"/>
    <col min="2748" max="2748" width="1.7109375" style="1" customWidth="1"/>
    <col min="2749" max="2749" width="5.28515625" style="1" customWidth="1"/>
    <col min="2750" max="2760" width="1.7109375" style="1" customWidth="1"/>
    <col min="2761" max="2761" width="3.5703125" style="1" customWidth="1"/>
    <col min="2762" max="2762" width="1.7109375" style="1" customWidth="1"/>
    <col min="2763" max="2763" width="2.42578125" style="1" customWidth="1"/>
    <col min="2764" max="2778" width="1.7109375" style="1" customWidth="1"/>
    <col min="2779" max="2779" width="2.5703125" style="1" customWidth="1"/>
    <col min="2780" max="2826" width="1.7109375" style="1" customWidth="1"/>
    <col min="2827" max="2827" width="1" style="1" customWidth="1"/>
    <col min="2828" max="2828" width="1.7109375" style="1" customWidth="1"/>
    <col min="2829" max="2829" width="0.42578125" style="1" customWidth="1"/>
    <col min="2830" max="2832" width="1.7109375" style="1" customWidth="1"/>
    <col min="2833" max="2833" width="0" style="1" hidden="1" customWidth="1"/>
    <col min="2834" max="2834" width="10.7109375" style="1" customWidth="1"/>
    <col min="2835" max="2841" width="1.7109375" style="1" customWidth="1"/>
    <col min="2842" max="2977" width="11.42578125" style="1"/>
    <col min="2978" max="2986" width="1.7109375" style="1" customWidth="1"/>
    <col min="2987" max="2988" width="3.140625" style="1" customWidth="1"/>
    <col min="2989" max="2989" width="1.7109375" style="1" customWidth="1"/>
    <col min="2990" max="2990" width="3.140625" style="1" customWidth="1"/>
    <col min="2991" max="2991" width="3" style="1" customWidth="1"/>
    <col min="2992" max="2992" width="4" style="1" customWidth="1"/>
    <col min="2993" max="3002" width="1.7109375" style="1" customWidth="1"/>
    <col min="3003" max="3003" width="3.5703125" style="1" customWidth="1"/>
    <col min="3004" max="3004" width="1.7109375" style="1" customWidth="1"/>
    <col min="3005" max="3005" width="5.28515625" style="1" customWidth="1"/>
    <col min="3006" max="3016" width="1.7109375" style="1" customWidth="1"/>
    <col min="3017" max="3017" width="3.5703125" style="1" customWidth="1"/>
    <col min="3018" max="3018" width="1.7109375" style="1" customWidth="1"/>
    <col min="3019" max="3019" width="2.42578125" style="1" customWidth="1"/>
    <col min="3020" max="3034" width="1.7109375" style="1" customWidth="1"/>
    <col min="3035" max="3035" width="2.5703125" style="1" customWidth="1"/>
    <col min="3036" max="3082" width="1.7109375" style="1" customWidth="1"/>
    <col min="3083" max="3083" width="1" style="1" customWidth="1"/>
    <col min="3084" max="3084" width="1.7109375" style="1" customWidth="1"/>
    <col min="3085" max="3085" width="0.42578125" style="1" customWidth="1"/>
    <col min="3086" max="3088" width="1.7109375" style="1" customWidth="1"/>
    <col min="3089" max="3089" width="0" style="1" hidden="1" customWidth="1"/>
    <col min="3090" max="3090" width="10.7109375" style="1" customWidth="1"/>
    <col min="3091" max="3097" width="1.7109375" style="1" customWidth="1"/>
    <col min="3098" max="3233" width="11.42578125" style="1"/>
    <col min="3234" max="3242" width="1.7109375" style="1" customWidth="1"/>
    <col min="3243" max="3244" width="3.140625" style="1" customWidth="1"/>
    <col min="3245" max="3245" width="1.7109375" style="1" customWidth="1"/>
    <col min="3246" max="3246" width="3.140625" style="1" customWidth="1"/>
    <col min="3247" max="3247" width="3" style="1" customWidth="1"/>
    <col min="3248" max="3248" width="4" style="1" customWidth="1"/>
    <col min="3249" max="3258" width="1.7109375" style="1" customWidth="1"/>
    <col min="3259" max="3259" width="3.5703125" style="1" customWidth="1"/>
    <col min="3260" max="3260" width="1.7109375" style="1" customWidth="1"/>
    <col min="3261" max="3261" width="5.28515625" style="1" customWidth="1"/>
    <col min="3262" max="3272" width="1.7109375" style="1" customWidth="1"/>
    <col min="3273" max="3273" width="3.5703125" style="1" customWidth="1"/>
    <col min="3274" max="3274" width="1.7109375" style="1" customWidth="1"/>
    <col min="3275" max="3275" width="2.42578125" style="1" customWidth="1"/>
    <col min="3276" max="3290" width="1.7109375" style="1" customWidth="1"/>
    <col min="3291" max="3291" width="2.5703125" style="1" customWidth="1"/>
    <col min="3292" max="3338" width="1.7109375" style="1" customWidth="1"/>
    <col min="3339" max="3339" width="1" style="1" customWidth="1"/>
    <col min="3340" max="3340" width="1.7109375" style="1" customWidth="1"/>
    <col min="3341" max="3341" width="0.42578125" style="1" customWidth="1"/>
    <col min="3342" max="3344" width="1.7109375" style="1" customWidth="1"/>
    <col min="3345" max="3345" width="0" style="1" hidden="1" customWidth="1"/>
    <col min="3346" max="3346" width="10.7109375" style="1" customWidth="1"/>
    <col min="3347" max="3353" width="1.7109375" style="1" customWidth="1"/>
    <col min="3354" max="3489" width="11.42578125" style="1"/>
    <col min="3490" max="3498" width="1.7109375" style="1" customWidth="1"/>
    <col min="3499" max="3500" width="3.140625" style="1" customWidth="1"/>
    <col min="3501" max="3501" width="1.7109375" style="1" customWidth="1"/>
    <col min="3502" max="3502" width="3.140625" style="1" customWidth="1"/>
    <col min="3503" max="3503" width="3" style="1" customWidth="1"/>
    <col min="3504" max="3504" width="4" style="1" customWidth="1"/>
    <col min="3505" max="3514" width="1.7109375" style="1" customWidth="1"/>
    <col min="3515" max="3515" width="3.5703125" style="1" customWidth="1"/>
    <col min="3516" max="3516" width="1.7109375" style="1" customWidth="1"/>
    <col min="3517" max="3517" width="5.28515625" style="1" customWidth="1"/>
    <col min="3518" max="3528" width="1.7109375" style="1" customWidth="1"/>
    <col min="3529" max="3529" width="3.5703125" style="1" customWidth="1"/>
    <col min="3530" max="3530" width="1.7109375" style="1" customWidth="1"/>
    <col min="3531" max="3531" width="2.42578125" style="1" customWidth="1"/>
    <col min="3532" max="3546" width="1.7109375" style="1" customWidth="1"/>
    <col min="3547" max="3547" width="2.5703125" style="1" customWidth="1"/>
    <col min="3548" max="3594" width="1.7109375" style="1" customWidth="1"/>
    <col min="3595" max="3595" width="1" style="1" customWidth="1"/>
    <col min="3596" max="3596" width="1.7109375" style="1" customWidth="1"/>
    <col min="3597" max="3597" width="0.42578125" style="1" customWidth="1"/>
    <col min="3598" max="3600" width="1.7109375" style="1" customWidth="1"/>
    <col min="3601" max="3601" width="0" style="1" hidden="1" customWidth="1"/>
    <col min="3602" max="3602" width="10.7109375" style="1" customWidth="1"/>
    <col min="3603" max="3609" width="1.7109375" style="1" customWidth="1"/>
    <col min="3610" max="3745" width="11.42578125" style="1"/>
    <col min="3746" max="3754" width="1.7109375" style="1" customWidth="1"/>
    <col min="3755" max="3756" width="3.140625" style="1" customWidth="1"/>
    <col min="3757" max="3757" width="1.7109375" style="1" customWidth="1"/>
    <col min="3758" max="3758" width="3.140625" style="1" customWidth="1"/>
    <col min="3759" max="3759" width="3" style="1" customWidth="1"/>
    <col min="3760" max="3760" width="4" style="1" customWidth="1"/>
    <col min="3761" max="3770" width="1.7109375" style="1" customWidth="1"/>
    <col min="3771" max="3771" width="3.5703125" style="1" customWidth="1"/>
    <col min="3772" max="3772" width="1.7109375" style="1" customWidth="1"/>
    <col min="3773" max="3773" width="5.28515625" style="1" customWidth="1"/>
    <col min="3774" max="3784" width="1.7109375" style="1" customWidth="1"/>
    <col min="3785" max="3785" width="3.5703125" style="1" customWidth="1"/>
    <col min="3786" max="3786" width="1.7109375" style="1" customWidth="1"/>
    <col min="3787" max="3787" width="2.42578125" style="1" customWidth="1"/>
    <col min="3788" max="3802" width="1.7109375" style="1" customWidth="1"/>
    <col min="3803" max="3803" width="2.5703125" style="1" customWidth="1"/>
    <col min="3804" max="3850" width="1.7109375" style="1" customWidth="1"/>
    <col min="3851" max="3851" width="1" style="1" customWidth="1"/>
    <col min="3852" max="3852" width="1.7109375" style="1" customWidth="1"/>
    <col min="3853" max="3853" width="0.42578125" style="1" customWidth="1"/>
    <col min="3854" max="3856" width="1.7109375" style="1" customWidth="1"/>
    <col min="3857" max="3857" width="0" style="1" hidden="1" customWidth="1"/>
    <col min="3858" max="3858" width="10.7109375" style="1" customWidth="1"/>
    <col min="3859" max="3865" width="1.7109375" style="1" customWidth="1"/>
    <col min="3866" max="4001" width="11.42578125" style="1"/>
    <col min="4002" max="4010" width="1.7109375" style="1" customWidth="1"/>
    <col min="4011" max="4012" width="3.140625" style="1" customWidth="1"/>
    <col min="4013" max="4013" width="1.7109375" style="1" customWidth="1"/>
    <col min="4014" max="4014" width="3.140625" style="1" customWidth="1"/>
    <col min="4015" max="4015" width="3" style="1" customWidth="1"/>
    <col min="4016" max="4016" width="4" style="1" customWidth="1"/>
    <col min="4017" max="4026" width="1.7109375" style="1" customWidth="1"/>
    <col min="4027" max="4027" width="3.5703125" style="1" customWidth="1"/>
    <col min="4028" max="4028" width="1.7109375" style="1" customWidth="1"/>
    <col min="4029" max="4029" width="5.28515625" style="1" customWidth="1"/>
    <col min="4030" max="4040" width="1.7109375" style="1" customWidth="1"/>
    <col min="4041" max="4041" width="3.5703125" style="1" customWidth="1"/>
    <col min="4042" max="4042" width="1.7109375" style="1" customWidth="1"/>
    <col min="4043" max="4043" width="2.42578125" style="1" customWidth="1"/>
    <col min="4044" max="4058" width="1.7109375" style="1" customWidth="1"/>
    <col min="4059" max="4059" width="2.5703125" style="1" customWidth="1"/>
    <col min="4060" max="4106" width="1.7109375" style="1" customWidth="1"/>
    <col min="4107" max="4107" width="1" style="1" customWidth="1"/>
    <col min="4108" max="4108" width="1.7109375" style="1" customWidth="1"/>
    <col min="4109" max="4109" width="0.42578125" style="1" customWidth="1"/>
    <col min="4110" max="4112" width="1.7109375" style="1" customWidth="1"/>
    <col min="4113" max="4113" width="0" style="1" hidden="1" customWidth="1"/>
    <col min="4114" max="4114" width="10.7109375" style="1" customWidth="1"/>
    <col min="4115" max="4121" width="1.7109375" style="1" customWidth="1"/>
    <col min="4122" max="4257" width="11.42578125" style="1"/>
    <col min="4258" max="4266" width="1.7109375" style="1" customWidth="1"/>
    <col min="4267" max="4268" width="3.140625" style="1" customWidth="1"/>
    <col min="4269" max="4269" width="1.7109375" style="1" customWidth="1"/>
    <col min="4270" max="4270" width="3.140625" style="1" customWidth="1"/>
    <col min="4271" max="4271" width="3" style="1" customWidth="1"/>
    <col min="4272" max="4272" width="4" style="1" customWidth="1"/>
    <col min="4273" max="4282" width="1.7109375" style="1" customWidth="1"/>
    <col min="4283" max="4283" width="3.5703125" style="1" customWidth="1"/>
    <col min="4284" max="4284" width="1.7109375" style="1" customWidth="1"/>
    <col min="4285" max="4285" width="5.28515625" style="1" customWidth="1"/>
    <col min="4286" max="4296" width="1.7109375" style="1" customWidth="1"/>
    <col min="4297" max="4297" width="3.5703125" style="1" customWidth="1"/>
    <col min="4298" max="4298" width="1.7109375" style="1" customWidth="1"/>
    <col min="4299" max="4299" width="2.42578125" style="1" customWidth="1"/>
    <col min="4300" max="4314" width="1.7109375" style="1" customWidth="1"/>
    <col min="4315" max="4315" width="2.5703125" style="1" customWidth="1"/>
    <col min="4316" max="4362" width="1.7109375" style="1" customWidth="1"/>
    <col min="4363" max="4363" width="1" style="1" customWidth="1"/>
    <col min="4364" max="4364" width="1.7109375" style="1" customWidth="1"/>
    <col min="4365" max="4365" width="0.42578125" style="1" customWidth="1"/>
    <col min="4366" max="4368" width="1.7109375" style="1" customWidth="1"/>
    <col min="4369" max="4369" width="0" style="1" hidden="1" customWidth="1"/>
    <col min="4370" max="4370" width="10.7109375" style="1" customWidth="1"/>
    <col min="4371" max="4377" width="1.7109375" style="1" customWidth="1"/>
    <col min="4378" max="4513" width="11.42578125" style="1"/>
    <col min="4514" max="4522" width="1.7109375" style="1" customWidth="1"/>
    <col min="4523" max="4524" width="3.140625" style="1" customWidth="1"/>
    <col min="4525" max="4525" width="1.7109375" style="1" customWidth="1"/>
    <col min="4526" max="4526" width="3.140625" style="1" customWidth="1"/>
    <col min="4527" max="4527" width="3" style="1" customWidth="1"/>
    <col min="4528" max="4528" width="4" style="1" customWidth="1"/>
    <col min="4529" max="4538" width="1.7109375" style="1" customWidth="1"/>
    <col min="4539" max="4539" width="3.5703125" style="1" customWidth="1"/>
    <col min="4540" max="4540" width="1.7109375" style="1" customWidth="1"/>
    <col min="4541" max="4541" width="5.28515625" style="1" customWidth="1"/>
    <col min="4542" max="4552" width="1.7109375" style="1" customWidth="1"/>
    <col min="4553" max="4553" width="3.5703125" style="1" customWidth="1"/>
    <col min="4554" max="4554" width="1.7109375" style="1" customWidth="1"/>
    <col min="4555" max="4555" width="2.42578125" style="1" customWidth="1"/>
    <col min="4556" max="4570" width="1.7109375" style="1" customWidth="1"/>
    <col min="4571" max="4571" width="2.5703125" style="1" customWidth="1"/>
    <col min="4572" max="4618" width="1.7109375" style="1" customWidth="1"/>
    <col min="4619" max="4619" width="1" style="1" customWidth="1"/>
    <col min="4620" max="4620" width="1.7109375" style="1" customWidth="1"/>
    <col min="4621" max="4621" width="0.42578125" style="1" customWidth="1"/>
    <col min="4622" max="4624" width="1.7109375" style="1" customWidth="1"/>
    <col min="4625" max="4625" width="0" style="1" hidden="1" customWidth="1"/>
    <col min="4626" max="4626" width="10.7109375" style="1" customWidth="1"/>
    <col min="4627" max="4633" width="1.7109375" style="1" customWidth="1"/>
    <col min="4634" max="4769" width="11.42578125" style="1"/>
    <col min="4770" max="4778" width="1.7109375" style="1" customWidth="1"/>
    <col min="4779" max="4780" width="3.140625" style="1" customWidth="1"/>
    <col min="4781" max="4781" width="1.7109375" style="1" customWidth="1"/>
    <col min="4782" max="4782" width="3.140625" style="1" customWidth="1"/>
    <col min="4783" max="4783" width="3" style="1" customWidth="1"/>
    <col min="4784" max="4784" width="4" style="1" customWidth="1"/>
    <col min="4785" max="4794" width="1.7109375" style="1" customWidth="1"/>
    <col min="4795" max="4795" width="3.5703125" style="1" customWidth="1"/>
    <col min="4796" max="4796" width="1.7109375" style="1" customWidth="1"/>
    <col min="4797" max="4797" width="5.28515625" style="1" customWidth="1"/>
    <col min="4798" max="4808" width="1.7109375" style="1" customWidth="1"/>
    <col min="4809" max="4809" width="3.5703125" style="1" customWidth="1"/>
    <col min="4810" max="4810" width="1.7109375" style="1" customWidth="1"/>
    <col min="4811" max="4811" width="2.42578125" style="1" customWidth="1"/>
    <col min="4812" max="4826" width="1.7109375" style="1" customWidth="1"/>
    <col min="4827" max="4827" width="2.5703125" style="1" customWidth="1"/>
    <col min="4828" max="4874" width="1.7109375" style="1" customWidth="1"/>
    <col min="4875" max="4875" width="1" style="1" customWidth="1"/>
    <col min="4876" max="4876" width="1.7109375" style="1" customWidth="1"/>
    <col min="4877" max="4877" width="0.42578125" style="1" customWidth="1"/>
    <col min="4878" max="4880" width="1.7109375" style="1" customWidth="1"/>
    <col min="4881" max="4881" width="0" style="1" hidden="1" customWidth="1"/>
    <col min="4882" max="4882" width="10.7109375" style="1" customWidth="1"/>
    <col min="4883" max="4889" width="1.7109375" style="1" customWidth="1"/>
    <col min="4890" max="5025" width="11.42578125" style="1"/>
    <col min="5026" max="5034" width="1.7109375" style="1" customWidth="1"/>
    <col min="5035" max="5036" width="3.140625" style="1" customWidth="1"/>
    <col min="5037" max="5037" width="1.7109375" style="1" customWidth="1"/>
    <col min="5038" max="5038" width="3.140625" style="1" customWidth="1"/>
    <col min="5039" max="5039" width="3" style="1" customWidth="1"/>
    <col min="5040" max="5040" width="4" style="1" customWidth="1"/>
    <col min="5041" max="5050" width="1.7109375" style="1" customWidth="1"/>
    <col min="5051" max="5051" width="3.5703125" style="1" customWidth="1"/>
    <col min="5052" max="5052" width="1.7109375" style="1" customWidth="1"/>
    <col min="5053" max="5053" width="5.28515625" style="1" customWidth="1"/>
    <col min="5054" max="5064" width="1.7109375" style="1" customWidth="1"/>
    <col min="5065" max="5065" width="3.5703125" style="1" customWidth="1"/>
    <col min="5066" max="5066" width="1.7109375" style="1" customWidth="1"/>
    <col min="5067" max="5067" width="2.42578125" style="1" customWidth="1"/>
    <col min="5068" max="5082" width="1.7109375" style="1" customWidth="1"/>
    <col min="5083" max="5083" width="2.5703125" style="1" customWidth="1"/>
    <col min="5084" max="5130" width="1.7109375" style="1" customWidth="1"/>
    <col min="5131" max="5131" width="1" style="1" customWidth="1"/>
    <col min="5132" max="5132" width="1.7109375" style="1" customWidth="1"/>
    <col min="5133" max="5133" width="0.42578125" style="1" customWidth="1"/>
    <col min="5134" max="5136" width="1.7109375" style="1" customWidth="1"/>
    <col min="5137" max="5137" width="0" style="1" hidden="1" customWidth="1"/>
    <col min="5138" max="5138" width="10.7109375" style="1" customWidth="1"/>
    <col min="5139" max="5145" width="1.7109375" style="1" customWidth="1"/>
    <col min="5146" max="5281" width="11.42578125" style="1"/>
    <col min="5282" max="5290" width="1.7109375" style="1" customWidth="1"/>
    <col min="5291" max="5292" width="3.140625" style="1" customWidth="1"/>
    <col min="5293" max="5293" width="1.7109375" style="1" customWidth="1"/>
    <col min="5294" max="5294" width="3.140625" style="1" customWidth="1"/>
    <col min="5295" max="5295" width="3" style="1" customWidth="1"/>
    <col min="5296" max="5296" width="4" style="1" customWidth="1"/>
    <col min="5297" max="5306" width="1.7109375" style="1" customWidth="1"/>
    <col min="5307" max="5307" width="3.5703125" style="1" customWidth="1"/>
    <col min="5308" max="5308" width="1.7109375" style="1" customWidth="1"/>
    <col min="5309" max="5309" width="5.28515625" style="1" customWidth="1"/>
    <col min="5310" max="5320" width="1.7109375" style="1" customWidth="1"/>
    <col min="5321" max="5321" width="3.5703125" style="1" customWidth="1"/>
    <col min="5322" max="5322" width="1.7109375" style="1" customWidth="1"/>
    <col min="5323" max="5323" width="2.42578125" style="1" customWidth="1"/>
    <col min="5324" max="5338" width="1.7109375" style="1" customWidth="1"/>
    <col min="5339" max="5339" width="2.5703125" style="1" customWidth="1"/>
    <col min="5340" max="5386" width="1.7109375" style="1" customWidth="1"/>
    <col min="5387" max="5387" width="1" style="1" customWidth="1"/>
    <col min="5388" max="5388" width="1.7109375" style="1" customWidth="1"/>
    <col min="5389" max="5389" width="0.42578125" style="1" customWidth="1"/>
    <col min="5390" max="5392" width="1.7109375" style="1" customWidth="1"/>
    <col min="5393" max="5393" width="0" style="1" hidden="1" customWidth="1"/>
    <col min="5394" max="5394" width="10.7109375" style="1" customWidth="1"/>
    <col min="5395" max="5401" width="1.7109375" style="1" customWidth="1"/>
    <col min="5402" max="5537" width="11.42578125" style="1"/>
    <col min="5538" max="5546" width="1.7109375" style="1" customWidth="1"/>
    <col min="5547" max="5548" width="3.140625" style="1" customWidth="1"/>
    <col min="5549" max="5549" width="1.7109375" style="1" customWidth="1"/>
    <col min="5550" max="5550" width="3.140625" style="1" customWidth="1"/>
    <col min="5551" max="5551" width="3" style="1" customWidth="1"/>
    <col min="5552" max="5552" width="4" style="1" customWidth="1"/>
    <col min="5553" max="5562" width="1.7109375" style="1" customWidth="1"/>
    <col min="5563" max="5563" width="3.5703125" style="1" customWidth="1"/>
    <col min="5564" max="5564" width="1.7109375" style="1" customWidth="1"/>
    <col min="5565" max="5565" width="5.28515625" style="1" customWidth="1"/>
    <col min="5566" max="5576" width="1.7109375" style="1" customWidth="1"/>
    <col min="5577" max="5577" width="3.5703125" style="1" customWidth="1"/>
    <col min="5578" max="5578" width="1.7109375" style="1" customWidth="1"/>
    <col min="5579" max="5579" width="2.42578125" style="1" customWidth="1"/>
    <col min="5580" max="5594" width="1.7109375" style="1" customWidth="1"/>
    <col min="5595" max="5595" width="2.5703125" style="1" customWidth="1"/>
    <col min="5596" max="5642" width="1.7109375" style="1" customWidth="1"/>
    <col min="5643" max="5643" width="1" style="1" customWidth="1"/>
    <col min="5644" max="5644" width="1.7109375" style="1" customWidth="1"/>
    <col min="5645" max="5645" width="0.42578125" style="1" customWidth="1"/>
    <col min="5646" max="5648" width="1.7109375" style="1" customWidth="1"/>
    <col min="5649" max="5649" width="0" style="1" hidden="1" customWidth="1"/>
    <col min="5650" max="5650" width="10.7109375" style="1" customWidth="1"/>
    <col min="5651" max="5657" width="1.7109375" style="1" customWidth="1"/>
    <col min="5658" max="5793" width="11.42578125" style="1"/>
    <col min="5794" max="5802" width="1.7109375" style="1" customWidth="1"/>
    <col min="5803" max="5804" width="3.140625" style="1" customWidth="1"/>
    <col min="5805" max="5805" width="1.7109375" style="1" customWidth="1"/>
    <col min="5806" max="5806" width="3.140625" style="1" customWidth="1"/>
    <col min="5807" max="5807" width="3" style="1" customWidth="1"/>
    <col min="5808" max="5808" width="4" style="1" customWidth="1"/>
    <col min="5809" max="5818" width="1.7109375" style="1" customWidth="1"/>
    <col min="5819" max="5819" width="3.5703125" style="1" customWidth="1"/>
    <col min="5820" max="5820" width="1.7109375" style="1" customWidth="1"/>
    <col min="5821" max="5821" width="5.28515625" style="1" customWidth="1"/>
    <col min="5822" max="5832" width="1.7109375" style="1" customWidth="1"/>
    <col min="5833" max="5833" width="3.5703125" style="1" customWidth="1"/>
    <col min="5834" max="5834" width="1.7109375" style="1" customWidth="1"/>
    <col min="5835" max="5835" width="2.42578125" style="1" customWidth="1"/>
    <col min="5836" max="5850" width="1.7109375" style="1" customWidth="1"/>
    <col min="5851" max="5851" width="2.5703125" style="1" customWidth="1"/>
    <col min="5852" max="5898" width="1.7109375" style="1" customWidth="1"/>
    <col min="5899" max="5899" width="1" style="1" customWidth="1"/>
    <col min="5900" max="5900" width="1.7109375" style="1" customWidth="1"/>
    <col min="5901" max="5901" width="0.42578125" style="1" customWidth="1"/>
    <col min="5902" max="5904" width="1.7109375" style="1" customWidth="1"/>
    <col min="5905" max="5905" width="0" style="1" hidden="1" customWidth="1"/>
    <col min="5906" max="5906" width="10.7109375" style="1" customWidth="1"/>
    <col min="5907" max="5913" width="1.7109375" style="1" customWidth="1"/>
    <col min="5914" max="6049" width="11.42578125" style="1"/>
    <col min="6050" max="6058" width="1.7109375" style="1" customWidth="1"/>
    <col min="6059" max="6060" width="3.140625" style="1" customWidth="1"/>
    <col min="6061" max="6061" width="1.7109375" style="1" customWidth="1"/>
    <col min="6062" max="6062" width="3.140625" style="1" customWidth="1"/>
    <col min="6063" max="6063" width="3" style="1" customWidth="1"/>
    <col min="6064" max="6064" width="4" style="1" customWidth="1"/>
    <col min="6065" max="6074" width="1.7109375" style="1" customWidth="1"/>
    <col min="6075" max="6075" width="3.5703125" style="1" customWidth="1"/>
    <col min="6076" max="6076" width="1.7109375" style="1" customWidth="1"/>
    <col min="6077" max="6077" width="5.28515625" style="1" customWidth="1"/>
    <col min="6078" max="6088" width="1.7109375" style="1" customWidth="1"/>
    <col min="6089" max="6089" width="3.5703125" style="1" customWidth="1"/>
    <col min="6090" max="6090" width="1.7109375" style="1" customWidth="1"/>
    <col min="6091" max="6091" width="2.42578125" style="1" customWidth="1"/>
    <col min="6092" max="6106" width="1.7109375" style="1" customWidth="1"/>
    <col min="6107" max="6107" width="2.5703125" style="1" customWidth="1"/>
    <col min="6108" max="6154" width="1.7109375" style="1" customWidth="1"/>
    <col min="6155" max="6155" width="1" style="1" customWidth="1"/>
    <col min="6156" max="6156" width="1.7109375" style="1" customWidth="1"/>
    <col min="6157" max="6157" width="0.42578125" style="1" customWidth="1"/>
    <col min="6158" max="6160" width="1.7109375" style="1" customWidth="1"/>
    <col min="6161" max="6161" width="0" style="1" hidden="1" customWidth="1"/>
    <col min="6162" max="6162" width="10.7109375" style="1" customWidth="1"/>
    <col min="6163" max="6169" width="1.7109375" style="1" customWidth="1"/>
    <col min="6170" max="6305" width="11.42578125" style="1"/>
    <col min="6306" max="6314" width="1.7109375" style="1" customWidth="1"/>
    <col min="6315" max="6316" width="3.140625" style="1" customWidth="1"/>
    <col min="6317" max="6317" width="1.7109375" style="1" customWidth="1"/>
    <col min="6318" max="6318" width="3.140625" style="1" customWidth="1"/>
    <col min="6319" max="6319" width="3" style="1" customWidth="1"/>
    <col min="6320" max="6320" width="4" style="1" customWidth="1"/>
    <col min="6321" max="6330" width="1.7109375" style="1" customWidth="1"/>
    <col min="6331" max="6331" width="3.5703125" style="1" customWidth="1"/>
    <col min="6332" max="6332" width="1.7109375" style="1" customWidth="1"/>
    <col min="6333" max="6333" width="5.28515625" style="1" customWidth="1"/>
    <col min="6334" max="6344" width="1.7109375" style="1" customWidth="1"/>
    <col min="6345" max="6345" width="3.5703125" style="1" customWidth="1"/>
    <col min="6346" max="6346" width="1.7109375" style="1" customWidth="1"/>
    <col min="6347" max="6347" width="2.42578125" style="1" customWidth="1"/>
    <col min="6348" max="6362" width="1.7109375" style="1" customWidth="1"/>
    <col min="6363" max="6363" width="2.5703125" style="1" customWidth="1"/>
    <col min="6364" max="6410" width="1.7109375" style="1" customWidth="1"/>
    <col min="6411" max="6411" width="1" style="1" customWidth="1"/>
    <col min="6412" max="6412" width="1.7109375" style="1" customWidth="1"/>
    <col min="6413" max="6413" width="0.42578125" style="1" customWidth="1"/>
    <col min="6414" max="6416" width="1.7109375" style="1" customWidth="1"/>
    <col min="6417" max="6417" width="0" style="1" hidden="1" customWidth="1"/>
    <col min="6418" max="6418" width="10.7109375" style="1" customWidth="1"/>
    <col min="6419" max="6425" width="1.7109375" style="1" customWidth="1"/>
    <col min="6426" max="6561" width="11.42578125" style="1"/>
    <col min="6562" max="6570" width="1.7109375" style="1" customWidth="1"/>
    <col min="6571" max="6572" width="3.140625" style="1" customWidth="1"/>
    <col min="6573" max="6573" width="1.7109375" style="1" customWidth="1"/>
    <col min="6574" max="6574" width="3.140625" style="1" customWidth="1"/>
    <col min="6575" max="6575" width="3" style="1" customWidth="1"/>
    <col min="6576" max="6576" width="4" style="1" customWidth="1"/>
    <col min="6577" max="6586" width="1.7109375" style="1" customWidth="1"/>
    <col min="6587" max="6587" width="3.5703125" style="1" customWidth="1"/>
    <col min="6588" max="6588" width="1.7109375" style="1" customWidth="1"/>
    <col min="6589" max="6589" width="5.28515625" style="1" customWidth="1"/>
    <col min="6590" max="6600" width="1.7109375" style="1" customWidth="1"/>
    <col min="6601" max="6601" width="3.5703125" style="1" customWidth="1"/>
    <col min="6602" max="6602" width="1.7109375" style="1" customWidth="1"/>
    <col min="6603" max="6603" width="2.42578125" style="1" customWidth="1"/>
    <col min="6604" max="6618" width="1.7109375" style="1" customWidth="1"/>
    <col min="6619" max="6619" width="2.5703125" style="1" customWidth="1"/>
    <col min="6620" max="6666" width="1.7109375" style="1" customWidth="1"/>
    <col min="6667" max="6667" width="1" style="1" customWidth="1"/>
    <col min="6668" max="6668" width="1.7109375" style="1" customWidth="1"/>
    <col min="6669" max="6669" width="0.42578125" style="1" customWidth="1"/>
    <col min="6670" max="6672" width="1.7109375" style="1" customWidth="1"/>
    <col min="6673" max="6673" width="0" style="1" hidden="1" customWidth="1"/>
    <col min="6674" max="6674" width="10.7109375" style="1" customWidth="1"/>
    <col min="6675" max="6681" width="1.7109375" style="1" customWidth="1"/>
    <col min="6682" max="6817" width="11.42578125" style="1"/>
    <col min="6818" max="6826" width="1.7109375" style="1" customWidth="1"/>
    <col min="6827" max="6828" width="3.140625" style="1" customWidth="1"/>
    <col min="6829" max="6829" width="1.7109375" style="1" customWidth="1"/>
    <col min="6830" max="6830" width="3.140625" style="1" customWidth="1"/>
    <col min="6831" max="6831" width="3" style="1" customWidth="1"/>
    <col min="6832" max="6832" width="4" style="1" customWidth="1"/>
    <col min="6833" max="6842" width="1.7109375" style="1" customWidth="1"/>
    <col min="6843" max="6843" width="3.5703125" style="1" customWidth="1"/>
    <col min="6844" max="6844" width="1.7109375" style="1" customWidth="1"/>
    <col min="6845" max="6845" width="5.28515625" style="1" customWidth="1"/>
    <col min="6846" max="6856" width="1.7109375" style="1" customWidth="1"/>
    <col min="6857" max="6857" width="3.5703125" style="1" customWidth="1"/>
    <col min="6858" max="6858" width="1.7109375" style="1" customWidth="1"/>
    <col min="6859" max="6859" width="2.42578125" style="1" customWidth="1"/>
    <col min="6860" max="6874" width="1.7109375" style="1" customWidth="1"/>
    <col min="6875" max="6875" width="2.5703125" style="1" customWidth="1"/>
    <col min="6876" max="6922" width="1.7109375" style="1" customWidth="1"/>
    <col min="6923" max="6923" width="1" style="1" customWidth="1"/>
    <col min="6924" max="6924" width="1.7109375" style="1" customWidth="1"/>
    <col min="6925" max="6925" width="0.42578125" style="1" customWidth="1"/>
    <col min="6926" max="6928" width="1.7109375" style="1" customWidth="1"/>
    <col min="6929" max="6929" width="0" style="1" hidden="1" customWidth="1"/>
    <col min="6930" max="6930" width="10.7109375" style="1" customWidth="1"/>
    <col min="6931" max="6937" width="1.7109375" style="1" customWidth="1"/>
    <col min="6938" max="7073" width="11.42578125" style="1"/>
    <col min="7074" max="7082" width="1.7109375" style="1" customWidth="1"/>
    <col min="7083" max="7084" width="3.140625" style="1" customWidth="1"/>
    <col min="7085" max="7085" width="1.7109375" style="1" customWidth="1"/>
    <col min="7086" max="7086" width="3.140625" style="1" customWidth="1"/>
    <col min="7087" max="7087" width="3" style="1" customWidth="1"/>
    <col min="7088" max="7088" width="4" style="1" customWidth="1"/>
    <col min="7089" max="7098" width="1.7109375" style="1" customWidth="1"/>
    <col min="7099" max="7099" width="3.5703125" style="1" customWidth="1"/>
    <col min="7100" max="7100" width="1.7109375" style="1" customWidth="1"/>
    <col min="7101" max="7101" width="5.28515625" style="1" customWidth="1"/>
    <col min="7102" max="7112" width="1.7109375" style="1" customWidth="1"/>
    <col min="7113" max="7113" width="3.5703125" style="1" customWidth="1"/>
    <col min="7114" max="7114" width="1.7109375" style="1" customWidth="1"/>
    <col min="7115" max="7115" width="2.42578125" style="1" customWidth="1"/>
    <col min="7116" max="7130" width="1.7109375" style="1" customWidth="1"/>
    <col min="7131" max="7131" width="2.5703125" style="1" customWidth="1"/>
    <col min="7132" max="7178" width="1.7109375" style="1" customWidth="1"/>
    <col min="7179" max="7179" width="1" style="1" customWidth="1"/>
    <col min="7180" max="7180" width="1.7109375" style="1" customWidth="1"/>
    <col min="7181" max="7181" width="0.42578125" style="1" customWidth="1"/>
    <col min="7182" max="7184" width="1.7109375" style="1" customWidth="1"/>
    <col min="7185" max="7185" width="0" style="1" hidden="1" customWidth="1"/>
    <col min="7186" max="7186" width="10.7109375" style="1" customWidth="1"/>
    <col min="7187" max="7193" width="1.7109375" style="1" customWidth="1"/>
    <col min="7194" max="7329" width="11.42578125" style="1"/>
    <col min="7330" max="7338" width="1.7109375" style="1" customWidth="1"/>
    <col min="7339" max="7340" width="3.140625" style="1" customWidth="1"/>
    <col min="7341" max="7341" width="1.7109375" style="1" customWidth="1"/>
    <col min="7342" max="7342" width="3.140625" style="1" customWidth="1"/>
    <col min="7343" max="7343" width="3" style="1" customWidth="1"/>
    <col min="7344" max="7344" width="4" style="1" customWidth="1"/>
    <col min="7345" max="7354" width="1.7109375" style="1" customWidth="1"/>
    <col min="7355" max="7355" width="3.5703125" style="1" customWidth="1"/>
    <col min="7356" max="7356" width="1.7109375" style="1" customWidth="1"/>
    <col min="7357" max="7357" width="5.28515625" style="1" customWidth="1"/>
    <col min="7358" max="7368" width="1.7109375" style="1" customWidth="1"/>
    <col min="7369" max="7369" width="3.5703125" style="1" customWidth="1"/>
    <col min="7370" max="7370" width="1.7109375" style="1" customWidth="1"/>
    <col min="7371" max="7371" width="2.42578125" style="1" customWidth="1"/>
    <col min="7372" max="7386" width="1.7109375" style="1" customWidth="1"/>
    <col min="7387" max="7387" width="2.5703125" style="1" customWidth="1"/>
    <col min="7388" max="7434" width="1.7109375" style="1" customWidth="1"/>
    <col min="7435" max="7435" width="1" style="1" customWidth="1"/>
    <col min="7436" max="7436" width="1.7109375" style="1" customWidth="1"/>
    <col min="7437" max="7437" width="0.42578125" style="1" customWidth="1"/>
    <col min="7438" max="7440" width="1.7109375" style="1" customWidth="1"/>
    <col min="7441" max="7441" width="0" style="1" hidden="1" customWidth="1"/>
    <col min="7442" max="7442" width="10.7109375" style="1" customWidth="1"/>
    <col min="7443" max="7449" width="1.7109375" style="1" customWidth="1"/>
    <col min="7450" max="7585" width="11.42578125" style="1"/>
    <col min="7586" max="7594" width="1.7109375" style="1" customWidth="1"/>
    <col min="7595" max="7596" width="3.140625" style="1" customWidth="1"/>
    <col min="7597" max="7597" width="1.7109375" style="1" customWidth="1"/>
    <col min="7598" max="7598" width="3.140625" style="1" customWidth="1"/>
    <col min="7599" max="7599" width="3" style="1" customWidth="1"/>
    <col min="7600" max="7600" width="4" style="1" customWidth="1"/>
    <col min="7601" max="7610" width="1.7109375" style="1" customWidth="1"/>
    <col min="7611" max="7611" width="3.5703125" style="1" customWidth="1"/>
    <col min="7612" max="7612" width="1.7109375" style="1" customWidth="1"/>
    <col min="7613" max="7613" width="5.28515625" style="1" customWidth="1"/>
    <col min="7614" max="7624" width="1.7109375" style="1" customWidth="1"/>
    <col min="7625" max="7625" width="3.5703125" style="1" customWidth="1"/>
    <col min="7626" max="7626" width="1.7109375" style="1" customWidth="1"/>
    <col min="7627" max="7627" width="2.42578125" style="1" customWidth="1"/>
    <col min="7628" max="7642" width="1.7109375" style="1" customWidth="1"/>
    <col min="7643" max="7643" width="2.5703125" style="1" customWidth="1"/>
    <col min="7644" max="7690" width="1.7109375" style="1" customWidth="1"/>
    <col min="7691" max="7691" width="1" style="1" customWidth="1"/>
    <col min="7692" max="7692" width="1.7109375" style="1" customWidth="1"/>
    <col min="7693" max="7693" width="0.42578125" style="1" customWidth="1"/>
    <col min="7694" max="7696" width="1.7109375" style="1" customWidth="1"/>
    <col min="7697" max="7697" width="0" style="1" hidden="1" customWidth="1"/>
    <col min="7698" max="7698" width="10.7109375" style="1" customWidth="1"/>
    <col min="7699" max="7705" width="1.7109375" style="1" customWidth="1"/>
    <col min="7706" max="7841" width="11.42578125" style="1"/>
    <col min="7842" max="7850" width="1.7109375" style="1" customWidth="1"/>
    <col min="7851" max="7852" width="3.140625" style="1" customWidth="1"/>
    <col min="7853" max="7853" width="1.7109375" style="1" customWidth="1"/>
    <col min="7854" max="7854" width="3.140625" style="1" customWidth="1"/>
    <col min="7855" max="7855" width="3" style="1" customWidth="1"/>
    <col min="7856" max="7856" width="4" style="1" customWidth="1"/>
    <col min="7857" max="7866" width="1.7109375" style="1" customWidth="1"/>
    <col min="7867" max="7867" width="3.5703125" style="1" customWidth="1"/>
    <col min="7868" max="7868" width="1.7109375" style="1" customWidth="1"/>
    <col min="7869" max="7869" width="5.28515625" style="1" customWidth="1"/>
    <col min="7870" max="7880" width="1.7109375" style="1" customWidth="1"/>
    <col min="7881" max="7881" width="3.5703125" style="1" customWidth="1"/>
    <col min="7882" max="7882" width="1.7109375" style="1" customWidth="1"/>
    <col min="7883" max="7883" width="2.42578125" style="1" customWidth="1"/>
    <col min="7884" max="7898" width="1.7109375" style="1" customWidth="1"/>
    <col min="7899" max="7899" width="2.5703125" style="1" customWidth="1"/>
    <col min="7900" max="7946" width="1.7109375" style="1" customWidth="1"/>
    <col min="7947" max="7947" width="1" style="1" customWidth="1"/>
    <col min="7948" max="7948" width="1.7109375" style="1" customWidth="1"/>
    <col min="7949" max="7949" width="0.42578125" style="1" customWidth="1"/>
    <col min="7950" max="7952" width="1.7109375" style="1" customWidth="1"/>
    <col min="7953" max="7953" width="0" style="1" hidden="1" customWidth="1"/>
    <col min="7954" max="7954" width="10.7109375" style="1" customWidth="1"/>
    <col min="7955" max="7961" width="1.7109375" style="1" customWidth="1"/>
    <col min="7962" max="8097" width="11.42578125" style="1"/>
    <col min="8098" max="8106" width="1.7109375" style="1" customWidth="1"/>
    <col min="8107" max="8108" width="3.140625" style="1" customWidth="1"/>
    <col min="8109" max="8109" width="1.7109375" style="1" customWidth="1"/>
    <col min="8110" max="8110" width="3.140625" style="1" customWidth="1"/>
    <col min="8111" max="8111" width="3" style="1" customWidth="1"/>
    <col min="8112" max="8112" width="4" style="1" customWidth="1"/>
    <col min="8113" max="8122" width="1.7109375" style="1" customWidth="1"/>
    <col min="8123" max="8123" width="3.5703125" style="1" customWidth="1"/>
    <col min="8124" max="8124" width="1.7109375" style="1" customWidth="1"/>
    <col min="8125" max="8125" width="5.28515625" style="1" customWidth="1"/>
    <col min="8126" max="8136" width="1.7109375" style="1" customWidth="1"/>
    <col min="8137" max="8137" width="3.5703125" style="1" customWidth="1"/>
    <col min="8138" max="8138" width="1.7109375" style="1" customWidth="1"/>
    <col min="8139" max="8139" width="2.42578125" style="1" customWidth="1"/>
    <col min="8140" max="8154" width="1.7109375" style="1" customWidth="1"/>
    <col min="8155" max="8155" width="2.5703125" style="1" customWidth="1"/>
    <col min="8156" max="8202" width="1.7109375" style="1" customWidth="1"/>
    <col min="8203" max="8203" width="1" style="1" customWidth="1"/>
    <col min="8204" max="8204" width="1.7109375" style="1" customWidth="1"/>
    <col min="8205" max="8205" width="0.42578125" style="1" customWidth="1"/>
    <col min="8206" max="8208" width="1.7109375" style="1" customWidth="1"/>
    <col min="8209" max="8209" width="0" style="1" hidden="1" customWidth="1"/>
    <col min="8210" max="8210" width="10.7109375" style="1" customWidth="1"/>
    <col min="8211" max="8217" width="1.7109375" style="1" customWidth="1"/>
    <col min="8218" max="8353" width="11.42578125" style="1"/>
    <col min="8354" max="8362" width="1.7109375" style="1" customWidth="1"/>
    <col min="8363" max="8364" width="3.140625" style="1" customWidth="1"/>
    <col min="8365" max="8365" width="1.7109375" style="1" customWidth="1"/>
    <col min="8366" max="8366" width="3.140625" style="1" customWidth="1"/>
    <col min="8367" max="8367" width="3" style="1" customWidth="1"/>
    <col min="8368" max="8368" width="4" style="1" customWidth="1"/>
    <col min="8369" max="8378" width="1.7109375" style="1" customWidth="1"/>
    <col min="8379" max="8379" width="3.5703125" style="1" customWidth="1"/>
    <col min="8380" max="8380" width="1.7109375" style="1" customWidth="1"/>
    <col min="8381" max="8381" width="5.28515625" style="1" customWidth="1"/>
    <col min="8382" max="8392" width="1.7109375" style="1" customWidth="1"/>
    <col min="8393" max="8393" width="3.5703125" style="1" customWidth="1"/>
    <col min="8394" max="8394" width="1.7109375" style="1" customWidth="1"/>
    <col min="8395" max="8395" width="2.42578125" style="1" customWidth="1"/>
    <col min="8396" max="8410" width="1.7109375" style="1" customWidth="1"/>
    <col min="8411" max="8411" width="2.5703125" style="1" customWidth="1"/>
    <col min="8412" max="8458" width="1.7109375" style="1" customWidth="1"/>
    <col min="8459" max="8459" width="1" style="1" customWidth="1"/>
    <col min="8460" max="8460" width="1.7109375" style="1" customWidth="1"/>
    <col min="8461" max="8461" width="0.42578125" style="1" customWidth="1"/>
    <col min="8462" max="8464" width="1.7109375" style="1" customWidth="1"/>
    <col min="8465" max="8465" width="0" style="1" hidden="1" customWidth="1"/>
    <col min="8466" max="8466" width="10.7109375" style="1" customWidth="1"/>
    <col min="8467" max="8473" width="1.7109375" style="1" customWidth="1"/>
    <col min="8474" max="8609" width="11.42578125" style="1"/>
    <col min="8610" max="8618" width="1.7109375" style="1" customWidth="1"/>
    <col min="8619" max="8620" width="3.140625" style="1" customWidth="1"/>
    <col min="8621" max="8621" width="1.7109375" style="1" customWidth="1"/>
    <col min="8622" max="8622" width="3.140625" style="1" customWidth="1"/>
    <col min="8623" max="8623" width="3" style="1" customWidth="1"/>
    <col min="8624" max="8624" width="4" style="1" customWidth="1"/>
    <col min="8625" max="8634" width="1.7109375" style="1" customWidth="1"/>
    <col min="8635" max="8635" width="3.5703125" style="1" customWidth="1"/>
    <col min="8636" max="8636" width="1.7109375" style="1" customWidth="1"/>
    <col min="8637" max="8637" width="5.28515625" style="1" customWidth="1"/>
    <col min="8638" max="8648" width="1.7109375" style="1" customWidth="1"/>
    <col min="8649" max="8649" width="3.5703125" style="1" customWidth="1"/>
    <col min="8650" max="8650" width="1.7109375" style="1" customWidth="1"/>
    <col min="8651" max="8651" width="2.42578125" style="1" customWidth="1"/>
    <col min="8652" max="8666" width="1.7109375" style="1" customWidth="1"/>
    <col min="8667" max="8667" width="2.5703125" style="1" customWidth="1"/>
    <col min="8668" max="8714" width="1.7109375" style="1" customWidth="1"/>
    <col min="8715" max="8715" width="1" style="1" customWidth="1"/>
    <col min="8716" max="8716" width="1.7109375" style="1" customWidth="1"/>
    <col min="8717" max="8717" width="0.42578125" style="1" customWidth="1"/>
    <col min="8718" max="8720" width="1.7109375" style="1" customWidth="1"/>
    <col min="8721" max="8721" width="0" style="1" hidden="1" customWidth="1"/>
    <col min="8722" max="8722" width="10.7109375" style="1" customWidth="1"/>
    <col min="8723" max="8729" width="1.7109375" style="1" customWidth="1"/>
    <col min="8730" max="8865" width="11.42578125" style="1"/>
    <col min="8866" max="8874" width="1.7109375" style="1" customWidth="1"/>
    <col min="8875" max="8876" width="3.140625" style="1" customWidth="1"/>
    <col min="8877" max="8877" width="1.7109375" style="1" customWidth="1"/>
    <col min="8878" max="8878" width="3.140625" style="1" customWidth="1"/>
    <col min="8879" max="8879" width="3" style="1" customWidth="1"/>
    <col min="8880" max="8880" width="4" style="1" customWidth="1"/>
    <col min="8881" max="8890" width="1.7109375" style="1" customWidth="1"/>
    <col min="8891" max="8891" width="3.5703125" style="1" customWidth="1"/>
    <col min="8892" max="8892" width="1.7109375" style="1" customWidth="1"/>
    <col min="8893" max="8893" width="5.28515625" style="1" customWidth="1"/>
    <col min="8894" max="8904" width="1.7109375" style="1" customWidth="1"/>
    <col min="8905" max="8905" width="3.5703125" style="1" customWidth="1"/>
    <col min="8906" max="8906" width="1.7109375" style="1" customWidth="1"/>
    <col min="8907" max="8907" width="2.42578125" style="1" customWidth="1"/>
    <col min="8908" max="8922" width="1.7109375" style="1" customWidth="1"/>
    <col min="8923" max="8923" width="2.5703125" style="1" customWidth="1"/>
    <col min="8924" max="8970" width="1.7109375" style="1" customWidth="1"/>
    <col min="8971" max="8971" width="1" style="1" customWidth="1"/>
    <col min="8972" max="8972" width="1.7109375" style="1" customWidth="1"/>
    <col min="8973" max="8973" width="0.42578125" style="1" customWidth="1"/>
    <col min="8974" max="8976" width="1.7109375" style="1" customWidth="1"/>
    <col min="8977" max="8977" width="0" style="1" hidden="1" customWidth="1"/>
    <col min="8978" max="8978" width="10.7109375" style="1" customWidth="1"/>
    <col min="8979" max="8985" width="1.7109375" style="1" customWidth="1"/>
    <col min="8986" max="9121" width="11.42578125" style="1"/>
    <col min="9122" max="9130" width="1.7109375" style="1" customWidth="1"/>
    <col min="9131" max="9132" width="3.140625" style="1" customWidth="1"/>
    <col min="9133" max="9133" width="1.7109375" style="1" customWidth="1"/>
    <col min="9134" max="9134" width="3.140625" style="1" customWidth="1"/>
    <col min="9135" max="9135" width="3" style="1" customWidth="1"/>
    <col min="9136" max="9136" width="4" style="1" customWidth="1"/>
    <col min="9137" max="9146" width="1.7109375" style="1" customWidth="1"/>
    <col min="9147" max="9147" width="3.5703125" style="1" customWidth="1"/>
    <col min="9148" max="9148" width="1.7109375" style="1" customWidth="1"/>
    <col min="9149" max="9149" width="5.28515625" style="1" customWidth="1"/>
    <col min="9150" max="9160" width="1.7109375" style="1" customWidth="1"/>
    <col min="9161" max="9161" width="3.5703125" style="1" customWidth="1"/>
    <col min="9162" max="9162" width="1.7109375" style="1" customWidth="1"/>
    <col min="9163" max="9163" width="2.42578125" style="1" customWidth="1"/>
    <col min="9164" max="9178" width="1.7109375" style="1" customWidth="1"/>
    <col min="9179" max="9179" width="2.5703125" style="1" customWidth="1"/>
    <col min="9180" max="9226" width="1.7109375" style="1" customWidth="1"/>
    <col min="9227" max="9227" width="1" style="1" customWidth="1"/>
    <col min="9228" max="9228" width="1.7109375" style="1" customWidth="1"/>
    <col min="9229" max="9229" width="0.42578125" style="1" customWidth="1"/>
    <col min="9230" max="9232" width="1.7109375" style="1" customWidth="1"/>
    <col min="9233" max="9233" width="0" style="1" hidden="1" customWidth="1"/>
    <col min="9234" max="9234" width="10.7109375" style="1" customWidth="1"/>
    <col min="9235" max="9241" width="1.7109375" style="1" customWidth="1"/>
    <col min="9242" max="9377" width="11.42578125" style="1"/>
    <col min="9378" max="9386" width="1.7109375" style="1" customWidth="1"/>
    <col min="9387" max="9388" width="3.140625" style="1" customWidth="1"/>
    <col min="9389" max="9389" width="1.7109375" style="1" customWidth="1"/>
    <col min="9390" max="9390" width="3.140625" style="1" customWidth="1"/>
    <col min="9391" max="9391" width="3" style="1" customWidth="1"/>
    <col min="9392" max="9392" width="4" style="1" customWidth="1"/>
    <col min="9393" max="9402" width="1.7109375" style="1" customWidth="1"/>
    <col min="9403" max="9403" width="3.5703125" style="1" customWidth="1"/>
    <col min="9404" max="9404" width="1.7109375" style="1" customWidth="1"/>
    <col min="9405" max="9405" width="5.28515625" style="1" customWidth="1"/>
    <col min="9406" max="9416" width="1.7109375" style="1" customWidth="1"/>
    <col min="9417" max="9417" width="3.5703125" style="1" customWidth="1"/>
    <col min="9418" max="9418" width="1.7109375" style="1" customWidth="1"/>
    <col min="9419" max="9419" width="2.42578125" style="1" customWidth="1"/>
    <col min="9420" max="9434" width="1.7109375" style="1" customWidth="1"/>
    <col min="9435" max="9435" width="2.5703125" style="1" customWidth="1"/>
    <col min="9436" max="9482" width="1.7109375" style="1" customWidth="1"/>
    <col min="9483" max="9483" width="1" style="1" customWidth="1"/>
    <col min="9484" max="9484" width="1.7109375" style="1" customWidth="1"/>
    <col min="9485" max="9485" width="0.42578125" style="1" customWidth="1"/>
    <col min="9486" max="9488" width="1.7109375" style="1" customWidth="1"/>
    <col min="9489" max="9489" width="0" style="1" hidden="1" customWidth="1"/>
    <col min="9490" max="9490" width="10.7109375" style="1" customWidth="1"/>
    <col min="9491" max="9497" width="1.7109375" style="1" customWidth="1"/>
    <col min="9498" max="9633" width="11.42578125" style="1"/>
    <col min="9634" max="9642" width="1.7109375" style="1" customWidth="1"/>
    <col min="9643" max="9644" width="3.140625" style="1" customWidth="1"/>
    <col min="9645" max="9645" width="1.7109375" style="1" customWidth="1"/>
    <col min="9646" max="9646" width="3.140625" style="1" customWidth="1"/>
    <col min="9647" max="9647" width="3" style="1" customWidth="1"/>
    <col min="9648" max="9648" width="4" style="1" customWidth="1"/>
    <col min="9649" max="9658" width="1.7109375" style="1" customWidth="1"/>
    <col min="9659" max="9659" width="3.5703125" style="1" customWidth="1"/>
    <col min="9660" max="9660" width="1.7109375" style="1" customWidth="1"/>
    <col min="9661" max="9661" width="5.28515625" style="1" customWidth="1"/>
    <col min="9662" max="9672" width="1.7109375" style="1" customWidth="1"/>
    <col min="9673" max="9673" width="3.5703125" style="1" customWidth="1"/>
    <col min="9674" max="9674" width="1.7109375" style="1" customWidth="1"/>
    <col min="9675" max="9675" width="2.42578125" style="1" customWidth="1"/>
    <col min="9676" max="9690" width="1.7109375" style="1" customWidth="1"/>
    <col min="9691" max="9691" width="2.5703125" style="1" customWidth="1"/>
    <col min="9692" max="9738" width="1.7109375" style="1" customWidth="1"/>
    <col min="9739" max="9739" width="1" style="1" customWidth="1"/>
    <col min="9740" max="9740" width="1.7109375" style="1" customWidth="1"/>
    <col min="9741" max="9741" width="0.42578125" style="1" customWidth="1"/>
    <col min="9742" max="9744" width="1.7109375" style="1" customWidth="1"/>
    <col min="9745" max="9745" width="0" style="1" hidden="1" customWidth="1"/>
    <col min="9746" max="9746" width="10.7109375" style="1" customWidth="1"/>
    <col min="9747" max="9753" width="1.7109375" style="1" customWidth="1"/>
    <col min="9754" max="9889" width="11.42578125" style="1"/>
    <col min="9890" max="9898" width="1.7109375" style="1" customWidth="1"/>
    <col min="9899" max="9900" width="3.140625" style="1" customWidth="1"/>
    <col min="9901" max="9901" width="1.7109375" style="1" customWidth="1"/>
    <col min="9902" max="9902" width="3.140625" style="1" customWidth="1"/>
    <col min="9903" max="9903" width="3" style="1" customWidth="1"/>
    <col min="9904" max="9904" width="4" style="1" customWidth="1"/>
    <col min="9905" max="9914" width="1.7109375" style="1" customWidth="1"/>
    <col min="9915" max="9915" width="3.5703125" style="1" customWidth="1"/>
    <col min="9916" max="9916" width="1.7109375" style="1" customWidth="1"/>
    <col min="9917" max="9917" width="5.28515625" style="1" customWidth="1"/>
    <col min="9918" max="9928" width="1.7109375" style="1" customWidth="1"/>
    <col min="9929" max="9929" width="3.5703125" style="1" customWidth="1"/>
    <col min="9930" max="9930" width="1.7109375" style="1" customWidth="1"/>
    <col min="9931" max="9931" width="2.42578125" style="1" customWidth="1"/>
    <col min="9932" max="9946" width="1.7109375" style="1" customWidth="1"/>
    <col min="9947" max="9947" width="2.5703125" style="1" customWidth="1"/>
    <col min="9948" max="9994" width="1.7109375" style="1" customWidth="1"/>
    <col min="9995" max="9995" width="1" style="1" customWidth="1"/>
    <col min="9996" max="9996" width="1.7109375" style="1" customWidth="1"/>
    <col min="9997" max="9997" width="0.42578125" style="1" customWidth="1"/>
    <col min="9998" max="10000" width="1.7109375" style="1" customWidth="1"/>
    <col min="10001" max="10001" width="0" style="1" hidden="1" customWidth="1"/>
    <col min="10002" max="10002" width="10.7109375" style="1" customWidth="1"/>
    <col min="10003" max="10009" width="1.7109375" style="1" customWidth="1"/>
    <col min="10010" max="10145" width="11.42578125" style="1"/>
    <col min="10146" max="10154" width="1.7109375" style="1" customWidth="1"/>
    <col min="10155" max="10156" width="3.140625" style="1" customWidth="1"/>
    <col min="10157" max="10157" width="1.7109375" style="1" customWidth="1"/>
    <col min="10158" max="10158" width="3.140625" style="1" customWidth="1"/>
    <col min="10159" max="10159" width="3" style="1" customWidth="1"/>
    <col min="10160" max="10160" width="4" style="1" customWidth="1"/>
    <col min="10161" max="10170" width="1.7109375" style="1" customWidth="1"/>
    <col min="10171" max="10171" width="3.5703125" style="1" customWidth="1"/>
    <col min="10172" max="10172" width="1.7109375" style="1" customWidth="1"/>
    <col min="10173" max="10173" width="5.28515625" style="1" customWidth="1"/>
    <col min="10174" max="10184" width="1.7109375" style="1" customWidth="1"/>
    <col min="10185" max="10185" width="3.5703125" style="1" customWidth="1"/>
    <col min="10186" max="10186" width="1.7109375" style="1" customWidth="1"/>
    <col min="10187" max="10187" width="2.42578125" style="1" customWidth="1"/>
    <col min="10188" max="10202" width="1.7109375" style="1" customWidth="1"/>
    <col min="10203" max="10203" width="2.5703125" style="1" customWidth="1"/>
    <col min="10204" max="10250" width="1.7109375" style="1" customWidth="1"/>
    <col min="10251" max="10251" width="1" style="1" customWidth="1"/>
    <col min="10252" max="10252" width="1.7109375" style="1" customWidth="1"/>
    <col min="10253" max="10253" width="0.42578125" style="1" customWidth="1"/>
    <col min="10254" max="10256" width="1.7109375" style="1" customWidth="1"/>
    <col min="10257" max="10257" width="0" style="1" hidden="1" customWidth="1"/>
    <col min="10258" max="10258" width="10.7109375" style="1" customWidth="1"/>
    <col min="10259" max="10265" width="1.7109375" style="1" customWidth="1"/>
    <col min="10266" max="10401" width="11.42578125" style="1"/>
    <col min="10402" max="10410" width="1.7109375" style="1" customWidth="1"/>
    <col min="10411" max="10412" width="3.140625" style="1" customWidth="1"/>
    <col min="10413" max="10413" width="1.7109375" style="1" customWidth="1"/>
    <col min="10414" max="10414" width="3.140625" style="1" customWidth="1"/>
    <col min="10415" max="10415" width="3" style="1" customWidth="1"/>
    <col min="10416" max="10416" width="4" style="1" customWidth="1"/>
    <col min="10417" max="10426" width="1.7109375" style="1" customWidth="1"/>
    <col min="10427" max="10427" width="3.5703125" style="1" customWidth="1"/>
    <col min="10428" max="10428" width="1.7109375" style="1" customWidth="1"/>
    <col min="10429" max="10429" width="5.28515625" style="1" customWidth="1"/>
    <col min="10430" max="10440" width="1.7109375" style="1" customWidth="1"/>
    <col min="10441" max="10441" width="3.5703125" style="1" customWidth="1"/>
    <col min="10442" max="10442" width="1.7109375" style="1" customWidth="1"/>
    <col min="10443" max="10443" width="2.42578125" style="1" customWidth="1"/>
    <col min="10444" max="10458" width="1.7109375" style="1" customWidth="1"/>
    <col min="10459" max="10459" width="2.5703125" style="1" customWidth="1"/>
    <col min="10460" max="10506" width="1.7109375" style="1" customWidth="1"/>
    <col min="10507" max="10507" width="1" style="1" customWidth="1"/>
    <col min="10508" max="10508" width="1.7109375" style="1" customWidth="1"/>
    <col min="10509" max="10509" width="0.42578125" style="1" customWidth="1"/>
    <col min="10510" max="10512" width="1.7109375" style="1" customWidth="1"/>
    <col min="10513" max="10513" width="0" style="1" hidden="1" customWidth="1"/>
    <col min="10514" max="10514" width="10.7109375" style="1" customWidth="1"/>
    <col min="10515" max="10521" width="1.7109375" style="1" customWidth="1"/>
    <col min="10522" max="10657" width="11.42578125" style="1"/>
    <col min="10658" max="10666" width="1.7109375" style="1" customWidth="1"/>
    <col min="10667" max="10668" width="3.140625" style="1" customWidth="1"/>
    <col min="10669" max="10669" width="1.7109375" style="1" customWidth="1"/>
    <col min="10670" max="10670" width="3.140625" style="1" customWidth="1"/>
    <col min="10671" max="10671" width="3" style="1" customWidth="1"/>
    <col min="10672" max="10672" width="4" style="1" customWidth="1"/>
    <col min="10673" max="10682" width="1.7109375" style="1" customWidth="1"/>
    <col min="10683" max="10683" width="3.5703125" style="1" customWidth="1"/>
    <col min="10684" max="10684" width="1.7109375" style="1" customWidth="1"/>
    <col min="10685" max="10685" width="5.28515625" style="1" customWidth="1"/>
    <col min="10686" max="10696" width="1.7109375" style="1" customWidth="1"/>
    <col min="10697" max="10697" width="3.5703125" style="1" customWidth="1"/>
    <col min="10698" max="10698" width="1.7109375" style="1" customWidth="1"/>
    <col min="10699" max="10699" width="2.42578125" style="1" customWidth="1"/>
    <col min="10700" max="10714" width="1.7109375" style="1" customWidth="1"/>
    <col min="10715" max="10715" width="2.5703125" style="1" customWidth="1"/>
    <col min="10716" max="10762" width="1.7109375" style="1" customWidth="1"/>
    <col min="10763" max="10763" width="1" style="1" customWidth="1"/>
    <col min="10764" max="10764" width="1.7109375" style="1" customWidth="1"/>
    <col min="10765" max="10765" width="0.42578125" style="1" customWidth="1"/>
    <col min="10766" max="10768" width="1.7109375" style="1" customWidth="1"/>
    <col min="10769" max="10769" width="0" style="1" hidden="1" customWidth="1"/>
    <col min="10770" max="10770" width="10.7109375" style="1" customWidth="1"/>
    <col min="10771" max="10777" width="1.7109375" style="1" customWidth="1"/>
    <col min="10778" max="10913" width="11.42578125" style="1"/>
    <col min="10914" max="10922" width="1.7109375" style="1" customWidth="1"/>
    <col min="10923" max="10924" width="3.140625" style="1" customWidth="1"/>
    <col min="10925" max="10925" width="1.7109375" style="1" customWidth="1"/>
    <col min="10926" max="10926" width="3.140625" style="1" customWidth="1"/>
    <col min="10927" max="10927" width="3" style="1" customWidth="1"/>
    <col min="10928" max="10928" width="4" style="1" customWidth="1"/>
    <col min="10929" max="10938" width="1.7109375" style="1" customWidth="1"/>
    <col min="10939" max="10939" width="3.5703125" style="1" customWidth="1"/>
    <col min="10940" max="10940" width="1.7109375" style="1" customWidth="1"/>
    <col min="10941" max="10941" width="5.28515625" style="1" customWidth="1"/>
    <col min="10942" max="10952" width="1.7109375" style="1" customWidth="1"/>
    <col min="10953" max="10953" width="3.5703125" style="1" customWidth="1"/>
    <col min="10954" max="10954" width="1.7109375" style="1" customWidth="1"/>
    <col min="10955" max="10955" width="2.42578125" style="1" customWidth="1"/>
    <col min="10956" max="10970" width="1.7109375" style="1" customWidth="1"/>
    <col min="10971" max="10971" width="2.5703125" style="1" customWidth="1"/>
    <col min="10972" max="11018" width="1.7109375" style="1" customWidth="1"/>
    <col min="11019" max="11019" width="1" style="1" customWidth="1"/>
    <col min="11020" max="11020" width="1.7109375" style="1" customWidth="1"/>
    <col min="11021" max="11021" width="0.42578125" style="1" customWidth="1"/>
    <col min="11022" max="11024" width="1.7109375" style="1" customWidth="1"/>
    <col min="11025" max="11025" width="0" style="1" hidden="1" customWidth="1"/>
    <col min="11026" max="11026" width="10.7109375" style="1" customWidth="1"/>
    <col min="11027" max="11033" width="1.7109375" style="1" customWidth="1"/>
    <col min="11034" max="11169" width="11.42578125" style="1"/>
    <col min="11170" max="11178" width="1.7109375" style="1" customWidth="1"/>
    <col min="11179" max="11180" width="3.140625" style="1" customWidth="1"/>
    <col min="11181" max="11181" width="1.7109375" style="1" customWidth="1"/>
    <col min="11182" max="11182" width="3.140625" style="1" customWidth="1"/>
    <col min="11183" max="11183" width="3" style="1" customWidth="1"/>
    <col min="11184" max="11184" width="4" style="1" customWidth="1"/>
    <col min="11185" max="11194" width="1.7109375" style="1" customWidth="1"/>
    <col min="11195" max="11195" width="3.5703125" style="1" customWidth="1"/>
    <col min="11196" max="11196" width="1.7109375" style="1" customWidth="1"/>
    <col min="11197" max="11197" width="5.28515625" style="1" customWidth="1"/>
    <col min="11198" max="11208" width="1.7109375" style="1" customWidth="1"/>
    <col min="11209" max="11209" width="3.5703125" style="1" customWidth="1"/>
    <col min="11210" max="11210" width="1.7109375" style="1" customWidth="1"/>
    <col min="11211" max="11211" width="2.42578125" style="1" customWidth="1"/>
    <col min="11212" max="11226" width="1.7109375" style="1" customWidth="1"/>
    <col min="11227" max="11227" width="2.5703125" style="1" customWidth="1"/>
    <col min="11228" max="11274" width="1.7109375" style="1" customWidth="1"/>
    <col min="11275" max="11275" width="1" style="1" customWidth="1"/>
    <col min="11276" max="11276" width="1.7109375" style="1" customWidth="1"/>
    <col min="11277" max="11277" width="0.42578125" style="1" customWidth="1"/>
    <col min="11278" max="11280" width="1.7109375" style="1" customWidth="1"/>
    <col min="11281" max="11281" width="0" style="1" hidden="1" customWidth="1"/>
    <col min="11282" max="11282" width="10.7109375" style="1" customWidth="1"/>
    <col min="11283" max="11289" width="1.7109375" style="1" customWidth="1"/>
    <col min="11290" max="11425" width="11.42578125" style="1"/>
    <col min="11426" max="11434" width="1.7109375" style="1" customWidth="1"/>
    <col min="11435" max="11436" width="3.140625" style="1" customWidth="1"/>
    <col min="11437" max="11437" width="1.7109375" style="1" customWidth="1"/>
    <col min="11438" max="11438" width="3.140625" style="1" customWidth="1"/>
    <col min="11439" max="11439" width="3" style="1" customWidth="1"/>
    <col min="11440" max="11440" width="4" style="1" customWidth="1"/>
    <col min="11441" max="11450" width="1.7109375" style="1" customWidth="1"/>
    <col min="11451" max="11451" width="3.5703125" style="1" customWidth="1"/>
    <col min="11452" max="11452" width="1.7109375" style="1" customWidth="1"/>
    <col min="11453" max="11453" width="5.28515625" style="1" customWidth="1"/>
    <col min="11454" max="11464" width="1.7109375" style="1" customWidth="1"/>
    <col min="11465" max="11465" width="3.5703125" style="1" customWidth="1"/>
    <col min="11466" max="11466" width="1.7109375" style="1" customWidth="1"/>
    <col min="11467" max="11467" width="2.42578125" style="1" customWidth="1"/>
    <col min="11468" max="11482" width="1.7109375" style="1" customWidth="1"/>
    <col min="11483" max="11483" width="2.5703125" style="1" customWidth="1"/>
    <col min="11484" max="11530" width="1.7109375" style="1" customWidth="1"/>
    <col min="11531" max="11531" width="1" style="1" customWidth="1"/>
    <col min="11532" max="11532" width="1.7109375" style="1" customWidth="1"/>
    <col min="11533" max="11533" width="0.42578125" style="1" customWidth="1"/>
    <col min="11534" max="11536" width="1.7109375" style="1" customWidth="1"/>
    <col min="11537" max="11537" width="0" style="1" hidden="1" customWidth="1"/>
    <col min="11538" max="11538" width="10.7109375" style="1" customWidth="1"/>
    <col min="11539" max="11545" width="1.7109375" style="1" customWidth="1"/>
    <col min="11546" max="11681" width="11.42578125" style="1"/>
    <col min="11682" max="11690" width="1.7109375" style="1" customWidth="1"/>
    <col min="11691" max="11692" width="3.140625" style="1" customWidth="1"/>
    <col min="11693" max="11693" width="1.7109375" style="1" customWidth="1"/>
    <col min="11694" max="11694" width="3.140625" style="1" customWidth="1"/>
    <col min="11695" max="11695" width="3" style="1" customWidth="1"/>
    <col min="11696" max="11696" width="4" style="1" customWidth="1"/>
    <col min="11697" max="11706" width="1.7109375" style="1" customWidth="1"/>
    <col min="11707" max="11707" width="3.5703125" style="1" customWidth="1"/>
    <col min="11708" max="11708" width="1.7109375" style="1" customWidth="1"/>
    <col min="11709" max="11709" width="5.28515625" style="1" customWidth="1"/>
    <col min="11710" max="11720" width="1.7109375" style="1" customWidth="1"/>
    <col min="11721" max="11721" width="3.5703125" style="1" customWidth="1"/>
    <col min="11722" max="11722" width="1.7109375" style="1" customWidth="1"/>
    <col min="11723" max="11723" width="2.42578125" style="1" customWidth="1"/>
    <col min="11724" max="11738" width="1.7109375" style="1" customWidth="1"/>
    <col min="11739" max="11739" width="2.5703125" style="1" customWidth="1"/>
    <col min="11740" max="11786" width="1.7109375" style="1" customWidth="1"/>
    <col min="11787" max="11787" width="1" style="1" customWidth="1"/>
    <col min="11788" max="11788" width="1.7109375" style="1" customWidth="1"/>
    <col min="11789" max="11789" width="0.42578125" style="1" customWidth="1"/>
    <col min="11790" max="11792" width="1.7109375" style="1" customWidth="1"/>
    <col min="11793" max="11793" width="0" style="1" hidden="1" customWidth="1"/>
    <col min="11794" max="11794" width="10.7109375" style="1" customWidth="1"/>
    <col min="11795" max="11801" width="1.7109375" style="1" customWidth="1"/>
    <col min="11802" max="11937" width="11.42578125" style="1"/>
    <col min="11938" max="11946" width="1.7109375" style="1" customWidth="1"/>
    <col min="11947" max="11948" width="3.140625" style="1" customWidth="1"/>
    <col min="11949" max="11949" width="1.7109375" style="1" customWidth="1"/>
    <col min="11950" max="11950" width="3.140625" style="1" customWidth="1"/>
    <col min="11951" max="11951" width="3" style="1" customWidth="1"/>
    <col min="11952" max="11952" width="4" style="1" customWidth="1"/>
    <col min="11953" max="11962" width="1.7109375" style="1" customWidth="1"/>
    <col min="11963" max="11963" width="3.5703125" style="1" customWidth="1"/>
    <col min="11964" max="11964" width="1.7109375" style="1" customWidth="1"/>
    <col min="11965" max="11965" width="5.28515625" style="1" customWidth="1"/>
    <col min="11966" max="11976" width="1.7109375" style="1" customWidth="1"/>
    <col min="11977" max="11977" width="3.5703125" style="1" customWidth="1"/>
    <col min="11978" max="11978" width="1.7109375" style="1" customWidth="1"/>
    <col min="11979" max="11979" width="2.42578125" style="1" customWidth="1"/>
    <col min="11980" max="11994" width="1.7109375" style="1" customWidth="1"/>
    <col min="11995" max="11995" width="2.5703125" style="1" customWidth="1"/>
    <col min="11996" max="12042" width="1.7109375" style="1" customWidth="1"/>
    <col min="12043" max="12043" width="1" style="1" customWidth="1"/>
    <col min="12044" max="12044" width="1.7109375" style="1" customWidth="1"/>
    <col min="12045" max="12045" width="0.42578125" style="1" customWidth="1"/>
    <col min="12046" max="12048" width="1.7109375" style="1" customWidth="1"/>
    <col min="12049" max="12049" width="0" style="1" hidden="1" customWidth="1"/>
    <col min="12050" max="12050" width="10.7109375" style="1" customWidth="1"/>
    <col min="12051" max="12057" width="1.7109375" style="1" customWidth="1"/>
    <col min="12058" max="12193" width="11.42578125" style="1"/>
    <col min="12194" max="12202" width="1.7109375" style="1" customWidth="1"/>
    <col min="12203" max="12204" width="3.140625" style="1" customWidth="1"/>
    <col min="12205" max="12205" width="1.7109375" style="1" customWidth="1"/>
    <col min="12206" max="12206" width="3.140625" style="1" customWidth="1"/>
    <col min="12207" max="12207" width="3" style="1" customWidth="1"/>
    <col min="12208" max="12208" width="4" style="1" customWidth="1"/>
    <col min="12209" max="12218" width="1.7109375" style="1" customWidth="1"/>
    <col min="12219" max="12219" width="3.5703125" style="1" customWidth="1"/>
    <col min="12220" max="12220" width="1.7109375" style="1" customWidth="1"/>
    <col min="12221" max="12221" width="5.28515625" style="1" customWidth="1"/>
    <col min="12222" max="12232" width="1.7109375" style="1" customWidth="1"/>
    <col min="12233" max="12233" width="3.5703125" style="1" customWidth="1"/>
    <col min="12234" max="12234" width="1.7109375" style="1" customWidth="1"/>
    <col min="12235" max="12235" width="2.42578125" style="1" customWidth="1"/>
    <col min="12236" max="12250" width="1.7109375" style="1" customWidth="1"/>
    <col min="12251" max="12251" width="2.5703125" style="1" customWidth="1"/>
    <col min="12252" max="12298" width="1.7109375" style="1" customWidth="1"/>
    <col min="12299" max="12299" width="1" style="1" customWidth="1"/>
    <col min="12300" max="12300" width="1.7109375" style="1" customWidth="1"/>
    <col min="12301" max="12301" width="0.42578125" style="1" customWidth="1"/>
    <col min="12302" max="12304" width="1.7109375" style="1" customWidth="1"/>
    <col min="12305" max="12305" width="0" style="1" hidden="1" customWidth="1"/>
    <col min="12306" max="12306" width="10.7109375" style="1" customWidth="1"/>
    <col min="12307" max="12313" width="1.7109375" style="1" customWidth="1"/>
    <col min="12314" max="12449" width="11.42578125" style="1"/>
    <col min="12450" max="12458" width="1.7109375" style="1" customWidth="1"/>
    <col min="12459" max="12460" width="3.140625" style="1" customWidth="1"/>
    <col min="12461" max="12461" width="1.7109375" style="1" customWidth="1"/>
    <col min="12462" max="12462" width="3.140625" style="1" customWidth="1"/>
    <col min="12463" max="12463" width="3" style="1" customWidth="1"/>
    <col min="12464" max="12464" width="4" style="1" customWidth="1"/>
    <col min="12465" max="12474" width="1.7109375" style="1" customWidth="1"/>
    <col min="12475" max="12475" width="3.5703125" style="1" customWidth="1"/>
    <col min="12476" max="12476" width="1.7109375" style="1" customWidth="1"/>
    <col min="12477" max="12477" width="5.28515625" style="1" customWidth="1"/>
    <col min="12478" max="12488" width="1.7109375" style="1" customWidth="1"/>
    <col min="12489" max="12489" width="3.5703125" style="1" customWidth="1"/>
    <col min="12490" max="12490" width="1.7109375" style="1" customWidth="1"/>
    <col min="12491" max="12491" width="2.42578125" style="1" customWidth="1"/>
    <col min="12492" max="12506" width="1.7109375" style="1" customWidth="1"/>
    <col min="12507" max="12507" width="2.5703125" style="1" customWidth="1"/>
    <col min="12508" max="12554" width="1.7109375" style="1" customWidth="1"/>
    <col min="12555" max="12555" width="1" style="1" customWidth="1"/>
    <col min="12556" max="12556" width="1.7109375" style="1" customWidth="1"/>
    <col min="12557" max="12557" width="0.42578125" style="1" customWidth="1"/>
    <col min="12558" max="12560" width="1.7109375" style="1" customWidth="1"/>
    <col min="12561" max="12561" width="0" style="1" hidden="1" customWidth="1"/>
    <col min="12562" max="12562" width="10.7109375" style="1" customWidth="1"/>
    <col min="12563" max="12569" width="1.7109375" style="1" customWidth="1"/>
    <col min="12570" max="12705" width="11.42578125" style="1"/>
    <col min="12706" max="12714" width="1.7109375" style="1" customWidth="1"/>
    <col min="12715" max="12716" width="3.140625" style="1" customWidth="1"/>
    <col min="12717" max="12717" width="1.7109375" style="1" customWidth="1"/>
    <col min="12718" max="12718" width="3.140625" style="1" customWidth="1"/>
    <col min="12719" max="12719" width="3" style="1" customWidth="1"/>
    <col min="12720" max="12720" width="4" style="1" customWidth="1"/>
    <col min="12721" max="12730" width="1.7109375" style="1" customWidth="1"/>
    <col min="12731" max="12731" width="3.5703125" style="1" customWidth="1"/>
    <col min="12732" max="12732" width="1.7109375" style="1" customWidth="1"/>
    <col min="12733" max="12733" width="5.28515625" style="1" customWidth="1"/>
    <col min="12734" max="12744" width="1.7109375" style="1" customWidth="1"/>
    <col min="12745" max="12745" width="3.5703125" style="1" customWidth="1"/>
    <col min="12746" max="12746" width="1.7109375" style="1" customWidth="1"/>
    <col min="12747" max="12747" width="2.42578125" style="1" customWidth="1"/>
    <col min="12748" max="12762" width="1.7109375" style="1" customWidth="1"/>
    <col min="12763" max="12763" width="2.5703125" style="1" customWidth="1"/>
    <col min="12764" max="12810" width="1.7109375" style="1" customWidth="1"/>
    <col min="12811" max="12811" width="1" style="1" customWidth="1"/>
    <col min="12812" max="12812" width="1.7109375" style="1" customWidth="1"/>
    <col min="12813" max="12813" width="0.42578125" style="1" customWidth="1"/>
    <col min="12814" max="12816" width="1.7109375" style="1" customWidth="1"/>
    <col min="12817" max="12817" width="0" style="1" hidden="1" customWidth="1"/>
    <col min="12818" max="12818" width="10.7109375" style="1" customWidth="1"/>
    <col min="12819" max="12825" width="1.7109375" style="1" customWidth="1"/>
    <col min="12826" max="12961" width="11.42578125" style="1"/>
    <col min="12962" max="12970" width="1.7109375" style="1" customWidth="1"/>
    <col min="12971" max="12972" width="3.140625" style="1" customWidth="1"/>
    <col min="12973" max="12973" width="1.7109375" style="1" customWidth="1"/>
    <col min="12974" max="12974" width="3.140625" style="1" customWidth="1"/>
    <col min="12975" max="12975" width="3" style="1" customWidth="1"/>
    <col min="12976" max="12976" width="4" style="1" customWidth="1"/>
    <col min="12977" max="12986" width="1.7109375" style="1" customWidth="1"/>
    <col min="12987" max="12987" width="3.5703125" style="1" customWidth="1"/>
    <col min="12988" max="12988" width="1.7109375" style="1" customWidth="1"/>
    <col min="12989" max="12989" width="5.28515625" style="1" customWidth="1"/>
    <col min="12990" max="13000" width="1.7109375" style="1" customWidth="1"/>
    <col min="13001" max="13001" width="3.5703125" style="1" customWidth="1"/>
    <col min="13002" max="13002" width="1.7109375" style="1" customWidth="1"/>
    <col min="13003" max="13003" width="2.42578125" style="1" customWidth="1"/>
    <col min="13004" max="13018" width="1.7109375" style="1" customWidth="1"/>
    <col min="13019" max="13019" width="2.5703125" style="1" customWidth="1"/>
    <col min="13020" max="13066" width="1.7109375" style="1" customWidth="1"/>
    <col min="13067" max="13067" width="1" style="1" customWidth="1"/>
    <col min="13068" max="13068" width="1.7109375" style="1" customWidth="1"/>
    <col min="13069" max="13069" width="0.42578125" style="1" customWidth="1"/>
    <col min="13070" max="13072" width="1.7109375" style="1" customWidth="1"/>
    <col min="13073" max="13073" width="0" style="1" hidden="1" customWidth="1"/>
    <col min="13074" max="13074" width="10.7109375" style="1" customWidth="1"/>
    <col min="13075" max="13081" width="1.7109375" style="1" customWidth="1"/>
    <col min="13082" max="13217" width="11.42578125" style="1"/>
    <col min="13218" max="13226" width="1.7109375" style="1" customWidth="1"/>
    <col min="13227" max="13228" width="3.140625" style="1" customWidth="1"/>
    <col min="13229" max="13229" width="1.7109375" style="1" customWidth="1"/>
    <col min="13230" max="13230" width="3.140625" style="1" customWidth="1"/>
    <col min="13231" max="13231" width="3" style="1" customWidth="1"/>
    <col min="13232" max="13232" width="4" style="1" customWidth="1"/>
    <col min="13233" max="13242" width="1.7109375" style="1" customWidth="1"/>
    <col min="13243" max="13243" width="3.5703125" style="1" customWidth="1"/>
    <col min="13244" max="13244" width="1.7109375" style="1" customWidth="1"/>
    <col min="13245" max="13245" width="5.28515625" style="1" customWidth="1"/>
    <col min="13246" max="13256" width="1.7109375" style="1" customWidth="1"/>
    <col min="13257" max="13257" width="3.5703125" style="1" customWidth="1"/>
    <col min="13258" max="13258" width="1.7109375" style="1" customWidth="1"/>
    <col min="13259" max="13259" width="2.42578125" style="1" customWidth="1"/>
    <col min="13260" max="13274" width="1.7109375" style="1" customWidth="1"/>
    <col min="13275" max="13275" width="2.5703125" style="1" customWidth="1"/>
    <col min="13276" max="13322" width="1.7109375" style="1" customWidth="1"/>
    <col min="13323" max="13323" width="1" style="1" customWidth="1"/>
    <col min="13324" max="13324" width="1.7109375" style="1" customWidth="1"/>
    <col min="13325" max="13325" width="0.42578125" style="1" customWidth="1"/>
    <col min="13326" max="13328" width="1.7109375" style="1" customWidth="1"/>
    <col min="13329" max="13329" width="0" style="1" hidden="1" customWidth="1"/>
    <col min="13330" max="13330" width="10.7109375" style="1" customWidth="1"/>
    <col min="13331" max="13337" width="1.7109375" style="1" customWidth="1"/>
    <col min="13338" max="13473" width="11.42578125" style="1"/>
    <col min="13474" max="13482" width="1.7109375" style="1" customWidth="1"/>
    <col min="13483" max="13484" width="3.140625" style="1" customWidth="1"/>
    <col min="13485" max="13485" width="1.7109375" style="1" customWidth="1"/>
    <col min="13486" max="13486" width="3.140625" style="1" customWidth="1"/>
    <col min="13487" max="13487" width="3" style="1" customWidth="1"/>
    <col min="13488" max="13488" width="4" style="1" customWidth="1"/>
    <col min="13489" max="13498" width="1.7109375" style="1" customWidth="1"/>
    <col min="13499" max="13499" width="3.5703125" style="1" customWidth="1"/>
    <col min="13500" max="13500" width="1.7109375" style="1" customWidth="1"/>
    <col min="13501" max="13501" width="5.28515625" style="1" customWidth="1"/>
    <col min="13502" max="13512" width="1.7109375" style="1" customWidth="1"/>
    <col min="13513" max="13513" width="3.5703125" style="1" customWidth="1"/>
    <col min="13514" max="13514" width="1.7109375" style="1" customWidth="1"/>
    <col min="13515" max="13515" width="2.42578125" style="1" customWidth="1"/>
    <col min="13516" max="13530" width="1.7109375" style="1" customWidth="1"/>
    <col min="13531" max="13531" width="2.5703125" style="1" customWidth="1"/>
    <col min="13532" max="13578" width="1.7109375" style="1" customWidth="1"/>
    <col min="13579" max="13579" width="1" style="1" customWidth="1"/>
    <col min="13580" max="13580" width="1.7109375" style="1" customWidth="1"/>
    <col min="13581" max="13581" width="0.42578125" style="1" customWidth="1"/>
    <col min="13582" max="13584" width="1.7109375" style="1" customWidth="1"/>
    <col min="13585" max="13585" width="0" style="1" hidden="1" customWidth="1"/>
    <col min="13586" max="13586" width="10.7109375" style="1" customWidth="1"/>
    <col min="13587" max="13593" width="1.7109375" style="1" customWidth="1"/>
    <col min="13594" max="13729" width="11.42578125" style="1"/>
    <col min="13730" max="13738" width="1.7109375" style="1" customWidth="1"/>
    <col min="13739" max="13740" width="3.140625" style="1" customWidth="1"/>
    <col min="13741" max="13741" width="1.7109375" style="1" customWidth="1"/>
    <col min="13742" max="13742" width="3.140625" style="1" customWidth="1"/>
    <col min="13743" max="13743" width="3" style="1" customWidth="1"/>
    <col min="13744" max="13744" width="4" style="1" customWidth="1"/>
    <col min="13745" max="13754" width="1.7109375" style="1" customWidth="1"/>
    <col min="13755" max="13755" width="3.5703125" style="1" customWidth="1"/>
    <col min="13756" max="13756" width="1.7109375" style="1" customWidth="1"/>
    <col min="13757" max="13757" width="5.28515625" style="1" customWidth="1"/>
    <col min="13758" max="13768" width="1.7109375" style="1" customWidth="1"/>
    <col min="13769" max="13769" width="3.5703125" style="1" customWidth="1"/>
    <col min="13770" max="13770" width="1.7109375" style="1" customWidth="1"/>
    <col min="13771" max="13771" width="2.42578125" style="1" customWidth="1"/>
    <col min="13772" max="13786" width="1.7109375" style="1" customWidth="1"/>
    <col min="13787" max="13787" width="2.5703125" style="1" customWidth="1"/>
    <col min="13788" max="13834" width="1.7109375" style="1" customWidth="1"/>
    <col min="13835" max="13835" width="1" style="1" customWidth="1"/>
    <col min="13836" max="13836" width="1.7109375" style="1" customWidth="1"/>
    <col min="13837" max="13837" width="0.42578125" style="1" customWidth="1"/>
    <col min="13838" max="13840" width="1.7109375" style="1" customWidth="1"/>
    <col min="13841" max="13841" width="0" style="1" hidden="1" customWidth="1"/>
    <col min="13842" max="13842" width="10.7109375" style="1" customWidth="1"/>
    <col min="13843" max="13849" width="1.7109375" style="1" customWidth="1"/>
    <col min="13850" max="13985" width="11.42578125" style="1"/>
    <col min="13986" max="13994" width="1.7109375" style="1" customWidth="1"/>
    <col min="13995" max="13996" width="3.140625" style="1" customWidth="1"/>
    <col min="13997" max="13997" width="1.7109375" style="1" customWidth="1"/>
    <col min="13998" max="13998" width="3.140625" style="1" customWidth="1"/>
    <col min="13999" max="13999" width="3" style="1" customWidth="1"/>
    <col min="14000" max="14000" width="4" style="1" customWidth="1"/>
    <col min="14001" max="14010" width="1.7109375" style="1" customWidth="1"/>
    <col min="14011" max="14011" width="3.5703125" style="1" customWidth="1"/>
    <col min="14012" max="14012" width="1.7109375" style="1" customWidth="1"/>
    <col min="14013" max="14013" width="5.28515625" style="1" customWidth="1"/>
    <col min="14014" max="14024" width="1.7109375" style="1" customWidth="1"/>
    <col min="14025" max="14025" width="3.5703125" style="1" customWidth="1"/>
    <col min="14026" max="14026" width="1.7109375" style="1" customWidth="1"/>
    <col min="14027" max="14027" width="2.42578125" style="1" customWidth="1"/>
    <col min="14028" max="14042" width="1.7109375" style="1" customWidth="1"/>
    <col min="14043" max="14043" width="2.5703125" style="1" customWidth="1"/>
    <col min="14044" max="14090" width="1.7109375" style="1" customWidth="1"/>
    <col min="14091" max="14091" width="1" style="1" customWidth="1"/>
    <col min="14092" max="14092" width="1.7109375" style="1" customWidth="1"/>
    <col min="14093" max="14093" width="0.42578125" style="1" customWidth="1"/>
    <col min="14094" max="14096" width="1.7109375" style="1" customWidth="1"/>
    <col min="14097" max="14097" width="0" style="1" hidden="1" customWidth="1"/>
    <col min="14098" max="14098" width="10.7109375" style="1" customWidth="1"/>
    <col min="14099" max="14105" width="1.7109375" style="1" customWidth="1"/>
    <col min="14106" max="14241" width="11.42578125" style="1"/>
    <col min="14242" max="14250" width="1.7109375" style="1" customWidth="1"/>
    <col min="14251" max="14252" width="3.140625" style="1" customWidth="1"/>
    <col min="14253" max="14253" width="1.7109375" style="1" customWidth="1"/>
    <col min="14254" max="14254" width="3.140625" style="1" customWidth="1"/>
    <col min="14255" max="14255" width="3" style="1" customWidth="1"/>
    <col min="14256" max="14256" width="4" style="1" customWidth="1"/>
    <col min="14257" max="14266" width="1.7109375" style="1" customWidth="1"/>
    <col min="14267" max="14267" width="3.5703125" style="1" customWidth="1"/>
    <col min="14268" max="14268" width="1.7109375" style="1" customWidth="1"/>
    <col min="14269" max="14269" width="5.28515625" style="1" customWidth="1"/>
    <col min="14270" max="14280" width="1.7109375" style="1" customWidth="1"/>
    <col min="14281" max="14281" width="3.5703125" style="1" customWidth="1"/>
    <col min="14282" max="14282" width="1.7109375" style="1" customWidth="1"/>
    <col min="14283" max="14283" width="2.42578125" style="1" customWidth="1"/>
    <col min="14284" max="14298" width="1.7109375" style="1" customWidth="1"/>
    <col min="14299" max="14299" width="2.5703125" style="1" customWidth="1"/>
    <col min="14300" max="14346" width="1.7109375" style="1" customWidth="1"/>
    <col min="14347" max="14347" width="1" style="1" customWidth="1"/>
    <col min="14348" max="14348" width="1.7109375" style="1" customWidth="1"/>
    <col min="14349" max="14349" width="0.42578125" style="1" customWidth="1"/>
    <col min="14350" max="14352" width="1.7109375" style="1" customWidth="1"/>
    <col min="14353" max="14353" width="0" style="1" hidden="1" customWidth="1"/>
    <col min="14354" max="14354" width="10.7109375" style="1" customWidth="1"/>
    <col min="14355" max="14361" width="1.7109375" style="1" customWidth="1"/>
    <col min="14362" max="14497" width="11.42578125" style="1"/>
    <col min="14498" max="14506" width="1.7109375" style="1" customWidth="1"/>
    <col min="14507" max="14508" width="3.140625" style="1" customWidth="1"/>
    <col min="14509" max="14509" width="1.7109375" style="1" customWidth="1"/>
    <col min="14510" max="14510" width="3.140625" style="1" customWidth="1"/>
    <col min="14511" max="14511" width="3" style="1" customWidth="1"/>
    <col min="14512" max="14512" width="4" style="1" customWidth="1"/>
    <col min="14513" max="14522" width="1.7109375" style="1" customWidth="1"/>
    <col min="14523" max="14523" width="3.5703125" style="1" customWidth="1"/>
    <col min="14524" max="14524" width="1.7109375" style="1" customWidth="1"/>
    <col min="14525" max="14525" width="5.28515625" style="1" customWidth="1"/>
    <col min="14526" max="14536" width="1.7109375" style="1" customWidth="1"/>
    <col min="14537" max="14537" width="3.5703125" style="1" customWidth="1"/>
    <col min="14538" max="14538" width="1.7109375" style="1" customWidth="1"/>
    <col min="14539" max="14539" width="2.42578125" style="1" customWidth="1"/>
    <col min="14540" max="14554" width="1.7109375" style="1" customWidth="1"/>
    <col min="14555" max="14555" width="2.5703125" style="1" customWidth="1"/>
    <col min="14556" max="14602" width="1.7109375" style="1" customWidth="1"/>
    <col min="14603" max="14603" width="1" style="1" customWidth="1"/>
    <col min="14604" max="14604" width="1.7109375" style="1" customWidth="1"/>
    <col min="14605" max="14605" width="0.42578125" style="1" customWidth="1"/>
    <col min="14606" max="14608" width="1.7109375" style="1" customWidth="1"/>
    <col min="14609" max="14609" width="0" style="1" hidden="1" customWidth="1"/>
    <col min="14610" max="14610" width="10.7109375" style="1" customWidth="1"/>
    <col min="14611" max="14617" width="1.7109375" style="1" customWidth="1"/>
    <col min="14618" max="14753" width="11.42578125" style="1"/>
    <col min="14754" max="14762" width="1.7109375" style="1" customWidth="1"/>
    <col min="14763" max="14764" width="3.140625" style="1" customWidth="1"/>
    <col min="14765" max="14765" width="1.7109375" style="1" customWidth="1"/>
    <col min="14766" max="14766" width="3.140625" style="1" customWidth="1"/>
    <col min="14767" max="14767" width="3" style="1" customWidth="1"/>
    <col min="14768" max="14768" width="4" style="1" customWidth="1"/>
    <col min="14769" max="14778" width="1.7109375" style="1" customWidth="1"/>
    <col min="14779" max="14779" width="3.5703125" style="1" customWidth="1"/>
    <col min="14780" max="14780" width="1.7109375" style="1" customWidth="1"/>
    <col min="14781" max="14781" width="5.28515625" style="1" customWidth="1"/>
    <col min="14782" max="14792" width="1.7109375" style="1" customWidth="1"/>
    <col min="14793" max="14793" width="3.5703125" style="1" customWidth="1"/>
    <col min="14794" max="14794" width="1.7109375" style="1" customWidth="1"/>
    <col min="14795" max="14795" width="2.42578125" style="1" customWidth="1"/>
    <col min="14796" max="14810" width="1.7109375" style="1" customWidth="1"/>
    <col min="14811" max="14811" width="2.5703125" style="1" customWidth="1"/>
    <col min="14812" max="14858" width="1.7109375" style="1" customWidth="1"/>
    <col min="14859" max="14859" width="1" style="1" customWidth="1"/>
    <col min="14860" max="14860" width="1.7109375" style="1" customWidth="1"/>
    <col min="14861" max="14861" width="0.42578125" style="1" customWidth="1"/>
    <col min="14862" max="14864" width="1.7109375" style="1" customWidth="1"/>
    <col min="14865" max="14865" width="0" style="1" hidden="1" customWidth="1"/>
    <col min="14866" max="14866" width="10.7109375" style="1" customWidth="1"/>
    <col min="14867" max="14873" width="1.7109375" style="1" customWidth="1"/>
    <col min="14874" max="15009" width="11.42578125" style="1"/>
    <col min="15010" max="15018" width="1.7109375" style="1" customWidth="1"/>
    <col min="15019" max="15020" width="3.140625" style="1" customWidth="1"/>
    <col min="15021" max="15021" width="1.7109375" style="1" customWidth="1"/>
    <col min="15022" max="15022" width="3.140625" style="1" customWidth="1"/>
    <col min="15023" max="15023" width="3" style="1" customWidth="1"/>
    <col min="15024" max="15024" width="4" style="1" customWidth="1"/>
    <col min="15025" max="15034" width="1.7109375" style="1" customWidth="1"/>
    <col min="15035" max="15035" width="3.5703125" style="1" customWidth="1"/>
    <col min="15036" max="15036" width="1.7109375" style="1" customWidth="1"/>
    <col min="15037" max="15037" width="5.28515625" style="1" customWidth="1"/>
    <col min="15038" max="15048" width="1.7109375" style="1" customWidth="1"/>
    <col min="15049" max="15049" width="3.5703125" style="1" customWidth="1"/>
    <col min="15050" max="15050" width="1.7109375" style="1" customWidth="1"/>
    <col min="15051" max="15051" width="2.42578125" style="1" customWidth="1"/>
    <col min="15052" max="15066" width="1.7109375" style="1" customWidth="1"/>
    <col min="15067" max="15067" width="2.5703125" style="1" customWidth="1"/>
    <col min="15068" max="15114" width="1.7109375" style="1" customWidth="1"/>
    <col min="15115" max="15115" width="1" style="1" customWidth="1"/>
    <col min="15116" max="15116" width="1.7109375" style="1" customWidth="1"/>
    <col min="15117" max="15117" width="0.42578125" style="1" customWidth="1"/>
    <col min="15118" max="15120" width="1.7109375" style="1" customWidth="1"/>
    <col min="15121" max="15121" width="0" style="1" hidden="1" customWidth="1"/>
    <col min="15122" max="15122" width="10.7109375" style="1" customWidth="1"/>
    <col min="15123" max="15129" width="1.7109375" style="1" customWidth="1"/>
    <col min="15130" max="15265" width="11.42578125" style="1"/>
    <col min="15266" max="15274" width="1.7109375" style="1" customWidth="1"/>
    <col min="15275" max="15276" width="3.140625" style="1" customWidth="1"/>
    <col min="15277" max="15277" width="1.7109375" style="1" customWidth="1"/>
    <col min="15278" max="15278" width="3.140625" style="1" customWidth="1"/>
    <col min="15279" max="15279" width="3" style="1" customWidth="1"/>
    <col min="15280" max="15280" width="4" style="1" customWidth="1"/>
    <col min="15281" max="15290" width="1.7109375" style="1" customWidth="1"/>
    <col min="15291" max="15291" width="3.5703125" style="1" customWidth="1"/>
    <col min="15292" max="15292" width="1.7109375" style="1" customWidth="1"/>
    <col min="15293" max="15293" width="5.28515625" style="1" customWidth="1"/>
    <col min="15294" max="15304" width="1.7109375" style="1" customWidth="1"/>
    <col min="15305" max="15305" width="3.5703125" style="1" customWidth="1"/>
    <col min="15306" max="15306" width="1.7109375" style="1" customWidth="1"/>
    <col min="15307" max="15307" width="2.42578125" style="1" customWidth="1"/>
    <col min="15308" max="15322" width="1.7109375" style="1" customWidth="1"/>
    <col min="15323" max="15323" width="2.5703125" style="1" customWidth="1"/>
    <col min="15324" max="15370" width="1.7109375" style="1" customWidth="1"/>
    <col min="15371" max="15371" width="1" style="1" customWidth="1"/>
    <col min="15372" max="15372" width="1.7109375" style="1" customWidth="1"/>
    <col min="15373" max="15373" width="0.42578125" style="1" customWidth="1"/>
    <col min="15374" max="15376" width="1.7109375" style="1" customWidth="1"/>
    <col min="15377" max="15377" width="0" style="1" hidden="1" customWidth="1"/>
    <col min="15378" max="15378" width="10.7109375" style="1" customWidth="1"/>
    <col min="15379" max="15385" width="1.7109375" style="1" customWidth="1"/>
    <col min="15386" max="15521" width="11.42578125" style="1"/>
    <col min="15522" max="15530" width="1.7109375" style="1" customWidth="1"/>
    <col min="15531" max="15532" width="3.140625" style="1" customWidth="1"/>
    <col min="15533" max="15533" width="1.7109375" style="1" customWidth="1"/>
    <col min="15534" max="15534" width="3.140625" style="1" customWidth="1"/>
    <col min="15535" max="15535" width="3" style="1" customWidth="1"/>
    <col min="15536" max="15536" width="4" style="1" customWidth="1"/>
    <col min="15537" max="15546" width="1.7109375" style="1" customWidth="1"/>
    <col min="15547" max="15547" width="3.5703125" style="1" customWidth="1"/>
    <col min="15548" max="15548" width="1.7109375" style="1" customWidth="1"/>
    <col min="15549" max="15549" width="5.28515625" style="1" customWidth="1"/>
    <col min="15550" max="15560" width="1.7109375" style="1" customWidth="1"/>
    <col min="15561" max="15561" width="3.5703125" style="1" customWidth="1"/>
    <col min="15562" max="15562" width="1.7109375" style="1" customWidth="1"/>
    <col min="15563" max="15563" width="2.42578125" style="1" customWidth="1"/>
    <col min="15564" max="15578" width="1.7109375" style="1" customWidth="1"/>
    <col min="15579" max="15579" width="2.5703125" style="1" customWidth="1"/>
    <col min="15580" max="15626" width="1.7109375" style="1" customWidth="1"/>
    <col min="15627" max="15627" width="1" style="1" customWidth="1"/>
    <col min="15628" max="15628" width="1.7109375" style="1" customWidth="1"/>
    <col min="15629" max="15629" width="0.42578125" style="1" customWidth="1"/>
    <col min="15630" max="15632" width="1.7109375" style="1" customWidth="1"/>
    <col min="15633" max="15633" width="0" style="1" hidden="1" customWidth="1"/>
    <col min="15634" max="15634" width="10.7109375" style="1" customWidth="1"/>
    <col min="15635" max="15641" width="1.7109375" style="1" customWidth="1"/>
    <col min="15642" max="15777" width="11.42578125" style="1"/>
    <col min="15778" max="15786" width="1.7109375" style="1" customWidth="1"/>
    <col min="15787" max="15788" width="3.140625" style="1" customWidth="1"/>
    <col min="15789" max="15789" width="1.7109375" style="1" customWidth="1"/>
    <col min="15790" max="15790" width="3.140625" style="1" customWidth="1"/>
    <col min="15791" max="15791" width="3" style="1" customWidth="1"/>
    <col min="15792" max="15792" width="4" style="1" customWidth="1"/>
    <col min="15793" max="15802" width="1.7109375" style="1" customWidth="1"/>
    <col min="15803" max="15803" width="3.5703125" style="1" customWidth="1"/>
    <col min="15804" max="15804" width="1.7109375" style="1" customWidth="1"/>
    <col min="15805" max="15805" width="5.28515625" style="1" customWidth="1"/>
    <col min="15806" max="15816" width="1.7109375" style="1" customWidth="1"/>
    <col min="15817" max="15817" width="3.5703125" style="1" customWidth="1"/>
    <col min="15818" max="15818" width="1.7109375" style="1" customWidth="1"/>
    <col min="15819" max="15819" width="2.42578125" style="1" customWidth="1"/>
    <col min="15820" max="15834" width="1.7109375" style="1" customWidth="1"/>
    <col min="15835" max="15835" width="2.5703125" style="1" customWidth="1"/>
    <col min="15836" max="15882" width="1.7109375" style="1" customWidth="1"/>
    <col min="15883" max="15883" width="1" style="1" customWidth="1"/>
    <col min="15884" max="15884" width="1.7109375" style="1" customWidth="1"/>
    <col min="15885" max="15885" width="0.42578125" style="1" customWidth="1"/>
    <col min="15886" max="15888" width="1.7109375" style="1" customWidth="1"/>
    <col min="15889" max="15889" width="0" style="1" hidden="1" customWidth="1"/>
    <col min="15890" max="15890" width="10.7109375" style="1" customWidth="1"/>
    <col min="15891" max="15897" width="1.7109375" style="1" customWidth="1"/>
    <col min="15898" max="16033" width="11.42578125" style="1"/>
    <col min="16034" max="16042" width="1.7109375" style="1" customWidth="1"/>
    <col min="16043" max="16044" width="3.140625" style="1" customWidth="1"/>
    <col min="16045" max="16045" width="1.7109375" style="1" customWidth="1"/>
    <col min="16046" max="16046" width="3.140625" style="1" customWidth="1"/>
    <col min="16047" max="16047" width="3" style="1" customWidth="1"/>
    <col min="16048" max="16048" width="4" style="1" customWidth="1"/>
    <col min="16049" max="16058" width="1.7109375" style="1" customWidth="1"/>
    <col min="16059" max="16059" width="3.5703125" style="1" customWidth="1"/>
    <col min="16060" max="16060" width="1.7109375" style="1" customWidth="1"/>
    <col min="16061" max="16061" width="5.28515625" style="1" customWidth="1"/>
    <col min="16062" max="16072" width="1.7109375" style="1" customWidth="1"/>
    <col min="16073" max="16073" width="3.5703125" style="1" customWidth="1"/>
    <col min="16074" max="16074" width="1.7109375" style="1" customWidth="1"/>
    <col min="16075" max="16075" width="2.42578125" style="1" customWidth="1"/>
    <col min="16076" max="16090" width="1.7109375" style="1" customWidth="1"/>
    <col min="16091" max="16091" width="2.5703125" style="1" customWidth="1"/>
    <col min="16092" max="16138" width="1.7109375" style="1" customWidth="1"/>
    <col min="16139" max="16139" width="1" style="1" customWidth="1"/>
    <col min="16140" max="16140" width="1.7109375" style="1" customWidth="1"/>
    <col min="16141" max="16141" width="0.42578125" style="1" customWidth="1"/>
    <col min="16142" max="16144" width="1.7109375" style="1" customWidth="1"/>
    <col min="16145" max="16145" width="0" style="1" hidden="1" customWidth="1"/>
    <col min="16146" max="16146" width="10.7109375" style="1" customWidth="1"/>
    <col min="16147" max="16153" width="1.7109375" style="1" customWidth="1"/>
    <col min="16154" max="16384" width="11.42578125" style="1"/>
  </cols>
  <sheetData>
    <row r="1" spans="1:30" ht="24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30" ht="17.25" customHeight="1" x14ac:dyDescent="0.3">
      <c r="A2" s="63" t="str">
        <f>+[1]D!C4</f>
        <v>Municipio de Mascota, Jalisco.  Ejercicio Fiscal 2016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30" ht="3" customHeight="1" x14ac:dyDescent="0.3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30" ht="15" customHeight="1" x14ac:dyDescent="0.3">
      <c r="A4" s="64" t="s">
        <v>1</v>
      </c>
      <c r="B4" s="64" t="s">
        <v>2</v>
      </c>
      <c r="C4" s="64" t="s">
        <v>3</v>
      </c>
      <c r="D4" s="66" t="s">
        <v>4</v>
      </c>
      <c r="E4" s="64" t="s">
        <v>5</v>
      </c>
      <c r="F4" s="69" t="s">
        <v>6</v>
      </c>
      <c r="G4" s="70" t="s">
        <v>7</v>
      </c>
      <c r="H4" s="70"/>
      <c r="I4" s="70"/>
      <c r="J4" s="4">
        <v>131</v>
      </c>
      <c r="K4" s="4">
        <v>132</v>
      </c>
      <c r="L4" s="4">
        <v>132</v>
      </c>
      <c r="M4" s="4">
        <v>133</v>
      </c>
      <c r="N4" s="4">
        <v>134</v>
      </c>
      <c r="O4" s="69" t="s">
        <v>8</v>
      </c>
      <c r="P4" s="57" t="s">
        <v>9</v>
      </c>
    </row>
    <row r="5" spans="1:30" ht="12.75" customHeight="1" x14ac:dyDescent="0.3">
      <c r="A5" s="60"/>
      <c r="B5" s="60"/>
      <c r="C5" s="60"/>
      <c r="D5" s="67"/>
      <c r="E5" s="60"/>
      <c r="F5" s="61"/>
      <c r="G5" s="60" t="s">
        <v>10</v>
      </c>
      <c r="H5" s="60"/>
      <c r="I5" s="60"/>
      <c r="J5" s="5" t="s">
        <v>11</v>
      </c>
      <c r="K5" s="61" t="s">
        <v>12</v>
      </c>
      <c r="L5" s="61" t="s">
        <v>13</v>
      </c>
      <c r="M5" s="61" t="s">
        <v>14</v>
      </c>
      <c r="N5" s="61" t="s">
        <v>15</v>
      </c>
      <c r="O5" s="61"/>
      <c r="P5" s="58"/>
    </row>
    <row r="6" spans="1:30" ht="44.25" customHeight="1" x14ac:dyDescent="0.3">
      <c r="A6" s="65"/>
      <c r="B6" s="65"/>
      <c r="C6" s="65"/>
      <c r="D6" s="68"/>
      <c r="E6" s="65"/>
      <c r="F6" s="62"/>
      <c r="G6" s="6" t="s">
        <v>16</v>
      </c>
      <c r="H6" s="7" t="s">
        <v>17</v>
      </c>
      <c r="I6" s="6" t="s">
        <v>18</v>
      </c>
      <c r="J6" s="8" t="s">
        <v>19</v>
      </c>
      <c r="K6" s="62"/>
      <c r="L6" s="62"/>
      <c r="M6" s="62"/>
      <c r="N6" s="62"/>
      <c r="O6" s="62"/>
      <c r="P6" s="59"/>
    </row>
    <row r="7" spans="1:30" s="14" customFormat="1" ht="6" hidden="1" customHeight="1" x14ac:dyDescent="0.2">
      <c r="A7" s="9"/>
      <c r="B7" s="9"/>
      <c r="C7" s="9"/>
      <c r="D7" s="10"/>
      <c r="E7" s="9"/>
      <c r="F7" s="11">
        <v>35480</v>
      </c>
      <c r="G7" s="12"/>
      <c r="H7" s="12"/>
      <c r="I7" s="13"/>
      <c r="J7" s="9"/>
      <c r="K7" s="9"/>
      <c r="L7" s="9"/>
      <c r="M7" s="9"/>
      <c r="N7" s="9"/>
      <c r="O7" s="9"/>
      <c r="P7" s="9"/>
    </row>
    <row r="8" spans="1:30" s="14" customFormat="1" ht="15.75" x14ac:dyDescent="0.2">
      <c r="A8" s="15" t="s">
        <v>20</v>
      </c>
      <c r="B8" s="15" t="s">
        <v>21</v>
      </c>
      <c r="C8" s="16">
        <v>1</v>
      </c>
      <c r="D8" s="17" t="s">
        <v>22</v>
      </c>
      <c r="E8" s="18">
        <v>503</v>
      </c>
      <c r="F8" s="19">
        <v>9</v>
      </c>
      <c r="G8" s="20">
        <v>13152</v>
      </c>
      <c r="H8" s="20">
        <f>+G8*F8</f>
        <v>118368</v>
      </c>
      <c r="I8" s="21">
        <f t="shared" ref="I8:I77" si="0">F8*G8*12</f>
        <v>1420416</v>
      </c>
      <c r="J8" s="22">
        <v>0</v>
      </c>
      <c r="K8" s="22">
        <f>I8/365*20*25%</f>
        <v>19457.753424657534</v>
      </c>
      <c r="L8" s="22">
        <f t="shared" ref="L8:L77" si="1">I8/365*50</f>
        <v>194577.53424657535</v>
      </c>
      <c r="M8" s="22">
        <v>0</v>
      </c>
      <c r="N8" s="22">
        <v>0</v>
      </c>
      <c r="O8" s="22">
        <v>0</v>
      </c>
      <c r="P8" s="21">
        <f t="shared" ref="P8:P77" si="2">SUM(I8:O8)</f>
        <v>1634451.2876712328</v>
      </c>
    </row>
    <row r="9" spans="1:30" s="14" customFormat="1" ht="15" customHeight="1" x14ac:dyDescent="0.2">
      <c r="A9" s="56" t="s">
        <v>23</v>
      </c>
      <c r="B9" s="56"/>
      <c r="C9" s="56"/>
      <c r="D9" s="56"/>
      <c r="E9" s="56"/>
      <c r="F9" s="23">
        <f>+F8</f>
        <v>9</v>
      </c>
      <c r="G9" s="20"/>
      <c r="H9" s="20"/>
      <c r="I9" s="24">
        <f>+I8</f>
        <v>1420416</v>
      </c>
      <c r="J9" s="24">
        <f t="shared" ref="J9:O9" si="3">+J8</f>
        <v>0</v>
      </c>
      <c r="K9" s="24">
        <f t="shared" si="3"/>
        <v>19457.753424657534</v>
      </c>
      <c r="L9" s="24">
        <f t="shared" si="3"/>
        <v>194577.53424657535</v>
      </c>
      <c r="M9" s="24">
        <f t="shared" si="3"/>
        <v>0</v>
      </c>
      <c r="N9" s="24">
        <f t="shared" si="3"/>
        <v>0</v>
      </c>
      <c r="O9" s="24">
        <f t="shared" si="3"/>
        <v>0</v>
      </c>
      <c r="P9" s="24">
        <f>+P8</f>
        <v>1634451.2876712328</v>
      </c>
    </row>
    <row r="10" spans="1:30" s="14" customFormat="1" ht="15.75" x14ac:dyDescent="0.2">
      <c r="A10" s="15" t="s">
        <v>24</v>
      </c>
      <c r="B10" s="25" t="s">
        <v>25</v>
      </c>
      <c r="C10" s="16">
        <v>2</v>
      </c>
      <c r="D10" s="17" t="s">
        <v>26</v>
      </c>
      <c r="E10" s="18">
        <v>503</v>
      </c>
      <c r="F10" s="19">
        <v>1</v>
      </c>
      <c r="G10" s="20">
        <v>35203.991999999998</v>
      </c>
      <c r="H10" s="20">
        <f t="shared" ref="H10:H73" si="4">+G10*F10</f>
        <v>35203.991999999998</v>
      </c>
      <c r="I10" s="21">
        <f t="shared" si="0"/>
        <v>422447.90399999998</v>
      </c>
      <c r="J10" s="22">
        <v>0</v>
      </c>
      <c r="K10" s="22">
        <f t="shared" ref="K10:K73" si="5">I10/365*20*25%</f>
        <v>5786.9575890410952</v>
      </c>
      <c r="L10" s="22">
        <f t="shared" si="1"/>
        <v>57869.575890410953</v>
      </c>
      <c r="M10" s="22">
        <v>0</v>
      </c>
      <c r="N10" s="22">
        <v>0</v>
      </c>
      <c r="O10" s="22">
        <v>0</v>
      </c>
      <c r="P10" s="21">
        <f t="shared" si="2"/>
        <v>486104.437479452</v>
      </c>
      <c r="AD10" s="26"/>
    </row>
    <row r="11" spans="1:30" s="14" customFormat="1" ht="15.75" x14ac:dyDescent="0.2">
      <c r="A11" s="15" t="s">
        <v>27</v>
      </c>
      <c r="B11" s="25" t="s">
        <v>28</v>
      </c>
      <c r="C11" s="16">
        <v>2</v>
      </c>
      <c r="D11" s="17" t="s">
        <v>26</v>
      </c>
      <c r="E11" s="18">
        <v>503</v>
      </c>
      <c r="F11" s="19">
        <v>1</v>
      </c>
      <c r="G11" s="20">
        <v>8806.0020000000004</v>
      </c>
      <c r="H11" s="20">
        <f t="shared" si="4"/>
        <v>8806.0020000000004</v>
      </c>
      <c r="I11" s="21">
        <f t="shared" si="0"/>
        <v>105672.024</v>
      </c>
      <c r="J11" s="22">
        <v>0</v>
      </c>
      <c r="K11" s="22">
        <f t="shared" si="5"/>
        <v>1447.5619726027398</v>
      </c>
      <c r="L11" s="22">
        <f t="shared" si="1"/>
        <v>14475.619726027398</v>
      </c>
      <c r="M11" s="22">
        <v>0</v>
      </c>
      <c r="N11" s="22">
        <v>0</v>
      </c>
      <c r="O11" s="22">
        <v>12210</v>
      </c>
      <c r="P11" s="21">
        <f t="shared" si="2"/>
        <v>133805.20569863013</v>
      </c>
      <c r="AD11" s="26"/>
    </row>
    <row r="12" spans="1:30" s="14" customFormat="1" ht="15.75" x14ac:dyDescent="0.2">
      <c r="A12" s="15" t="s">
        <v>29</v>
      </c>
      <c r="B12" s="25" t="s">
        <v>389</v>
      </c>
      <c r="C12" s="16">
        <v>2</v>
      </c>
      <c r="D12" s="17" t="s">
        <v>26</v>
      </c>
      <c r="E12" s="18">
        <v>503</v>
      </c>
      <c r="F12" s="19">
        <v>1</v>
      </c>
      <c r="G12" s="20">
        <f>2793*2</f>
        <v>5586</v>
      </c>
      <c r="H12" s="20">
        <f t="shared" si="4"/>
        <v>5586</v>
      </c>
      <c r="I12" s="21">
        <f t="shared" si="0"/>
        <v>67032</v>
      </c>
      <c r="J12" s="22">
        <v>0</v>
      </c>
      <c r="K12" s="22">
        <f t="shared" si="5"/>
        <v>918.24657534246569</v>
      </c>
      <c r="L12" s="22">
        <f t="shared" si="1"/>
        <v>9182.4657534246562</v>
      </c>
      <c r="M12" s="22">
        <v>0</v>
      </c>
      <c r="N12" s="22">
        <v>0</v>
      </c>
      <c r="O12" s="27">
        <v>3150.5039999999999</v>
      </c>
      <c r="P12" s="21">
        <f t="shared" si="2"/>
        <v>80283.216328767114</v>
      </c>
      <c r="AD12" s="26"/>
    </row>
    <row r="13" spans="1:30" s="14" customFormat="1" ht="25.5" x14ac:dyDescent="0.2">
      <c r="A13" s="15" t="s">
        <v>31</v>
      </c>
      <c r="B13" s="25" t="s">
        <v>390</v>
      </c>
      <c r="C13" s="16">
        <v>2</v>
      </c>
      <c r="D13" s="17" t="s">
        <v>26</v>
      </c>
      <c r="E13" s="18">
        <v>503</v>
      </c>
      <c r="F13" s="19">
        <v>1</v>
      </c>
      <c r="G13" s="20">
        <f>2931.75*2</f>
        <v>5863.5</v>
      </c>
      <c r="H13" s="20">
        <f t="shared" si="4"/>
        <v>5863.5</v>
      </c>
      <c r="I13" s="21">
        <f t="shared" si="0"/>
        <v>70362</v>
      </c>
      <c r="J13" s="22">
        <v>0</v>
      </c>
      <c r="K13" s="22">
        <f t="shared" si="5"/>
        <v>963.8630136986302</v>
      </c>
      <c r="L13" s="22">
        <f t="shared" si="1"/>
        <v>9638.6301369863013</v>
      </c>
      <c r="M13" s="22">
        <v>0</v>
      </c>
      <c r="N13" s="22">
        <v>0</v>
      </c>
      <c r="O13" s="27">
        <v>3307.0140000000001</v>
      </c>
      <c r="P13" s="21">
        <f t="shared" si="2"/>
        <v>84271.507150684934</v>
      </c>
      <c r="AD13" s="26"/>
    </row>
    <row r="14" spans="1:30" s="14" customFormat="1" ht="15.75" x14ac:dyDescent="0.2">
      <c r="A14" s="15" t="s">
        <v>32</v>
      </c>
      <c r="B14" s="25" t="s">
        <v>33</v>
      </c>
      <c r="C14" s="16">
        <v>2</v>
      </c>
      <c r="D14" s="17" t="s">
        <v>26</v>
      </c>
      <c r="E14" s="18">
        <v>503</v>
      </c>
      <c r="F14" s="19">
        <v>1</v>
      </c>
      <c r="G14" s="20">
        <f>2931.75*2</f>
        <v>5863.5</v>
      </c>
      <c r="H14" s="20">
        <f t="shared" si="4"/>
        <v>5863.5</v>
      </c>
      <c r="I14" s="21">
        <f t="shared" si="0"/>
        <v>70362</v>
      </c>
      <c r="J14" s="22">
        <v>0</v>
      </c>
      <c r="K14" s="22">
        <f t="shared" si="5"/>
        <v>963.8630136986302</v>
      </c>
      <c r="L14" s="22">
        <f t="shared" si="1"/>
        <v>9638.6301369863013</v>
      </c>
      <c r="M14" s="22">
        <v>0</v>
      </c>
      <c r="N14" s="22">
        <v>0</v>
      </c>
      <c r="O14" s="27">
        <v>3307.0140000000001</v>
      </c>
      <c r="P14" s="21">
        <f t="shared" si="2"/>
        <v>84271.507150684934</v>
      </c>
      <c r="AD14" s="26"/>
    </row>
    <row r="15" spans="1:30" s="14" customFormat="1" ht="15.75" x14ac:dyDescent="0.2">
      <c r="A15" s="15" t="s">
        <v>34</v>
      </c>
      <c r="B15" s="25" t="s">
        <v>35</v>
      </c>
      <c r="C15" s="16">
        <v>2</v>
      </c>
      <c r="D15" s="17" t="s">
        <v>26</v>
      </c>
      <c r="E15" s="18">
        <v>503</v>
      </c>
      <c r="F15" s="19">
        <v>1</v>
      </c>
      <c r="G15" s="20">
        <f>4181.25*2</f>
        <v>8362.5</v>
      </c>
      <c r="H15" s="20">
        <f t="shared" si="4"/>
        <v>8362.5</v>
      </c>
      <c r="I15" s="21">
        <f t="shared" si="0"/>
        <v>100350</v>
      </c>
      <c r="J15" s="22">
        <v>0</v>
      </c>
      <c r="K15" s="22">
        <f t="shared" si="5"/>
        <v>1374.6575342465753</v>
      </c>
      <c r="L15" s="22">
        <f t="shared" si="1"/>
        <v>13746.575342465752</v>
      </c>
      <c r="M15" s="22">
        <v>0</v>
      </c>
      <c r="N15" s="22">
        <v>0</v>
      </c>
      <c r="O15" s="27">
        <v>4716.4500000000007</v>
      </c>
      <c r="P15" s="21">
        <f t="shared" si="2"/>
        <v>120187.68287671234</v>
      </c>
      <c r="AD15" s="26"/>
    </row>
    <row r="16" spans="1:30" s="14" customFormat="1" ht="15" customHeight="1" x14ac:dyDescent="0.2">
      <c r="A16" s="56" t="s">
        <v>23</v>
      </c>
      <c r="B16" s="56"/>
      <c r="C16" s="56"/>
      <c r="D16" s="56"/>
      <c r="E16" s="56"/>
      <c r="F16" s="23">
        <f>SUM(F10:F15)</f>
        <v>6</v>
      </c>
      <c r="G16" s="20"/>
      <c r="H16" s="20"/>
      <c r="I16" s="24">
        <f>SUM(I10:I15)</f>
        <v>836225.92799999996</v>
      </c>
      <c r="J16" s="24">
        <f t="shared" ref="J16:P16" si="6">SUM(J10:J15)</f>
        <v>0</v>
      </c>
      <c r="K16" s="24">
        <f t="shared" si="6"/>
        <v>11455.149698630135</v>
      </c>
      <c r="L16" s="24">
        <f t="shared" si="6"/>
        <v>114551.49698630135</v>
      </c>
      <c r="M16" s="24">
        <f t="shared" si="6"/>
        <v>0</v>
      </c>
      <c r="N16" s="24">
        <f t="shared" si="6"/>
        <v>0</v>
      </c>
      <c r="O16" s="24">
        <f t="shared" si="6"/>
        <v>26690.982</v>
      </c>
      <c r="P16" s="24">
        <f t="shared" si="6"/>
        <v>988923.55668493139</v>
      </c>
    </row>
    <row r="17" spans="1:30" s="14" customFormat="1" ht="15.75" x14ac:dyDescent="0.2">
      <c r="A17" s="15" t="s">
        <v>36</v>
      </c>
      <c r="B17" s="25" t="s">
        <v>37</v>
      </c>
      <c r="C17" s="16">
        <v>3</v>
      </c>
      <c r="D17" s="17" t="s">
        <v>38</v>
      </c>
      <c r="E17" s="18">
        <v>503</v>
      </c>
      <c r="F17" s="19">
        <v>1</v>
      </c>
      <c r="G17" s="20">
        <v>22977</v>
      </c>
      <c r="H17" s="20">
        <f t="shared" si="4"/>
        <v>22977</v>
      </c>
      <c r="I17" s="21">
        <f t="shared" si="0"/>
        <v>275724</v>
      </c>
      <c r="J17" s="22">
        <v>0</v>
      </c>
      <c r="K17" s="22">
        <f t="shared" si="5"/>
        <v>3777.0410958904108</v>
      </c>
      <c r="L17" s="22">
        <f t="shared" si="1"/>
        <v>37770.410958904111</v>
      </c>
      <c r="M17" s="22">
        <v>0</v>
      </c>
      <c r="N17" s="22">
        <v>0</v>
      </c>
      <c r="O17" s="22">
        <v>0</v>
      </c>
      <c r="P17" s="21">
        <f t="shared" si="2"/>
        <v>317271.45205479453</v>
      </c>
      <c r="AD17" s="28"/>
    </row>
    <row r="18" spans="1:30" s="14" customFormat="1" ht="15.75" x14ac:dyDescent="0.2">
      <c r="A18" s="15" t="s">
        <v>39</v>
      </c>
      <c r="B18" s="25" t="s">
        <v>40</v>
      </c>
      <c r="C18" s="16">
        <v>3</v>
      </c>
      <c r="D18" s="17" t="s">
        <v>38</v>
      </c>
      <c r="E18" s="18">
        <v>503</v>
      </c>
      <c r="F18" s="19">
        <v>1</v>
      </c>
      <c r="G18" s="20">
        <v>7671</v>
      </c>
      <c r="H18" s="20">
        <f t="shared" si="4"/>
        <v>7671</v>
      </c>
      <c r="I18" s="21">
        <f t="shared" si="0"/>
        <v>92052</v>
      </c>
      <c r="J18" s="22">
        <v>0</v>
      </c>
      <c r="K18" s="22">
        <f t="shared" si="5"/>
        <v>1260.986301369863</v>
      </c>
      <c r="L18" s="22">
        <f t="shared" si="1"/>
        <v>12609.86301369863</v>
      </c>
      <c r="M18" s="22">
        <v>0</v>
      </c>
      <c r="N18" s="22">
        <v>0</v>
      </c>
      <c r="O18" s="22">
        <v>12332.0016</v>
      </c>
      <c r="P18" s="21">
        <f t="shared" si="2"/>
        <v>118254.8509150685</v>
      </c>
    </row>
    <row r="19" spans="1:30" s="14" customFormat="1" ht="15.75" x14ac:dyDescent="0.2">
      <c r="A19" s="15" t="s">
        <v>39</v>
      </c>
      <c r="B19" s="25" t="s">
        <v>41</v>
      </c>
      <c r="C19" s="16">
        <v>3</v>
      </c>
      <c r="D19" s="17" t="s">
        <v>38</v>
      </c>
      <c r="E19" s="18">
        <v>503</v>
      </c>
      <c r="F19" s="19">
        <v>1</v>
      </c>
      <c r="G19" s="20">
        <v>5073</v>
      </c>
      <c r="H19" s="20">
        <f t="shared" si="4"/>
        <v>5073</v>
      </c>
      <c r="I19" s="21">
        <f t="shared" si="0"/>
        <v>60876</v>
      </c>
      <c r="J19" s="22">
        <v>0</v>
      </c>
      <c r="K19" s="22">
        <f t="shared" si="5"/>
        <v>833.91780821917803</v>
      </c>
      <c r="L19" s="22">
        <f t="shared" si="1"/>
        <v>8339.17808219178</v>
      </c>
      <c r="M19" s="22">
        <v>0</v>
      </c>
      <c r="N19" s="22">
        <v>0</v>
      </c>
      <c r="O19" s="22">
        <v>8384.0015999999996</v>
      </c>
      <c r="P19" s="21">
        <f t="shared" si="2"/>
        <v>78433.097490410961</v>
      </c>
    </row>
    <row r="20" spans="1:30" s="14" customFormat="1" ht="15" customHeight="1" x14ac:dyDescent="0.2">
      <c r="A20" s="56" t="s">
        <v>23</v>
      </c>
      <c r="B20" s="56"/>
      <c r="C20" s="56"/>
      <c r="D20" s="56"/>
      <c r="E20" s="56"/>
      <c r="F20" s="23">
        <f>SUM(F17:F19)</f>
        <v>3</v>
      </c>
      <c r="G20" s="20"/>
      <c r="H20" s="20"/>
      <c r="I20" s="24">
        <f>SUM(I17:I19)</f>
        <v>428652</v>
      </c>
      <c r="J20" s="24">
        <f t="shared" ref="J20:P20" si="7">SUM(J17:J19)</f>
        <v>0</v>
      </c>
      <c r="K20" s="24">
        <f t="shared" si="7"/>
        <v>5871.9452054794519</v>
      </c>
      <c r="L20" s="24">
        <f t="shared" si="7"/>
        <v>58719.452054794521</v>
      </c>
      <c r="M20" s="24">
        <f t="shared" si="7"/>
        <v>0</v>
      </c>
      <c r="N20" s="24">
        <f t="shared" si="7"/>
        <v>0</v>
      </c>
      <c r="O20" s="24">
        <f t="shared" si="7"/>
        <v>20716.003199999999</v>
      </c>
      <c r="P20" s="24">
        <f t="shared" si="7"/>
        <v>513959.40046027402</v>
      </c>
    </row>
    <row r="21" spans="1:30" s="14" customFormat="1" ht="15.75" x14ac:dyDescent="0.2">
      <c r="A21" s="15" t="s">
        <v>42</v>
      </c>
      <c r="B21" s="25" t="s">
        <v>43</v>
      </c>
      <c r="C21" s="16">
        <v>4</v>
      </c>
      <c r="D21" s="17" t="s">
        <v>44</v>
      </c>
      <c r="E21" s="18">
        <v>503</v>
      </c>
      <c r="F21" s="19">
        <v>1</v>
      </c>
      <c r="G21" s="20">
        <v>24354</v>
      </c>
      <c r="H21" s="20">
        <f t="shared" si="4"/>
        <v>24354</v>
      </c>
      <c r="I21" s="21">
        <f t="shared" si="0"/>
        <v>292248</v>
      </c>
      <c r="J21" s="22">
        <v>0</v>
      </c>
      <c r="K21" s="22">
        <f t="shared" si="5"/>
        <v>4003.3972602739727</v>
      </c>
      <c r="L21" s="22">
        <f t="shared" si="1"/>
        <v>40033.972602739726</v>
      </c>
      <c r="M21" s="22">
        <v>0</v>
      </c>
      <c r="N21" s="22">
        <v>0</v>
      </c>
      <c r="O21" s="22">
        <v>0</v>
      </c>
      <c r="P21" s="21">
        <f t="shared" si="2"/>
        <v>336285.36986301374</v>
      </c>
    </row>
    <row r="22" spans="1:30" s="14" customFormat="1" ht="15.75" x14ac:dyDescent="0.2">
      <c r="A22" s="15" t="s">
        <v>27</v>
      </c>
      <c r="B22" s="25" t="s">
        <v>45</v>
      </c>
      <c r="C22" s="16">
        <v>4</v>
      </c>
      <c r="D22" s="17" t="s">
        <v>44</v>
      </c>
      <c r="E22" s="18">
        <v>503</v>
      </c>
      <c r="F22" s="19">
        <v>1</v>
      </c>
      <c r="G22" s="20">
        <v>8221.0020000000004</v>
      </c>
      <c r="H22" s="20">
        <f t="shared" si="4"/>
        <v>8221.0020000000004</v>
      </c>
      <c r="I22" s="21">
        <f t="shared" si="0"/>
        <v>98652.024000000005</v>
      </c>
      <c r="J22" s="22">
        <v>0</v>
      </c>
      <c r="K22" s="22">
        <f t="shared" si="5"/>
        <v>1351.3975890410959</v>
      </c>
      <c r="L22" s="22">
        <f t="shared" si="1"/>
        <v>13513.975890410959</v>
      </c>
      <c r="M22" s="22">
        <v>0</v>
      </c>
      <c r="N22" s="22">
        <v>0</v>
      </c>
      <c r="O22" s="22">
        <v>12712.0008</v>
      </c>
      <c r="P22" s="21">
        <f t="shared" si="2"/>
        <v>126229.39827945206</v>
      </c>
    </row>
    <row r="23" spans="1:30" s="14" customFormat="1" ht="15.75" x14ac:dyDescent="0.2">
      <c r="A23" s="15" t="s">
        <v>39</v>
      </c>
      <c r="B23" s="25" t="s">
        <v>46</v>
      </c>
      <c r="C23" s="16">
        <v>4</v>
      </c>
      <c r="D23" s="17" t="s">
        <v>44</v>
      </c>
      <c r="E23" s="18">
        <v>503</v>
      </c>
      <c r="F23" s="19">
        <v>1</v>
      </c>
      <c r="G23" s="20">
        <f>3219.75*2</f>
        <v>6439.5</v>
      </c>
      <c r="H23" s="20">
        <f t="shared" si="4"/>
        <v>6439.5</v>
      </c>
      <c r="I23" s="21">
        <f t="shared" si="0"/>
        <v>77274</v>
      </c>
      <c r="J23" s="22">
        <v>0</v>
      </c>
      <c r="K23" s="22">
        <f t="shared" si="5"/>
        <v>1058.5479452054794</v>
      </c>
      <c r="L23" s="22">
        <f t="shared" si="1"/>
        <v>10585.479452054795</v>
      </c>
      <c r="M23" s="22">
        <v>0</v>
      </c>
      <c r="N23" s="22">
        <v>0</v>
      </c>
      <c r="O23" s="22">
        <v>3631.8779999999997</v>
      </c>
      <c r="P23" s="21">
        <f t="shared" si="2"/>
        <v>92549.905397260271</v>
      </c>
    </row>
    <row r="24" spans="1:30" s="14" customFormat="1" ht="15" customHeight="1" x14ac:dyDescent="0.2">
      <c r="A24" s="56" t="s">
        <v>23</v>
      </c>
      <c r="B24" s="56"/>
      <c r="C24" s="56"/>
      <c r="D24" s="56"/>
      <c r="E24" s="56"/>
      <c r="F24" s="23">
        <f>SUM(F21:F23)</f>
        <v>3</v>
      </c>
      <c r="G24" s="20"/>
      <c r="H24" s="20"/>
      <c r="I24" s="24">
        <f t="shared" ref="I24:P24" si="8">SUM(I21:I23)</f>
        <v>468174.02399999998</v>
      </c>
      <c r="J24" s="24">
        <f t="shared" si="8"/>
        <v>0</v>
      </c>
      <c r="K24" s="24">
        <f t="shared" si="8"/>
        <v>6413.3427945205485</v>
      </c>
      <c r="L24" s="24">
        <f t="shared" si="8"/>
        <v>64133.427945205483</v>
      </c>
      <c r="M24" s="24">
        <f t="shared" si="8"/>
        <v>0</v>
      </c>
      <c r="N24" s="24">
        <f t="shared" si="8"/>
        <v>0</v>
      </c>
      <c r="O24" s="24">
        <f t="shared" si="8"/>
        <v>16343.878799999999</v>
      </c>
      <c r="P24" s="24">
        <f t="shared" si="8"/>
        <v>555064.67353972606</v>
      </c>
    </row>
    <row r="25" spans="1:30" s="14" customFormat="1" ht="15" customHeight="1" x14ac:dyDescent="0.2">
      <c r="A25" s="15" t="s">
        <v>47</v>
      </c>
      <c r="B25" s="25" t="s">
        <v>30</v>
      </c>
      <c r="C25" s="16">
        <v>5</v>
      </c>
      <c r="D25" s="17" t="s">
        <v>48</v>
      </c>
      <c r="E25" s="18">
        <v>503</v>
      </c>
      <c r="F25" s="19">
        <v>1</v>
      </c>
      <c r="G25" s="20">
        <f>2799*2</f>
        <v>5598</v>
      </c>
      <c r="H25" s="20">
        <f t="shared" si="4"/>
        <v>5598</v>
      </c>
      <c r="I25" s="21">
        <f t="shared" si="0"/>
        <v>67176</v>
      </c>
      <c r="J25" s="22">
        <v>0</v>
      </c>
      <c r="K25" s="22">
        <f t="shared" si="5"/>
        <v>920.21917808219177</v>
      </c>
      <c r="L25" s="22">
        <f t="shared" si="1"/>
        <v>9202.1917808219168</v>
      </c>
      <c r="M25" s="22">
        <v>0</v>
      </c>
      <c r="N25" s="22">
        <v>0</v>
      </c>
      <c r="O25" s="27">
        <v>3157.2719999999999</v>
      </c>
      <c r="P25" s="21">
        <f t="shared" si="2"/>
        <v>80455.682958904101</v>
      </c>
    </row>
    <row r="26" spans="1:30" s="14" customFormat="1" ht="15.75" x14ac:dyDescent="0.2">
      <c r="A26" s="15" t="s">
        <v>48</v>
      </c>
      <c r="B26" s="25" t="s">
        <v>49</v>
      </c>
      <c r="C26" s="16">
        <v>5</v>
      </c>
      <c r="D26" s="17" t="s">
        <v>48</v>
      </c>
      <c r="E26" s="18">
        <v>503</v>
      </c>
      <c r="F26" s="19">
        <v>1</v>
      </c>
      <c r="G26" s="20">
        <f>16393</f>
        <v>16393</v>
      </c>
      <c r="H26" s="20">
        <f>+G26*F26</f>
        <v>16393</v>
      </c>
      <c r="I26" s="21">
        <f>F26*G26*12</f>
        <v>196716</v>
      </c>
      <c r="J26" s="22">
        <v>0</v>
      </c>
      <c r="K26" s="22">
        <f t="shared" si="5"/>
        <v>2694.739726027397</v>
      </c>
      <c r="L26" s="22">
        <f>I26/365*50</f>
        <v>26947.39726027397</v>
      </c>
      <c r="M26" s="22">
        <v>0</v>
      </c>
      <c r="N26" s="22">
        <v>0</v>
      </c>
      <c r="O26" s="22">
        <v>0</v>
      </c>
      <c r="P26" s="21">
        <f>SUM(I26:O26)</f>
        <v>226358.13698630137</v>
      </c>
    </row>
    <row r="27" spans="1:30" s="14" customFormat="1" ht="15.75" x14ac:dyDescent="0.2">
      <c r="A27" s="15" t="s">
        <v>50</v>
      </c>
      <c r="B27" s="25" t="s">
        <v>51</v>
      </c>
      <c r="C27" s="16">
        <v>5</v>
      </c>
      <c r="D27" s="17" t="s">
        <v>48</v>
      </c>
      <c r="E27" s="18">
        <v>503</v>
      </c>
      <c r="F27" s="19">
        <v>1</v>
      </c>
      <c r="G27" s="20">
        <f>3835.5*2</f>
        <v>7671</v>
      </c>
      <c r="H27" s="20">
        <f t="shared" si="4"/>
        <v>7671</v>
      </c>
      <c r="I27" s="21">
        <f t="shared" si="0"/>
        <v>92052</v>
      </c>
      <c r="J27" s="22">
        <v>0</v>
      </c>
      <c r="K27" s="22">
        <f t="shared" si="5"/>
        <v>1260.986301369863</v>
      </c>
      <c r="L27" s="22">
        <f t="shared" si="1"/>
        <v>12609.86301369863</v>
      </c>
      <c r="M27" s="22">
        <v>0</v>
      </c>
      <c r="N27" s="22">
        <v>0</v>
      </c>
      <c r="O27" s="27">
        <v>4326.4439999999995</v>
      </c>
      <c r="P27" s="21">
        <f t="shared" si="2"/>
        <v>110249.2933150685</v>
      </c>
    </row>
    <row r="28" spans="1:30" s="14" customFormat="1" ht="15" customHeight="1" x14ac:dyDescent="0.2">
      <c r="A28" s="56" t="s">
        <v>23</v>
      </c>
      <c r="B28" s="56"/>
      <c r="C28" s="56"/>
      <c r="D28" s="56"/>
      <c r="E28" s="56"/>
      <c r="F28" s="23">
        <f>SUM(F25:F27)</f>
        <v>3</v>
      </c>
      <c r="G28" s="20"/>
      <c r="H28" s="20"/>
      <c r="I28" s="24">
        <f>SUM(I25:I27)</f>
        <v>355944</v>
      </c>
      <c r="J28" s="24">
        <f t="shared" ref="J28:P28" si="9">SUM(J25:J27)</f>
        <v>0</v>
      </c>
      <c r="K28" s="24">
        <f t="shared" si="9"/>
        <v>4875.9452054794519</v>
      </c>
      <c r="L28" s="24">
        <f t="shared" si="9"/>
        <v>48759.452054794521</v>
      </c>
      <c r="M28" s="24">
        <f t="shared" si="9"/>
        <v>0</v>
      </c>
      <c r="N28" s="24">
        <f t="shared" si="9"/>
        <v>0</v>
      </c>
      <c r="O28" s="24">
        <f t="shared" si="9"/>
        <v>7483.7159999999994</v>
      </c>
      <c r="P28" s="24">
        <f t="shared" si="9"/>
        <v>417063.11326027394</v>
      </c>
    </row>
    <row r="29" spans="1:30" s="14" customFormat="1" ht="15.75" x14ac:dyDescent="0.2">
      <c r="A29" s="15" t="s">
        <v>52</v>
      </c>
      <c r="B29" s="25" t="s">
        <v>53</v>
      </c>
      <c r="C29" s="16">
        <v>6</v>
      </c>
      <c r="D29" s="17" t="s">
        <v>54</v>
      </c>
      <c r="E29" s="18">
        <v>503</v>
      </c>
      <c r="F29" s="19">
        <v>1</v>
      </c>
      <c r="G29" s="20">
        <v>22977</v>
      </c>
      <c r="H29" s="20">
        <f t="shared" si="4"/>
        <v>22977</v>
      </c>
      <c r="I29" s="21">
        <f t="shared" si="0"/>
        <v>275724</v>
      </c>
      <c r="J29" s="22">
        <v>0</v>
      </c>
      <c r="K29" s="22">
        <f t="shared" si="5"/>
        <v>3777.0410958904108</v>
      </c>
      <c r="L29" s="22">
        <f t="shared" si="1"/>
        <v>37770.410958904111</v>
      </c>
      <c r="M29" s="22">
        <v>0</v>
      </c>
      <c r="N29" s="22">
        <v>0</v>
      </c>
      <c r="O29" s="22">
        <v>0</v>
      </c>
      <c r="P29" s="21">
        <f t="shared" si="2"/>
        <v>317271.45205479453</v>
      </c>
    </row>
    <row r="30" spans="1:30" s="14" customFormat="1" ht="15.75" x14ac:dyDescent="0.2">
      <c r="A30" s="15" t="s">
        <v>55</v>
      </c>
      <c r="B30" s="25" t="s">
        <v>56</v>
      </c>
      <c r="C30" s="16">
        <v>6</v>
      </c>
      <c r="D30" s="17" t="s">
        <v>54</v>
      </c>
      <c r="E30" s="18">
        <v>503</v>
      </c>
      <c r="F30" s="19">
        <v>1</v>
      </c>
      <c r="G30" s="20">
        <v>10452</v>
      </c>
      <c r="H30" s="20">
        <f t="shared" si="4"/>
        <v>10452</v>
      </c>
      <c r="I30" s="21">
        <f t="shared" si="0"/>
        <v>125424</v>
      </c>
      <c r="J30" s="22">
        <v>0</v>
      </c>
      <c r="K30" s="22">
        <f t="shared" si="5"/>
        <v>1718.1369863013699</v>
      </c>
      <c r="L30" s="22">
        <f t="shared" si="1"/>
        <v>17181.369863013701</v>
      </c>
      <c r="M30" s="22">
        <v>0</v>
      </c>
      <c r="N30" s="22">
        <v>0</v>
      </c>
      <c r="O30" s="22">
        <v>16051.0008</v>
      </c>
      <c r="P30" s="21">
        <f t="shared" si="2"/>
        <v>160374.50764931508</v>
      </c>
    </row>
    <row r="31" spans="1:30" s="14" customFormat="1" ht="15.75" x14ac:dyDescent="0.2">
      <c r="A31" s="15" t="s">
        <v>57</v>
      </c>
      <c r="B31" s="25" t="s">
        <v>58</v>
      </c>
      <c r="C31" s="29">
        <v>6</v>
      </c>
      <c r="D31" s="17" t="s">
        <v>54</v>
      </c>
      <c r="E31" s="18">
        <v>503</v>
      </c>
      <c r="F31" s="30">
        <v>1</v>
      </c>
      <c r="G31" s="31">
        <v>13762.991999999998</v>
      </c>
      <c r="H31" s="20">
        <f t="shared" si="4"/>
        <v>13762.991999999998</v>
      </c>
      <c r="I31" s="21">
        <f t="shared" si="0"/>
        <v>165155.90399999998</v>
      </c>
      <c r="J31" s="22">
        <v>0</v>
      </c>
      <c r="K31" s="22">
        <f t="shared" si="5"/>
        <v>2262.4096438356164</v>
      </c>
      <c r="L31" s="22">
        <f t="shared" si="1"/>
        <v>22624.096438356162</v>
      </c>
      <c r="M31" s="22">
        <v>0</v>
      </c>
      <c r="N31" s="22">
        <v>0</v>
      </c>
      <c r="O31" s="22">
        <v>21739.000800000002</v>
      </c>
      <c r="P31" s="21">
        <f t="shared" si="2"/>
        <v>211781.41088219176</v>
      </c>
    </row>
    <row r="32" spans="1:30" s="14" customFormat="1" ht="15.75" x14ac:dyDescent="0.2">
      <c r="A32" s="15" t="s">
        <v>59</v>
      </c>
      <c r="B32" s="25" t="s">
        <v>60</v>
      </c>
      <c r="C32" s="29">
        <v>6</v>
      </c>
      <c r="D32" s="17" t="s">
        <v>54</v>
      </c>
      <c r="E32" s="18">
        <v>503</v>
      </c>
      <c r="F32" s="30">
        <v>1</v>
      </c>
      <c r="G32" s="31">
        <v>13419</v>
      </c>
      <c r="H32" s="20">
        <f t="shared" si="4"/>
        <v>13419</v>
      </c>
      <c r="I32" s="21">
        <f t="shared" si="0"/>
        <v>161028</v>
      </c>
      <c r="J32" s="22">
        <v>0</v>
      </c>
      <c r="K32" s="22">
        <f t="shared" si="5"/>
        <v>2205.8630136986303</v>
      </c>
      <c r="L32" s="22">
        <f t="shared" si="1"/>
        <v>22058.630136986299</v>
      </c>
      <c r="M32" s="22">
        <v>0</v>
      </c>
      <c r="N32" s="22">
        <v>0</v>
      </c>
      <c r="O32" s="22">
        <v>21211.000800000002</v>
      </c>
      <c r="P32" s="21">
        <f t="shared" si="2"/>
        <v>206503.49395068493</v>
      </c>
    </row>
    <row r="33" spans="1:30" s="14" customFormat="1" ht="15.75" x14ac:dyDescent="0.2">
      <c r="A33" s="15" t="s">
        <v>61</v>
      </c>
      <c r="B33" s="25" t="s">
        <v>391</v>
      </c>
      <c r="C33" s="29">
        <v>6</v>
      </c>
      <c r="D33" s="17" t="s">
        <v>54</v>
      </c>
      <c r="E33" s="18">
        <v>503</v>
      </c>
      <c r="F33" s="30">
        <v>1</v>
      </c>
      <c r="G33" s="31">
        <v>7760.0010000000002</v>
      </c>
      <c r="H33" s="20">
        <f t="shared" si="4"/>
        <v>7760.0010000000002</v>
      </c>
      <c r="I33" s="21">
        <f t="shared" si="0"/>
        <v>93120.012000000002</v>
      </c>
      <c r="J33" s="22">
        <v>0</v>
      </c>
      <c r="K33" s="22">
        <f t="shared" si="5"/>
        <v>1275.616602739726</v>
      </c>
      <c r="L33" s="22">
        <f t="shared" si="1"/>
        <v>12756.166027397261</v>
      </c>
      <c r="M33" s="22">
        <v>0</v>
      </c>
      <c r="N33" s="22">
        <v>0</v>
      </c>
      <c r="O33" s="22">
        <v>10924.0008</v>
      </c>
      <c r="P33" s="21">
        <f t="shared" si="2"/>
        <v>118075.79543013699</v>
      </c>
    </row>
    <row r="34" spans="1:30" s="14" customFormat="1" ht="15" customHeight="1" x14ac:dyDescent="0.2">
      <c r="A34" s="56" t="s">
        <v>23</v>
      </c>
      <c r="B34" s="56"/>
      <c r="C34" s="56"/>
      <c r="D34" s="56"/>
      <c r="E34" s="56"/>
      <c r="F34" s="23">
        <f>SUM(F29:F33)</f>
        <v>5</v>
      </c>
      <c r="G34" s="20"/>
      <c r="H34" s="20"/>
      <c r="I34" s="24">
        <f>SUM(I29:I33)</f>
        <v>820451.91599999997</v>
      </c>
      <c r="J34" s="24">
        <f t="shared" ref="J34:P34" si="10">SUM(J29:J33)</f>
        <v>0</v>
      </c>
      <c r="K34" s="24">
        <f t="shared" si="10"/>
        <v>11239.067342465754</v>
      </c>
      <c r="L34" s="24">
        <f t="shared" si="10"/>
        <v>112390.67342465755</v>
      </c>
      <c r="M34" s="24">
        <f t="shared" si="10"/>
        <v>0</v>
      </c>
      <c r="N34" s="24">
        <f t="shared" si="10"/>
        <v>0</v>
      </c>
      <c r="O34" s="24">
        <f t="shared" si="10"/>
        <v>69925.003200000006</v>
      </c>
      <c r="P34" s="24">
        <f t="shared" si="10"/>
        <v>1014006.6599671232</v>
      </c>
    </row>
    <row r="35" spans="1:30" s="14" customFormat="1" ht="25.5" x14ac:dyDescent="0.2">
      <c r="A35" s="15" t="s">
        <v>62</v>
      </c>
      <c r="B35" s="25" t="s">
        <v>63</v>
      </c>
      <c r="C35" s="29">
        <v>7</v>
      </c>
      <c r="D35" s="17" t="s">
        <v>64</v>
      </c>
      <c r="E35" s="18">
        <v>503</v>
      </c>
      <c r="F35" s="30">
        <v>1</v>
      </c>
      <c r="G35" s="31">
        <f>2740.5*2</f>
        <v>5481</v>
      </c>
      <c r="H35" s="20">
        <f t="shared" si="4"/>
        <v>5481</v>
      </c>
      <c r="I35" s="21">
        <f t="shared" si="0"/>
        <v>65772</v>
      </c>
      <c r="J35" s="22">
        <v>0</v>
      </c>
      <c r="K35" s="22">
        <f t="shared" si="5"/>
        <v>900.98630136986299</v>
      </c>
      <c r="L35" s="22">
        <f t="shared" si="1"/>
        <v>9009.8630136986303</v>
      </c>
      <c r="M35" s="22">
        <v>0</v>
      </c>
      <c r="N35" s="22">
        <v>0</v>
      </c>
      <c r="O35" s="32">
        <v>3091.2840000000006</v>
      </c>
      <c r="P35" s="21">
        <f t="shared" si="2"/>
        <v>78774.133315068495</v>
      </c>
    </row>
    <row r="36" spans="1:30" s="14" customFormat="1" ht="25.5" x14ac:dyDescent="0.2">
      <c r="A36" s="15" t="s">
        <v>65</v>
      </c>
      <c r="B36" s="25" t="s">
        <v>66</v>
      </c>
      <c r="C36" s="29">
        <v>7</v>
      </c>
      <c r="D36" s="17" t="s">
        <v>64</v>
      </c>
      <c r="E36" s="18">
        <v>503</v>
      </c>
      <c r="F36" s="30">
        <v>1</v>
      </c>
      <c r="G36" s="31">
        <v>22977</v>
      </c>
      <c r="H36" s="20">
        <f t="shared" si="4"/>
        <v>22977</v>
      </c>
      <c r="I36" s="21">
        <f t="shared" si="0"/>
        <v>275724</v>
      </c>
      <c r="J36" s="22">
        <v>0</v>
      </c>
      <c r="K36" s="22">
        <f t="shared" si="5"/>
        <v>3777.0410958904108</v>
      </c>
      <c r="L36" s="22">
        <f t="shared" si="1"/>
        <v>37770.410958904111</v>
      </c>
      <c r="M36" s="22">
        <v>0</v>
      </c>
      <c r="N36" s="22">
        <v>0</v>
      </c>
      <c r="O36" s="22">
        <v>0</v>
      </c>
      <c r="P36" s="21">
        <f t="shared" si="2"/>
        <v>317271.45205479453</v>
      </c>
    </row>
    <row r="37" spans="1:30" s="14" customFormat="1" ht="25.5" x14ac:dyDescent="0.2">
      <c r="A37" s="15" t="s">
        <v>67</v>
      </c>
      <c r="B37" s="25" t="s">
        <v>68</v>
      </c>
      <c r="C37" s="29">
        <v>7</v>
      </c>
      <c r="D37" s="17" t="s">
        <v>64</v>
      </c>
      <c r="E37" s="18">
        <v>503</v>
      </c>
      <c r="F37" s="30">
        <v>1</v>
      </c>
      <c r="G37" s="31">
        <v>8116.0019999999995</v>
      </c>
      <c r="H37" s="20">
        <f t="shared" si="4"/>
        <v>8116.0019999999995</v>
      </c>
      <c r="I37" s="21">
        <f t="shared" si="0"/>
        <v>97392.02399999999</v>
      </c>
      <c r="J37" s="22">
        <v>0</v>
      </c>
      <c r="K37" s="22">
        <f t="shared" si="5"/>
        <v>1334.1373150684931</v>
      </c>
      <c r="L37" s="22">
        <f t="shared" si="1"/>
        <v>13341.373150684931</v>
      </c>
      <c r="M37" s="22">
        <v>0</v>
      </c>
      <c r="N37" s="22">
        <v>0</v>
      </c>
      <c r="O37" s="22">
        <v>13029</v>
      </c>
      <c r="P37" s="21">
        <f t="shared" si="2"/>
        <v>125096.53446575342</v>
      </c>
    </row>
    <row r="38" spans="1:30" s="14" customFormat="1" ht="25.5" x14ac:dyDescent="0.2">
      <c r="A38" s="15" t="s">
        <v>67</v>
      </c>
      <c r="B38" s="25" t="s">
        <v>69</v>
      </c>
      <c r="C38" s="29">
        <v>7</v>
      </c>
      <c r="D38" s="17" t="s">
        <v>64</v>
      </c>
      <c r="E38" s="18">
        <v>503</v>
      </c>
      <c r="F38" s="30">
        <v>1</v>
      </c>
      <c r="G38" s="31">
        <v>5856</v>
      </c>
      <c r="H38" s="20">
        <f t="shared" si="4"/>
        <v>5856</v>
      </c>
      <c r="I38" s="21">
        <f t="shared" si="0"/>
        <v>70272</v>
      </c>
      <c r="J38" s="22">
        <v>0</v>
      </c>
      <c r="K38" s="22">
        <f t="shared" si="5"/>
        <v>962.6301369863013</v>
      </c>
      <c r="L38" s="22">
        <f t="shared" si="1"/>
        <v>9626.301369863013</v>
      </c>
      <c r="M38" s="22">
        <v>0</v>
      </c>
      <c r="N38" s="22">
        <v>0</v>
      </c>
      <c r="O38" s="22">
        <v>9615</v>
      </c>
      <c r="P38" s="21">
        <f t="shared" si="2"/>
        <v>90475.931506849316</v>
      </c>
    </row>
    <row r="39" spans="1:30" s="14" customFormat="1" ht="25.5" x14ac:dyDescent="0.2">
      <c r="A39" s="15" t="s">
        <v>39</v>
      </c>
      <c r="B39" s="25" t="s">
        <v>70</v>
      </c>
      <c r="C39" s="29">
        <v>7</v>
      </c>
      <c r="D39" s="17" t="s">
        <v>64</v>
      </c>
      <c r="E39" s="18">
        <v>503</v>
      </c>
      <c r="F39" s="30">
        <v>1</v>
      </c>
      <c r="G39" s="31">
        <v>9051</v>
      </c>
      <c r="H39" s="20">
        <f t="shared" si="4"/>
        <v>9051</v>
      </c>
      <c r="I39" s="21">
        <f t="shared" si="0"/>
        <v>108612</v>
      </c>
      <c r="J39" s="22">
        <v>0</v>
      </c>
      <c r="K39" s="22">
        <f t="shared" si="5"/>
        <v>1487.8356164383561</v>
      </c>
      <c r="L39" s="22">
        <f t="shared" si="1"/>
        <v>14878.356164383562</v>
      </c>
      <c r="M39" s="22">
        <v>0</v>
      </c>
      <c r="N39" s="22">
        <v>0</v>
      </c>
      <c r="O39" s="22">
        <v>13954.0008</v>
      </c>
      <c r="P39" s="21">
        <f t="shared" si="2"/>
        <v>138932.19258082192</v>
      </c>
      <c r="AD39" s="26"/>
    </row>
    <row r="40" spans="1:30" s="14" customFormat="1" ht="25.5" x14ac:dyDescent="0.2">
      <c r="A40" s="15" t="s">
        <v>50</v>
      </c>
      <c r="B40" s="25" t="s">
        <v>71</v>
      </c>
      <c r="C40" s="29">
        <v>7</v>
      </c>
      <c r="D40" s="17" t="s">
        <v>64</v>
      </c>
      <c r="E40" s="18">
        <v>503</v>
      </c>
      <c r="F40" s="30">
        <v>1</v>
      </c>
      <c r="G40" s="31">
        <v>6313.0020000000004</v>
      </c>
      <c r="H40" s="20">
        <f t="shared" si="4"/>
        <v>6313.0020000000004</v>
      </c>
      <c r="I40" s="21">
        <f t="shared" si="0"/>
        <v>75756.024000000005</v>
      </c>
      <c r="J40" s="22">
        <v>0</v>
      </c>
      <c r="K40" s="22">
        <f t="shared" si="5"/>
        <v>1037.7537534246576</v>
      </c>
      <c r="L40" s="22">
        <f t="shared" si="1"/>
        <v>10377.537534246576</v>
      </c>
      <c r="M40" s="22">
        <v>0</v>
      </c>
      <c r="N40" s="22">
        <v>0</v>
      </c>
      <c r="O40" s="22">
        <v>9355.0007999999998</v>
      </c>
      <c r="P40" s="21">
        <f t="shared" si="2"/>
        <v>96526.316087671221</v>
      </c>
    </row>
    <row r="41" spans="1:30" s="14" customFormat="1" ht="25.5" x14ac:dyDescent="0.2">
      <c r="A41" s="15" t="s">
        <v>47</v>
      </c>
      <c r="B41" s="25" t="s">
        <v>72</v>
      </c>
      <c r="C41" s="29">
        <v>7</v>
      </c>
      <c r="D41" s="17" t="s">
        <v>64</v>
      </c>
      <c r="E41" s="18">
        <v>503</v>
      </c>
      <c r="F41" s="30">
        <v>1</v>
      </c>
      <c r="G41" s="31">
        <v>8235</v>
      </c>
      <c r="H41" s="20">
        <f t="shared" si="4"/>
        <v>8235</v>
      </c>
      <c r="I41" s="21">
        <f t="shared" si="0"/>
        <v>98820</v>
      </c>
      <c r="J41" s="22">
        <v>0</v>
      </c>
      <c r="K41" s="22">
        <f t="shared" si="5"/>
        <v>1353.6986301369861</v>
      </c>
      <c r="L41" s="22">
        <f t="shared" si="1"/>
        <v>13536.986301369861</v>
      </c>
      <c r="M41" s="22">
        <v>0</v>
      </c>
      <c r="N41" s="22">
        <v>0</v>
      </c>
      <c r="O41" s="22">
        <v>13215</v>
      </c>
      <c r="P41" s="21">
        <f t="shared" si="2"/>
        <v>126925.68493150685</v>
      </c>
    </row>
    <row r="42" spans="1:30" s="33" customFormat="1" ht="25.5" x14ac:dyDescent="0.2">
      <c r="A42" s="15" t="s">
        <v>73</v>
      </c>
      <c r="B42" s="25" t="s">
        <v>74</v>
      </c>
      <c r="C42" s="29">
        <v>7</v>
      </c>
      <c r="D42" s="17" t="s">
        <v>64</v>
      </c>
      <c r="E42" s="18">
        <v>503</v>
      </c>
      <c r="F42" s="30">
        <v>1</v>
      </c>
      <c r="G42" s="31">
        <v>11306.001</v>
      </c>
      <c r="H42" s="20">
        <f t="shared" si="4"/>
        <v>11306.001</v>
      </c>
      <c r="I42" s="21">
        <f t="shared" si="0"/>
        <v>135672.01199999999</v>
      </c>
      <c r="J42" s="22">
        <v>0</v>
      </c>
      <c r="K42" s="22">
        <f t="shared" si="5"/>
        <v>1858.5207123287669</v>
      </c>
      <c r="L42" s="22">
        <f t="shared" si="1"/>
        <v>18585.20712328767</v>
      </c>
      <c r="M42" s="22">
        <v>0</v>
      </c>
      <c r="N42" s="22">
        <v>0</v>
      </c>
      <c r="O42" s="22">
        <v>0</v>
      </c>
      <c r="P42" s="21">
        <f t="shared" si="2"/>
        <v>156115.7398356164</v>
      </c>
    </row>
    <row r="43" spans="1:30" s="33" customFormat="1" ht="25.5" x14ac:dyDescent="0.2">
      <c r="A43" s="15" t="s">
        <v>75</v>
      </c>
      <c r="B43" s="34" t="s">
        <v>76</v>
      </c>
      <c r="C43" s="29">
        <v>7</v>
      </c>
      <c r="D43" s="17" t="s">
        <v>64</v>
      </c>
      <c r="E43" s="18">
        <v>503</v>
      </c>
      <c r="F43" s="30">
        <v>2</v>
      </c>
      <c r="G43" s="31">
        <v>11628</v>
      </c>
      <c r="H43" s="20">
        <f t="shared" si="4"/>
        <v>23256</v>
      </c>
      <c r="I43" s="21">
        <f t="shared" si="0"/>
        <v>279072</v>
      </c>
      <c r="J43" s="22">
        <v>0</v>
      </c>
      <c r="K43" s="22">
        <f t="shared" si="5"/>
        <v>3822.9041095890407</v>
      </c>
      <c r="L43" s="22">
        <f t="shared" si="1"/>
        <v>38229.04109589041</v>
      </c>
      <c r="M43" s="22">
        <v>0</v>
      </c>
      <c r="N43" s="22">
        <v>0</v>
      </c>
      <c r="O43" s="22">
        <v>18464.0016</v>
      </c>
      <c r="P43" s="21">
        <f t="shared" si="2"/>
        <v>339587.94680547947</v>
      </c>
    </row>
    <row r="44" spans="1:30" s="33" customFormat="1" ht="25.5" x14ac:dyDescent="0.2">
      <c r="A44" s="15" t="s">
        <v>77</v>
      </c>
      <c r="B44" s="25" t="s">
        <v>78</v>
      </c>
      <c r="C44" s="29">
        <v>7</v>
      </c>
      <c r="D44" s="17" t="s">
        <v>64</v>
      </c>
      <c r="E44" s="18">
        <v>503</v>
      </c>
      <c r="F44" s="30">
        <v>1</v>
      </c>
      <c r="G44" s="31">
        <v>11305.998</v>
      </c>
      <c r="H44" s="20">
        <f t="shared" si="4"/>
        <v>11305.998</v>
      </c>
      <c r="I44" s="21">
        <f t="shared" si="0"/>
        <v>135671.976</v>
      </c>
      <c r="J44" s="22">
        <v>0</v>
      </c>
      <c r="K44" s="22">
        <f t="shared" si="5"/>
        <v>1858.520219178082</v>
      </c>
      <c r="L44" s="22">
        <f t="shared" si="1"/>
        <v>18585.20219178082</v>
      </c>
      <c r="M44" s="22">
        <v>0</v>
      </c>
      <c r="N44" s="22">
        <v>0</v>
      </c>
      <c r="O44" s="22">
        <v>17970</v>
      </c>
      <c r="P44" s="21">
        <f t="shared" si="2"/>
        <v>174085.6984109589</v>
      </c>
    </row>
    <row r="45" spans="1:30" s="33" customFormat="1" ht="25.5" x14ac:dyDescent="0.2">
      <c r="A45" s="15" t="s">
        <v>79</v>
      </c>
      <c r="B45" s="25" t="s">
        <v>80</v>
      </c>
      <c r="C45" s="29">
        <v>7</v>
      </c>
      <c r="D45" s="17" t="s">
        <v>64</v>
      </c>
      <c r="E45" s="18">
        <v>503</v>
      </c>
      <c r="F45" s="30">
        <v>1</v>
      </c>
      <c r="G45" s="31">
        <v>6291.99</v>
      </c>
      <c r="H45" s="20">
        <f t="shared" si="4"/>
        <v>6291.99</v>
      </c>
      <c r="I45" s="21">
        <f t="shared" si="0"/>
        <v>75503.88</v>
      </c>
      <c r="J45" s="22">
        <v>0</v>
      </c>
      <c r="K45" s="22">
        <f t="shared" si="5"/>
        <v>1034.2997260273974</v>
      </c>
      <c r="L45" s="22">
        <f t="shared" si="1"/>
        <v>10342.997260273974</v>
      </c>
      <c r="M45" s="22">
        <v>0</v>
      </c>
      <c r="N45" s="22">
        <v>0</v>
      </c>
      <c r="O45" s="22">
        <v>10286.0016</v>
      </c>
      <c r="P45" s="21">
        <f t="shared" si="2"/>
        <v>97167.178586301379</v>
      </c>
      <c r="AB45" s="35"/>
    </row>
    <row r="46" spans="1:30" s="33" customFormat="1" ht="25.5" x14ac:dyDescent="0.2">
      <c r="A46" s="15" t="s">
        <v>81</v>
      </c>
      <c r="B46" s="25" t="s">
        <v>82</v>
      </c>
      <c r="C46" s="29">
        <v>7</v>
      </c>
      <c r="D46" s="17" t="s">
        <v>64</v>
      </c>
      <c r="E46" s="18">
        <v>503</v>
      </c>
      <c r="F46" s="30">
        <v>1</v>
      </c>
      <c r="G46" s="31">
        <v>4953</v>
      </c>
      <c r="H46" s="20">
        <f t="shared" si="4"/>
        <v>4953</v>
      </c>
      <c r="I46" s="21">
        <f t="shared" si="0"/>
        <v>59436</v>
      </c>
      <c r="J46" s="22">
        <v>0</v>
      </c>
      <c r="K46" s="22">
        <f t="shared" si="5"/>
        <v>814.19178082191775</v>
      </c>
      <c r="L46" s="22">
        <f t="shared" si="1"/>
        <v>8141.9178082191775</v>
      </c>
      <c r="M46" s="22">
        <v>0</v>
      </c>
      <c r="N46" s="22">
        <v>0</v>
      </c>
      <c r="O46" s="22">
        <v>8193</v>
      </c>
      <c r="P46" s="21">
        <f t="shared" si="2"/>
        <v>76585.109589041094</v>
      </c>
    </row>
    <row r="47" spans="1:30" s="33" customFormat="1" ht="25.5" x14ac:dyDescent="0.2">
      <c r="A47" s="15" t="s">
        <v>83</v>
      </c>
      <c r="B47" s="25" t="s">
        <v>30</v>
      </c>
      <c r="C47" s="29">
        <v>7</v>
      </c>
      <c r="D47" s="17" t="s">
        <v>64</v>
      </c>
      <c r="E47" s="18">
        <v>503</v>
      </c>
      <c r="F47" s="30">
        <v>1</v>
      </c>
      <c r="G47" s="31">
        <v>1345.5</v>
      </c>
      <c r="H47" s="20">
        <f t="shared" si="4"/>
        <v>1345.5</v>
      </c>
      <c r="I47" s="21">
        <f t="shared" si="0"/>
        <v>16146</v>
      </c>
      <c r="J47" s="22">
        <v>0</v>
      </c>
      <c r="K47" s="22">
        <f t="shared" si="5"/>
        <v>221.17808219178085</v>
      </c>
      <c r="L47" s="22">
        <f t="shared" si="1"/>
        <v>2211.7808219178082</v>
      </c>
      <c r="M47" s="22">
        <v>0</v>
      </c>
      <c r="N47" s="22">
        <v>0</v>
      </c>
      <c r="O47" s="22">
        <v>2402.0016000000001</v>
      </c>
      <c r="P47" s="21">
        <f t="shared" si="2"/>
        <v>20980.960504109589</v>
      </c>
    </row>
    <row r="48" spans="1:30" s="33" customFormat="1" ht="25.5" x14ac:dyDescent="0.2">
      <c r="A48" s="15" t="s">
        <v>84</v>
      </c>
      <c r="B48" s="25" t="s">
        <v>85</v>
      </c>
      <c r="C48" s="29">
        <v>7</v>
      </c>
      <c r="D48" s="17" t="s">
        <v>64</v>
      </c>
      <c r="E48" s="18">
        <v>503</v>
      </c>
      <c r="F48" s="30">
        <v>1</v>
      </c>
      <c r="G48" s="31">
        <v>5412</v>
      </c>
      <c r="H48" s="20">
        <f t="shared" si="4"/>
        <v>5412</v>
      </c>
      <c r="I48" s="21">
        <f t="shared" si="0"/>
        <v>64944</v>
      </c>
      <c r="J48" s="22">
        <v>0</v>
      </c>
      <c r="K48" s="22">
        <f t="shared" si="5"/>
        <v>889.64383561643842</v>
      </c>
      <c r="L48" s="22">
        <f t="shared" si="1"/>
        <v>8896.4383561643845</v>
      </c>
      <c r="M48" s="22">
        <v>0</v>
      </c>
      <c r="N48" s="22">
        <v>0</v>
      </c>
      <c r="O48" s="22">
        <v>8907</v>
      </c>
      <c r="P48" s="21">
        <f t="shared" si="2"/>
        <v>83637.082191780821</v>
      </c>
    </row>
    <row r="49" spans="1:28" s="33" customFormat="1" ht="25.5" x14ac:dyDescent="0.2">
      <c r="A49" s="15" t="s">
        <v>86</v>
      </c>
      <c r="B49" s="25" t="s">
        <v>87</v>
      </c>
      <c r="C49" s="29">
        <v>7</v>
      </c>
      <c r="D49" s="17" t="s">
        <v>64</v>
      </c>
      <c r="E49" s="18">
        <v>503</v>
      </c>
      <c r="F49" s="30">
        <v>1</v>
      </c>
      <c r="G49" s="31">
        <v>4953</v>
      </c>
      <c r="H49" s="20">
        <f t="shared" si="4"/>
        <v>4953</v>
      </c>
      <c r="I49" s="21">
        <f t="shared" si="0"/>
        <v>59436</v>
      </c>
      <c r="J49" s="22">
        <v>0</v>
      </c>
      <c r="K49" s="22">
        <f t="shared" si="5"/>
        <v>814.19178082191775</v>
      </c>
      <c r="L49" s="22">
        <f t="shared" si="1"/>
        <v>8141.9178082191775</v>
      </c>
      <c r="M49" s="22">
        <v>0</v>
      </c>
      <c r="N49" s="22">
        <v>0</v>
      </c>
      <c r="O49" s="22">
        <v>8193</v>
      </c>
      <c r="P49" s="21">
        <f t="shared" si="2"/>
        <v>76585.109589041094</v>
      </c>
      <c r="AB49" s="35"/>
    </row>
    <row r="50" spans="1:28" s="33" customFormat="1" ht="25.5" x14ac:dyDescent="0.2">
      <c r="A50" s="15" t="s">
        <v>39</v>
      </c>
      <c r="B50" s="25" t="s">
        <v>88</v>
      </c>
      <c r="C50" s="29">
        <v>7</v>
      </c>
      <c r="D50" s="17" t="s">
        <v>64</v>
      </c>
      <c r="E50" s="18">
        <v>503</v>
      </c>
      <c r="F50" s="30">
        <v>1</v>
      </c>
      <c r="G50" s="31">
        <v>5133</v>
      </c>
      <c r="H50" s="20">
        <f t="shared" si="4"/>
        <v>5133</v>
      </c>
      <c r="I50" s="21">
        <f t="shared" si="0"/>
        <v>61596</v>
      </c>
      <c r="J50" s="22">
        <v>0</v>
      </c>
      <c r="K50" s="22">
        <f t="shared" si="5"/>
        <v>843.78082191780823</v>
      </c>
      <c r="L50" s="22">
        <f t="shared" si="1"/>
        <v>8437.8082191780813</v>
      </c>
      <c r="M50" s="22">
        <v>0</v>
      </c>
      <c r="N50" s="22">
        <v>0</v>
      </c>
      <c r="O50" s="22">
        <v>5630.4</v>
      </c>
      <c r="P50" s="21">
        <f t="shared" si="2"/>
        <v>76507.989041095891</v>
      </c>
    </row>
    <row r="51" spans="1:28" s="33" customFormat="1" ht="25.5" x14ac:dyDescent="0.2">
      <c r="A51" s="15" t="s">
        <v>89</v>
      </c>
      <c r="B51" s="25" t="s">
        <v>90</v>
      </c>
      <c r="C51" s="29">
        <v>7</v>
      </c>
      <c r="D51" s="17" t="s">
        <v>64</v>
      </c>
      <c r="E51" s="18">
        <v>503</v>
      </c>
      <c r="F51" s="30">
        <v>1</v>
      </c>
      <c r="G51" s="31">
        <v>5255.19</v>
      </c>
      <c r="H51" s="20">
        <f t="shared" si="4"/>
        <v>5255.19</v>
      </c>
      <c r="I51" s="21">
        <f t="shared" si="0"/>
        <v>63062.28</v>
      </c>
      <c r="J51" s="22">
        <v>0</v>
      </c>
      <c r="K51" s="22">
        <f t="shared" si="5"/>
        <v>863.86684931506852</v>
      </c>
      <c r="L51" s="22">
        <f t="shared" si="1"/>
        <v>8638.6684931506843</v>
      </c>
      <c r="M51" s="22">
        <v>0</v>
      </c>
      <c r="N51" s="22">
        <v>0</v>
      </c>
      <c r="O51" s="22">
        <v>8674.0007999999998</v>
      </c>
      <c r="P51" s="21">
        <f t="shared" si="2"/>
        <v>81238.816142465745</v>
      </c>
    </row>
    <row r="52" spans="1:28" s="33" customFormat="1" ht="25.5" x14ac:dyDescent="0.2">
      <c r="A52" s="15" t="s">
        <v>91</v>
      </c>
      <c r="B52" s="25" t="s">
        <v>92</v>
      </c>
      <c r="C52" s="29">
        <v>7</v>
      </c>
      <c r="D52" s="17" t="s">
        <v>64</v>
      </c>
      <c r="E52" s="18">
        <v>503</v>
      </c>
      <c r="F52" s="30">
        <v>1</v>
      </c>
      <c r="G52" s="31">
        <v>6033</v>
      </c>
      <c r="H52" s="20">
        <f t="shared" si="4"/>
        <v>6033</v>
      </c>
      <c r="I52" s="21">
        <f t="shared" si="0"/>
        <v>72396</v>
      </c>
      <c r="J52" s="22">
        <v>0</v>
      </c>
      <c r="K52" s="22">
        <f t="shared" si="5"/>
        <v>991.72602739726028</v>
      </c>
      <c r="L52" s="22">
        <f t="shared" si="1"/>
        <v>9917.2602739726026</v>
      </c>
      <c r="M52" s="22">
        <v>0</v>
      </c>
      <c r="N52" s="22">
        <v>0</v>
      </c>
      <c r="O52" s="22">
        <v>9897</v>
      </c>
      <c r="P52" s="21">
        <f t="shared" si="2"/>
        <v>93201.986301369863</v>
      </c>
    </row>
    <row r="53" spans="1:28" s="33" customFormat="1" ht="25.5" x14ac:dyDescent="0.2">
      <c r="A53" s="15" t="s">
        <v>93</v>
      </c>
      <c r="B53" s="25" t="s">
        <v>94</v>
      </c>
      <c r="C53" s="29">
        <v>7</v>
      </c>
      <c r="D53" s="17" t="s">
        <v>64</v>
      </c>
      <c r="E53" s="18">
        <v>503</v>
      </c>
      <c r="F53" s="30">
        <v>1</v>
      </c>
      <c r="G53" s="31">
        <v>5409</v>
      </c>
      <c r="H53" s="20">
        <f t="shared" si="4"/>
        <v>5409</v>
      </c>
      <c r="I53" s="21">
        <f t="shared" si="0"/>
        <v>64908</v>
      </c>
      <c r="J53" s="22">
        <v>0</v>
      </c>
      <c r="K53" s="22">
        <f t="shared" si="5"/>
        <v>889.15068493150682</v>
      </c>
      <c r="L53" s="22">
        <f t="shared" si="1"/>
        <v>8891.5068493150684</v>
      </c>
      <c r="M53" s="22">
        <v>0</v>
      </c>
      <c r="N53" s="22">
        <v>0</v>
      </c>
      <c r="O53" s="22">
        <v>8903.0015999999996</v>
      </c>
      <c r="P53" s="21">
        <f t="shared" si="2"/>
        <v>83591.659134246569</v>
      </c>
    </row>
    <row r="54" spans="1:28" s="33" customFormat="1" ht="25.5" x14ac:dyDescent="0.2">
      <c r="A54" s="15" t="s">
        <v>95</v>
      </c>
      <c r="B54" s="25" t="s">
        <v>96</v>
      </c>
      <c r="C54" s="29">
        <v>7</v>
      </c>
      <c r="D54" s="17" t="s">
        <v>64</v>
      </c>
      <c r="E54" s="18">
        <v>503</v>
      </c>
      <c r="F54" s="30">
        <v>1</v>
      </c>
      <c r="G54" s="31">
        <v>4513.0020000000004</v>
      </c>
      <c r="H54" s="20">
        <f t="shared" si="4"/>
        <v>4513.0020000000004</v>
      </c>
      <c r="I54" s="21">
        <f t="shared" si="0"/>
        <v>54156.024000000005</v>
      </c>
      <c r="J54" s="22">
        <v>0</v>
      </c>
      <c r="K54" s="22">
        <f t="shared" si="5"/>
        <v>741.86334246575359</v>
      </c>
      <c r="L54" s="22">
        <f t="shared" si="1"/>
        <v>7418.6334246575352</v>
      </c>
      <c r="M54" s="22">
        <v>0</v>
      </c>
      <c r="N54" s="22">
        <v>0</v>
      </c>
      <c r="O54" s="22">
        <v>7504.0007999999998</v>
      </c>
      <c r="P54" s="21">
        <f t="shared" si="2"/>
        <v>69820.521567123287</v>
      </c>
    </row>
    <row r="55" spans="1:28" s="33" customFormat="1" ht="25.5" x14ac:dyDescent="0.2">
      <c r="A55" s="15" t="s">
        <v>97</v>
      </c>
      <c r="B55" s="25" t="s">
        <v>98</v>
      </c>
      <c r="C55" s="29">
        <v>7</v>
      </c>
      <c r="D55" s="17" t="s">
        <v>64</v>
      </c>
      <c r="E55" s="18">
        <v>503</v>
      </c>
      <c r="F55" s="30">
        <v>1</v>
      </c>
      <c r="G55" s="31">
        <v>5663.0010000000002</v>
      </c>
      <c r="H55" s="20">
        <f t="shared" si="4"/>
        <v>5663.0010000000002</v>
      </c>
      <c r="I55" s="21">
        <f t="shared" si="0"/>
        <v>67956.012000000002</v>
      </c>
      <c r="J55" s="22">
        <v>0</v>
      </c>
      <c r="K55" s="22">
        <f t="shared" si="5"/>
        <v>930.90427397260271</v>
      </c>
      <c r="L55" s="22">
        <f t="shared" si="1"/>
        <v>9309.0427397260264</v>
      </c>
      <c r="M55" s="22">
        <v>0</v>
      </c>
      <c r="N55" s="22">
        <v>0</v>
      </c>
      <c r="O55" s="22">
        <v>9307.0007999999998</v>
      </c>
      <c r="P55" s="21">
        <f t="shared" si="2"/>
        <v>87502.959813698617</v>
      </c>
    </row>
    <row r="56" spans="1:28" s="33" customFormat="1" ht="25.5" x14ac:dyDescent="0.2">
      <c r="A56" s="15" t="s">
        <v>99</v>
      </c>
      <c r="B56" s="25" t="s">
        <v>100</v>
      </c>
      <c r="C56" s="29">
        <v>7</v>
      </c>
      <c r="D56" s="17" t="s">
        <v>64</v>
      </c>
      <c r="E56" s="18">
        <v>503</v>
      </c>
      <c r="F56" s="30">
        <v>1</v>
      </c>
      <c r="G56" s="31">
        <v>6691.9920000000002</v>
      </c>
      <c r="H56" s="20">
        <f t="shared" si="4"/>
        <v>6691.9920000000002</v>
      </c>
      <c r="I56" s="21">
        <f t="shared" si="0"/>
        <v>80303.90400000001</v>
      </c>
      <c r="J56" s="22">
        <v>0</v>
      </c>
      <c r="K56" s="22">
        <f t="shared" si="5"/>
        <v>1100.0534794520549</v>
      </c>
      <c r="L56" s="22">
        <f t="shared" si="1"/>
        <v>11000.534794520549</v>
      </c>
      <c r="M56" s="22">
        <v>0</v>
      </c>
      <c r="N56" s="22">
        <v>0</v>
      </c>
      <c r="O56" s="22">
        <v>10924.0008</v>
      </c>
      <c r="P56" s="21">
        <f t="shared" si="2"/>
        <v>103328.4930739726</v>
      </c>
    </row>
    <row r="57" spans="1:28" s="33" customFormat="1" ht="25.5" x14ac:dyDescent="0.2">
      <c r="A57" s="15" t="s">
        <v>101</v>
      </c>
      <c r="B57" s="25" t="s">
        <v>102</v>
      </c>
      <c r="C57" s="29">
        <v>7</v>
      </c>
      <c r="D57" s="17" t="s">
        <v>64</v>
      </c>
      <c r="E57" s="18">
        <v>503</v>
      </c>
      <c r="F57" s="30">
        <v>1</v>
      </c>
      <c r="G57" s="31">
        <v>4572.5010000000002</v>
      </c>
      <c r="H57" s="20">
        <f t="shared" si="4"/>
        <v>4572.5010000000002</v>
      </c>
      <c r="I57" s="21">
        <f t="shared" si="0"/>
        <v>54870.012000000002</v>
      </c>
      <c r="J57" s="22">
        <v>0</v>
      </c>
      <c r="K57" s="22">
        <f t="shared" si="5"/>
        <v>751.64400000000001</v>
      </c>
      <c r="L57" s="22">
        <f t="shared" si="1"/>
        <v>7516.4400000000005</v>
      </c>
      <c r="M57" s="22">
        <v>0</v>
      </c>
      <c r="N57" s="22">
        <v>0</v>
      </c>
      <c r="O57" s="22">
        <v>7600.0007999999998</v>
      </c>
      <c r="P57" s="21">
        <f t="shared" si="2"/>
        <v>70738.096799999999</v>
      </c>
    </row>
    <row r="58" spans="1:28" s="33" customFormat="1" ht="25.5" x14ac:dyDescent="0.2">
      <c r="A58" s="15" t="s">
        <v>103</v>
      </c>
      <c r="B58" s="25" t="s">
        <v>104</v>
      </c>
      <c r="C58" s="29">
        <v>7</v>
      </c>
      <c r="D58" s="17" t="s">
        <v>64</v>
      </c>
      <c r="E58" s="18">
        <v>503</v>
      </c>
      <c r="F58" s="30">
        <v>1</v>
      </c>
      <c r="G58" s="31">
        <v>5736</v>
      </c>
      <c r="H58" s="20">
        <f t="shared" si="4"/>
        <v>5736</v>
      </c>
      <c r="I58" s="21">
        <f t="shared" si="0"/>
        <v>68832</v>
      </c>
      <c r="J58" s="22">
        <v>0</v>
      </c>
      <c r="K58" s="22">
        <f t="shared" si="5"/>
        <v>942.90410958904101</v>
      </c>
      <c r="L58" s="22">
        <f t="shared" si="1"/>
        <v>9429.0410958904104</v>
      </c>
      <c r="M58" s="22">
        <v>0</v>
      </c>
      <c r="N58" s="22">
        <v>0</v>
      </c>
      <c r="O58" s="22">
        <v>9064.0007999999998</v>
      </c>
      <c r="P58" s="21">
        <f t="shared" si="2"/>
        <v>88267.946005479447</v>
      </c>
    </row>
    <row r="59" spans="1:28" s="33" customFormat="1" ht="25.5" x14ac:dyDescent="0.2">
      <c r="A59" s="15" t="s">
        <v>105</v>
      </c>
      <c r="B59" s="25" t="s">
        <v>106</v>
      </c>
      <c r="C59" s="29">
        <v>7</v>
      </c>
      <c r="D59" s="17" t="s">
        <v>64</v>
      </c>
      <c r="E59" s="18">
        <v>503</v>
      </c>
      <c r="F59" s="30">
        <v>1</v>
      </c>
      <c r="G59" s="31">
        <v>5783.0010000000002</v>
      </c>
      <c r="H59" s="20">
        <f t="shared" si="4"/>
        <v>5783.0010000000002</v>
      </c>
      <c r="I59" s="21">
        <f t="shared" si="0"/>
        <v>69396.012000000002</v>
      </c>
      <c r="J59" s="22">
        <v>0</v>
      </c>
      <c r="K59" s="22">
        <f t="shared" si="5"/>
        <v>950.63030136986299</v>
      </c>
      <c r="L59" s="22">
        <f t="shared" si="1"/>
        <v>9506.3030136986308</v>
      </c>
      <c r="M59" s="22">
        <v>0</v>
      </c>
      <c r="N59" s="22">
        <v>0</v>
      </c>
      <c r="O59" s="22">
        <v>9136.0007999999998</v>
      </c>
      <c r="P59" s="21">
        <f t="shared" si="2"/>
        <v>88988.946115068495</v>
      </c>
    </row>
    <row r="60" spans="1:28" s="33" customFormat="1" ht="25.5" x14ac:dyDescent="0.2">
      <c r="A60" s="15" t="s">
        <v>107</v>
      </c>
      <c r="B60" s="25" t="s">
        <v>108</v>
      </c>
      <c r="C60" s="29">
        <v>7</v>
      </c>
      <c r="D60" s="17" t="s">
        <v>64</v>
      </c>
      <c r="E60" s="18">
        <v>503</v>
      </c>
      <c r="F60" s="30">
        <v>1</v>
      </c>
      <c r="G60" s="31">
        <v>5976</v>
      </c>
      <c r="H60" s="20">
        <f t="shared" si="4"/>
        <v>5976</v>
      </c>
      <c r="I60" s="21">
        <f t="shared" si="0"/>
        <v>71712</v>
      </c>
      <c r="J60" s="22">
        <v>0</v>
      </c>
      <c r="K60" s="22">
        <f t="shared" si="5"/>
        <v>982.35616438356158</v>
      </c>
      <c r="L60" s="22">
        <f t="shared" si="1"/>
        <v>9823.5616438356155</v>
      </c>
      <c r="M60" s="22">
        <v>0</v>
      </c>
      <c r="N60" s="22">
        <v>0</v>
      </c>
      <c r="O60" s="22">
        <v>9806.0015999999996</v>
      </c>
      <c r="P60" s="21">
        <f t="shared" si="2"/>
        <v>92323.919408219183</v>
      </c>
    </row>
    <row r="61" spans="1:28" s="33" customFormat="1" ht="25.5" x14ac:dyDescent="0.2">
      <c r="A61" s="15" t="s">
        <v>109</v>
      </c>
      <c r="B61" s="25" t="s">
        <v>110</v>
      </c>
      <c r="C61" s="29">
        <v>7</v>
      </c>
      <c r="D61" s="17" t="s">
        <v>64</v>
      </c>
      <c r="E61" s="18">
        <v>503</v>
      </c>
      <c r="F61" s="30">
        <v>1</v>
      </c>
      <c r="G61" s="31">
        <v>2805</v>
      </c>
      <c r="H61" s="20">
        <f t="shared" si="4"/>
        <v>2805</v>
      </c>
      <c r="I61" s="21">
        <f t="shared" si="0"/>
        <v>33660</v>
      </c>
      <c r="J61" s="22">
        <v>0</v>
      </c>
      <c r="K61" s="22">
        <f t="shared" si="5"/>
        <v>461.09589041095887</v>
      </c>
      <c r="L61" s="22">
        <f t="shared" si="1"/>
        <v>4610.9589041095887</v>
      </c>
      <c r="M61" s="22">
        <v>0</v>
      </c>
      <c r="N61" s="22">
        <v>0</v>
      </c>
      <c r="O61" s="22">
        <v>4769.0016000000005</v>
      </c>
      <c r="P61" s="21">
        <f t="shared" si="2"/>
        <v>43501.05639452055</v>
      </c>
    </row>
    <row r="62" spans="1:28" s="33" customFormat="1" ht="25.5" x14ac:dyDescent="0.2">
      <c r="A62" s="15" t="s">
        <v>111</v>
      </c>
      <c r="B62" s="25" t="s">
        <v>112</v>
      </c>
      <c r="C62" s="29">
        <v>7</v>
      </c>
      <c r="D62" s="17" t="s">
        <v>64</v>
      </c>
      <c r="E62" s="18">
        <v>503</v>
      </c>
      <c r="F62" s="30">
        <v>1</v>
      </c>
      <c r="G62" s="31">
        <v>11511</v>
      </c>
      <c r="H62" s="20">
        <f t="shared" si="4"/>
        <v>11511</v>
      </c>
      <c r="I62" s="21">
        <f t="shared" si="0"/>
        <v>138132</v>
      </c>
      <c r="J62" s="22">
        <v>0</v>
      </c>
      <c r="K62" s="22">
        <f t="shared" si="5"/>
        <v>1892.2191780821918</v>
      </c>
      <c r="L62" s="22">
        <f t="shared" si="1"/>
        <v>18922.191780821919</v>
      </c>
      <c r="M62" s="22">
        <v>0</v>
      </c>
      <c r="N62" s="22">
        <v>0</v>
      </c>
      <c r="O62" s="22">
        <v>16918.000800000002</v>
      </c>
      <c r="P62" s="21">
        <f t="shared" si="2"/>
        <v>175864.41175890411</v>
      </c>
    </row>
    <row r="63" spans="1:28" s="33" customFormat="1" ht="25.5" x14ac:dyDescent="0.2">
      <c r="A63" s="15" t="s">
        <v>113</v>
      </c>
      <c r="B63" s="25" t="s">
        <v>114</v>
      </c>
      <c r="C63" s="29">
        <v>7</v>
      </c>
      <c r="D63" s="17" t="s">
        <v>64</v>
      </c>
      <c r="E63" s="18">
        <v>503</v>
      </c>
      <c r="F63" s="30">
        <v>1</v>
      </c>
      <c r="G63" s="31">
        <v>5115</v>
      </c>
      <c r="H63" s="20">
        <f t="shared" si="4"/>
        <v>5115</v>
      </c>
      <c r="I63" s="21">
        <f t="shared" si="0"/>
        <v>61380</v>
      </c>
      <c r="J63" s="22">
        <v>0</v>
      </c>
      <c r="K63" s="22">
        <f t="shared" si="5"/>
        <v>840.82191780821915</v>
      </c>
      <c r="L63" s="22">
        <f t="shared" si="1"/>
        <v>8408.2191780821922</v>
      </c>
      <c r="M63" s="22">
        <v>0</v>
      </c>
      <c r="N63" s="22">
        <v>0</v>
      </c>
      <c r="O63" s="22">
        <v>8451</v>
      </c>
      <c r="P63" s="21">
        <f t="shared" si="2"/>
        <v>79080.04109589041</v>
      </c>
      <c r="AA63" s="35"/>
    </row>
    <row r="64" spans="1:28" s="33" customFormat="1" ht="25.5" x14ac:dyDescent="0.2">
      <c r="A64" s="15" t="s">
        <v>115</v>
      </c>
      <c r="B64" s="25" t="s">
        <v>116</v>
      </c>
      <c r="C64" s="29">
        <v>7</v>
      </c>
      <c r="D64" s="17" t="s">
        <v>64</v>
      </c>
      <c r="E64" s="18">
        <v>503</v>
      </c>
      <c r="F64" s="30">
        <v>1</v>
      </c>
      <c r="G64" s="31">
        <f>2388*2</f>
        <v>4776</v>
      </c>
      <c r="H64" s="20">
        <f t="shared" si="4"/>
        <v>4776</v>
      </c>
      <c r="I64" s="21">
        <f t="shared" si="0"/>
        <v>57312</v>
      </c>
      <c r="J64" s="22">
        <v>0</v>
      </c>
      <c r="K64" s="22">
        <f t="shared" si="5"/>
        <v>785.09589041095887</v>
      </c>
      <c r="L64" s="22">
        <f t="shared" si="1"/>
        <v>7850.9589041095896</v>
      </c>
      <c r="M64" s="22">
        <v>0</v>
      </c>
      <c r="N64" s="22">
        <v>0</v>
      </c>
      <c r="O64" s="22">
        <v>5238.96</v>
      </c>
      <c r="P64" s="21">
        <f t="shared" si="2"/>
        <v>71187.014794520554</v>
      </c>
      <c r="AA64" s="35"/>
    </row>
    <row r="65" spans="1:27" s="33" customFormat="1" ht="25.5" x14ac:dyDescent="0.2">
      <c r="A65" s="15" t="s">
        <v>117</v>
      </c>
      <c r="B65" s="25" t="s">
        <v>118</v>
      </c>
      <c r="C65" s="29">
        <v>7</v>
      </c>
      <c r="D65" s="17" t="s">
        <v>64</v>
      </c>
      <c r="E65" s="18">
        <v>503</v>
      </c>
      <c r="F65" s="30">
        <v>1</v>
      </c>
      <c r="G65" s="31">
        <f>705.4305*2</f>
        <v>1410.8610000000001</v>
      </c>
      <c r="H65" s="20">
        <f t="shared" si="4"/>
        <v>1410.8610000000001</v>
      </c>
      <c r="I65" s="21">
        <f t="shared" si="0"/>
        <v>16930.332000000002</v>
      </c>
      <c r="J65" s="22">
        <v>0</v>
      </c>
      <c r="K65" s="22">
        <f t="shared" si="5"/>
        <v>231.92235616438359</v>
      </c>
      <c r="L65" s="22">
        <f t="shared" si="1"/>
        <v>2319.2235616438361</v>
      </c>
      <c r="M65" s="22">
        <v>0</v>
      </c>
      <c r="N65" s="22">
        <v>0</v>
      </c>
      <c r="O65" s="22">
        <v>2190.2400000000002</v>
      </c>
      <c r="P65" s="21">
        <f t="shared" si="2"/>
        <v>21671.717917808226</v>
      </c>
      <c r="AA65" s="35"/>
    </row>
    <row r="66" spans="1:27" s="33" customFormat="1" ht="25.5" x14ac:dyDescent="0.2">
      <c r="A66" s="15" t="s">
        <v>119</v>
      </c>
      <c r="B66" s="25" t="s">
        <v>120</v>
      </c>
      <c r="C66" s="29">
        <v>7</v>
      </c>
      <c r="D66" s="17" t="s">
        <v>64</v>
      </c>
      <c r="E66" s="18">
        <v>503</v>
      </c>
      <c r="F66" s="30">
        <v>1</v>
      </c>
      <c r="G66" s="31">
        <f>5223*2</f>
        <v>10446</v>
      </c>
      <c r="H66" s="20">
        <f t="shared" si="4"/>
        <v>10446</v>
      </c>
      <c r="I66" s="21">
        <f t="shared" si="0"/>
        <v>125352</v>
      </c>
      <c r="J66" s="22">
        <v>0</v>
      </c>
      <c r="K66" s="22">
        <f t="shared" si="5"/>
        <v>1717.1506849315069</v>
      </c>
      <c r="L66" s="22">
        <f t="shared" si="1"/>
        <v>17171.506849315068</v>
      </c>
      <c r="M66" s="22">
        <v>0</v>
      </c>
      <c r="N66" s="22">
        <v>0</v>
      </c>
      <c r="O66" s="22">
        <v>5891.5439999999999</v>
      </c>
      <c r="P66" s="21">
        <f t="shared" si="2"/>
        <v>150132.20153424656</v>
      </c>
      <c r="AA66" s="35"/>
    </row>
    <row r="67" spans="1:27" s="33" customFormat="1" ht="25.5" x14ac:dyDescent="0.2">
      <c r="A67" s="15" t="s">
        <v>121</v>
      </c>
      <c r="B67" s="25" t="s">
        <v>122</v>
      </c>
      <c r="C67" s="29">
        <v>7</v>
      </c>
      <c r="D67" s="17" t="s">
        <v>64</v>
      </c>
      <c r="E67" s="18">
        <v>503</v>
      </c>
      <c r="F67" s="30">
        <v>1</v>
      </c>
      <c r="G67" s="31">
        <f>3219.75*2</f>
        <v>6439.5</v>
      </c>
      <c r="H67" s="20">
        <f t="shared" si="4"/>
        <v>6439.5</v>
      </c>
      <c r="I67" s="21">
        <f t="shared" si="0"/>
        <v>77274</v>
      </c>
      <c r="J67" s="22">
        <v>0</v>
      </c>
      <c r="K67" s="22">
        <f t="shared" si="5"/>
        <v>1058.5479452054794</v>
      </c>
      <c r="L67" s="22">
        <f t="shared" si="1"/>
        <v>10585.479452054795</v>
      </c>
      <c r="M67" s="22">
        <v>0</v>
      </c>
      <c r="N67" s="22">
        <v>0</v>
      </c>
      <c r="O67" s="22">
        <v>3631.8779999999997</v>
      </c>
      <c r="P67" s="21">
        <f t="shared" si="2"/>
        <v>92549.905397260271</v>
      </c>
      <c r="AA67" s="35"/>
    </row>
    <row r="68" spans="1:27" s="33" customFormat="1" ht="25.5" x14ac:dyDescent="0.2">
      <c r="A68" s="15" t="s">
        <v>123</v>
      </c>
      <c r="B68" s="25" t="s">
        <v>124</v>
      </c>
      <c r="C68" s="29">
        <v>7</v>
      </c>
      <c r="D68" s="17" t="s">
        <v>64</v>
      </c>
      <c r="E68" s="18">
        <v>503</v>
      </c>
      <c r="F68" s="30">
        <v>1</v>
      </c>
      <c r="G68" s="31">
        <f>5653.0005*2</f>
        <v>11306.001</v>
      </c>
      <c r="H68" s="20">
        <f t="shared" si="4"/>
        <v>11306.001</v>
      </c>
      <c r="I68" s="21">
        <f t="shared" si="0"/>
        <v>135672.01199999999</v>
      </c>
      <c r="J68" s="22">
        <v>0</v>
      </c>
      <c r="K68" s="22">
        <f t="shared" si="5"/>
        <v>1858.5207123287669</v>
      </c>
      <c r="L68" s="22">
        <f t="shared" si="1"/>
        <v>18585.20712328767</v>
      </c>
      <c r="M68" s="22">
        <v>0</v>
      </c>
      <c r="N68" s="22">
        <v>0</v>
      </c>
      <c r="O68" s="22">
        <v>0</v>
      </c>
      <c r="P68" s="21">
        <f t="shared" si="2"/>
        <v>156115.7398356164</v>
      </c>
      <c r="AA68" s="35"/>
    </row>
    <row r="69" spans="1:27" s="33" customFormat="1" ht="25.5" x14ac:dyDescent="0.2">
      <c r="A69" s="15" t="s">
        <v>125</v>
      </c>
      <c r="B69" s="25" t="s">
        <v>126</v>
      </c>
      <c r="C69" s="29">
        <v>7</v>
      </c>
      <c r="D69" s="17" t="s">
        <v>64</v>
      </c>
      <c r="E69" s="18">
        <v>503</v>
      </c>
      <c r="F69" s="30">
        <v>1</v>
      </c>
      <c r="G69" s="31">
        <f>2265.75*2</f>
        <v>4531.5</v>
      </c>
      <c r="H69" s="20">
        <f t="shared" si="4"/>
        <v>4531.5</v>
      </c>
      <c r="I69" s="21">
        <f t="shared" si="0"/>
        <v>54378</v>
      </c>
      <c r="J69" s="22">
        <v>0</v>
      </c>
      <c r="K69" s="22">
        <f t="shared" si="5"/>
        <v>744.90410958904113</v>
      </c>
      <c r="L69" s="22">
        <f t="shared" si="1"/>
        <v>7449.0410958904104</v>
      </c>
      <c r="M69" s="22">
        <v>0</v>
      </c>
      <c r="N69" s="22">
        <v>0</v>
      </c>
      <c r="O69" s="22">
        <v>4970.6400000000003</v>
      </c>
      <c r="P69" s="21">
        <f t="shared" si="2"/>
        <v>67542.585205479452</v>
      </c>
      <c r="AA69" s="35"/>
    </row>
    <row r="70" spans="1:27" s="33" customFormat="1" ht="25.5" x14ac:dyDescent="0.2">
      <c r="A70" s="15" t="s">
        <v>127</v>
      </c>
      <c r="B70" s="25" t="s">
        <v>128</v>
      </c>
      <c r="C70" s="29">
        <v>7</v>
      </c>
      <c r="D70" s="17" t="s">
        <v>64</v>
      </c>
      <c r="E70" s="18">
        <v>503</v>
      </c>
      <c r="F70" s="30">
        <v>1</v>
      </c>
      <c r="G70" s="31">
        <f>2931.75*2</f>
        <v>5863.5</v>
      </c>
      <c r="H70" s="20">
        <f t="shared" si="4"/>
        <v>5863.5</v>
      </c>
      <c r="I70" s="21">
        <f t="shared" si="0"/>
        <v>70362</v>
      </c>
      <c r="J70" s="22">
        <v>0</v>
      </c>
      <c r="K70" s="22">
        <f t="shared" si="5"/>
        <v>963.8630136986302</v>
      </c>
      <c r="L70" s="22">
        <f t="shared" si="1"/>
        <v>9638.6301369863013</v>
      </c>
      <c r="M70" s="22">
        <v>0</v>
      </c>
      <c r="N70" s="22">
        <v>0</v>
      </c>
      <c r="O70" s="22">
        <v>3307.0140000000001</v>
      </c>
      <c r="P70" s="21">
        <f t="shared" si="2"/>
        <v>84271.507150684934</v>
      </c>
      <c r="AA70" s="35"/>
    </row>
    <row r="71" spans="1:27" s="33" customFormat="1" ht="25.5" x14ac:dyDescent="0.2">
      <c r="A71" s="15" t="s">
        <v>129</v>
      </c>
      <c r="B71" s="25" t="s">
        <v>130</v>
      </c>
      <c r="C71" s="29">
        <v>7</v>
      </c>
      <c r="D71" s="17" t="s">
        <v>64</v>
      </c>
      <c r="E71" s="18">
        <v>503</v>
      </c>
      <c r="F71" s="30">
        <v>1</v>
      </c>
      <c r="G71" s="31">
        <f>3486*2</f>
        <v>6972</v>
      </c>
      <c r="H71" s="20">
        <f t="shared" si="4"/>
        <v>6972</v>
      </c>
      <c r="I71" s="21">
        <f t="shared" si="0"/>
        <v>83664</v>
      </c>
      <c r="J71" s="22">
        <v>0</v>
      </c>
      <c r="K71" s="22">
        <f t="shared" si="5"/>
        <v>1146.0821917808219</v>
      </c>
      <c r="L71" s="22">
        <f t="shared" si="1"/>
        <v>11460.82191780822</v>
      </c>
      <c r="M71" s="22">
        <v>0</v>
      </c>
      <c r="N71" s="22">
        <v>0</v>
      </c>
      <c r="O71" s="22">
        <v>3932.2080000000005</v>
      </c>
      <c r="P71" s="21">
        <f t="shared" si="2"/>
        <v>100203.11210958904</v>
      </c>
      <c r="AA71" s="35"/>
    </row>
    <row r="72" spans="1:27" s="33" customFormat="1" ht="25.5" x14ac:dyDescent="0.2">
      <c r="A72" s="15" t="s">
        <v>131</v>
      </c>
      <c r="B72" s="25" t="s">
        <v>132</v>
      </c>
      <c r="C72" s="29">
        <v>7</v>
      </c>
      <c r="D72" s="17" t="s">
        <v>64</v>
      </c>
      <c r="E72" s="18">
        <v>503</v>
      </c>
      <c r="F72" s="30">
        <v>1</v>
      </c>
      <c r="G72" s="31">
        <f>3219.75*2</f>
        <v>6439.5</v>
      </c>
      <c r="H72" s="20">
        <f t="shared" si="4"/>
        <v>6439.5</v>
      </c>
      <c r="I72" s="21">
        <f t="shared" si="0"/>
        <v>77274</v>
      </c>
      <c r="J72" s="22">
        <v>0</v>
      </c>
      <c r="K72" s="22">
        <f t="shared" si="5"/>
        <v>1058.5479452054794</v>
      </c>
      <c r="L72" s="22">
        <f t="shared" si="1"/>
        <v>10585.479452054795</v>
      </c>
      <c r="M72" s="22">
        <v>0</v>
      </c>
      <c r="N72" s="22">
        <v>0</v>
      </c>
      <c r="O72" s="22">
        <v>3631.8779999999997</v>
      </c>
      <c r="P72" s="21">
        <f t="shared" si="2"/>
        <v>92549.905397260271</v>
      </c>
      <c r="AA72" s="35"/>
    </row>
    <row r="73" spans="1:27" s="33" customFormat="1" ht="25.5" x14ac:dyDescent="0.2">
      <c r="A73" s="15" t="s">
        <v>133</v>
      </c>
      <c r="B73" s="25" t="s">
        <v>134</v>
      </c>
      <c r="C73" s="29">
        <v>7</v>
      </c>
      <c r="D73" s="17" t="s">
        <v>64</v>
      </c>
      <c r="E73" s="18">
        <v>503</v>
      </c>
      <c r="F73" s="30">
        <v>1</v>
      </c>
      <c r="G73" s="31">
        <f>2382.75*2</f>
        <v>4765.5</v>
      </c>
      <c r="H73" s="20">
        <f t="shared" si="4"/>
        <v>4765.5</v>
      </c>
      <c r="I73" s="21">
        <f t="shared" si="0"/>
        <v>57186</v>
      </c>
      <c r="J73" s="22">
        <v>0</v>
      </c>
      <c r="K73" s="22">
        <f t="shared" si="5"/>
        <v>783.36986301369859</v>
      </c>
      <c r="L73" s="22">
        <f t="shared" si="1"/>
        <v>7833.6986301369861</v>
      </c>
      <c r="M73" s="22">
        <v>0</v>
      </c>
      <c r="N73" s="22">
        <v>0</v>
      </c>
      <c r="O73" s="22">
        <v>2687.7420000000002</v>
      </c>
      <c r="P73" s="21">
        <f t="shared" si="2"/>
        <v>68490.810493150682</v>
      </c>
      <c r="AA73" s="35"/>
    </row>
    <row r="74" spans="1:27" s="33" customFormat="1" ht="25.5" x14ac:dyDescent="0.2">
      <c r="A74" s="15" t="s">
        <v>135</v>
      </c>
      <c r="B74" s="25" t="s">
        <v>136</v>
      </c>
      <c r="C74" s="29">
        <v>7</v>
      </c>
      <c r="D74" s="17" t="s">
        <v>64</v>
      </c>
      <c r="E74" s="18">
        <v>503</v>
      </c>
      <c r="F74" s="30">
        <v>1</v>
      </c>
      <c r="G74" s="31">
        <f>1547.25*2</f>
        <v>3094.5</v>
      </c>
      <c r="H74" s="20">
        <f t="shared" ref="H74:H137" si="11">+G74*F74</f>
        <v>3094.5</v>
      </c>
      <c r="I74" s="21">
        <f t="shared" si="0"/>
        <v>37134</v>
      </c>
      <c r="J74" s="22">
        <v>0</v>
      </c>
      <c r="K74" s="22">
        <f t="shared" ref="K74:K137" si="12">I74/365*20*25%</f>
        <v>508.68493150684935</v>
      </c>
      <c r="L74" s="22">
        <f t="shared" si="1"/>
        <v>5086.8493150684935</v>
      </c>
      <c r="M74" s="22">
        <v>0</v>
      </c>
      <c r="N74" s="22">
        <v>0</v>
      </c>
      <c r="O74" s="22">
        <v>1745.2979999999998</v>
      </c>
      <c r="P74" s="21">
        <f t="shared" si="2"/>
        <v>44474.832246575344</v>
      </c>
      <c r="AA74" s="35"/>
    </row>
    <row r="75" spans="1:27" s="33" customFormat="1" ht="25.5" x14ac:dyDescent="0.2">
      <c r="A75" s="15" t="s">
        <v>137</v>
      </c>
      <c r="B75" s="25" t="s">
        <v>138</v>
      </c>
      <c r="C75" s="29">
        <v>7</v>
      </c>
      <c r="D75" s="17" t="s">
        <v>64</v>
      </c>
      <c r="E75" s="18">
        <v>503</v>
      </c>
      <c r="F75" s="30">
        <v>1</v>
      </c>
      <c r="G75" s="31">
        <f>4413.501*2</f>
        <v>8827.0020000000004</v>
      </c>
      <c r="H75" s="20">
        <f t="shared" si="11"/>
        <v>8827.0020000000004</v>
      </c>
      <c r="I75" s="21">
        <f t="shared" si="0"/>
        <v>105924.024</v>
      </c>
      <c r="J75" s="22">
        <v>0</v>
      </c>
      <c r="K75" s="22">
        <f t="shared" si="12"/>
        <v>1451.0140273972604</v>
      </c>
      <c r="L75" s="22">
        <f t="shared" si="1"/>
        <v>14510.140273972604</v>
      </c>
      <c r="M75" s="22">
        <v>0</v>
      </c>
      <c r="N75" s="22">
        <v>0</v>
      </c>
      <c r="O75" s="22">
        <v>4978.4279999999999</v>
      </c>
      <c r="P75" s="21">
        <f t="shared" si="2"/>
        <v>126863.60630136987</v>
      </c>
      <c r="AA75" s="35"/>
    </row>
    <row r="76" spans="1:27" s="33" customFormat="1" ht="25.5" x14ac:dyDescent="0.2">
      <c r="A76" s="15" t="s">
        <v>139</v>
      </c>
      <c r="B76" s="25" t="s">
        <v>140</v>
      </c>
      <c r="C76" s="29">
        <v>7</v>
      </c>
      <c r="D76" s="17" t="s">
        <v>64</v>
      </c>
      <c r="E76" s="18">
        <v>503</v>
      </c>
      <c r="F76" s="30">
        <v>1</v>
      </c>
      <c r="G76" s="31">
        <f>3900*2</f>
        <v>7800</v>
      </c>
      <c r="H76" s="20">
        <f t="shared" si="11"/>
        <v>7800</v>
      </c>
      <c r="I76" s="21">
        <f t="shared" si="0"/>
        <v>93600</v>
      </c>
      <c r="J76" s="22">
        <v>0</v>
      </c>
      <c r="K76" s="22">
        <f t="shared" si="12"/>
        <v>1282.1917808219177</v>
      </c>
      <c r="L76" s="22">
        <f t="shared" si="1"/>
        <v>12821.917808219177</v>
      </c>
      <c r="M76" s="22">
        <v>0</v>
      </c>
      <c r="N76" s="22">
        <v>0</v>
      </c>
      <c r="O76" s="22">
        <v>4399.2000000000007</v>
      </c>
      <c r="P76" s="21">
        <f t="shared" si="2"/>
        <v>112103.30958904109</v>
      </c>
      <c r="AA76" s="35"/>
    </row>
    <row r="77" spans="1:27" s="33" customFormat="1" ht="25.5" x14ac:dyDescent="0.2">
      <c r="A77" s="15" t="s">
        <v>141</v>
      </c>
      <c r="B77" s="25" t="s">
        <v>142</v>
      </c>
      <c r="C77" s="29">
        <v>7</v>
      </c>
      <c r="D77" s="17" t="s">
        <v>64</v>
      </c>
      <c r="E77" s="18">
        <v>503</v>
      </c>
      <c r="F77" s="30">
        <v>1</v>
      </c>
      <c r="G77" s="31">
        <f>2665.5*2</f>
        <v>5331</v>
      </c>
      <c r="H77" s="20">
        <f t="shared" si="11"/>
        <v>5331</v>
      </c>
      <c r="I77" s="21">
        <f t="shared" si="0"/>
        <v>63972</v>
      </c>
      <c r="J77" s="22">
        <v>0</v>
      </c>
      <c r="K77" s="22">
        <f t="shared" si="12"/>
        <v>876.32876712328766</v>
      </c>
      <c r="L77" s="22">
        <f t="shared" si="1"/>
        <v>8763.2876712328762</v>
      </c>
      <c r="M77" s="22">
        <v>0</v>
      </c>
      <c r="N77" s="22">
        <v>0</v>
      </c>
      <c r="O77" s="22">
        <v>3006.6839999999997</v>
      </c>
      <c r="P77" s="21">
        <f t="shared" si="2"/>
        <v>76618.300438356164</v>
      </c>
      <c r="AA77" s="35"/>
    </row>
    <row r="78" spans="1:27" s="33" customFormat="1" ht="25.5" x14ac:dyDescent="0.2">
      <c r="A78" s="15" t="s">
        <v>143</v>
      </c>
      <c r="B78" s="25" t="s">
        <v>144</v>
      </c>
      <c r="C78" s="29">
        <v>7</v>
      </c>
      <c r="D78" s="17" t="s">
        <v>64</v>
      </c>
      <c r="E78" s="18">
        <v>503</v>
      </c>
      <c r="F78" s="30">
        <v>1</v>
      </c>
      <c r="G78" s="31">
        <f>3486*2</f>
        <v>6972</v>
      </c>
      <c r="H78" s="20">
        <f t="shared" si="11"/>
        <v>6972</v>
      </c>
      <c r="I78" s="21">
        <f t="shared" ref="I78:I147" si="13">F78*G78*12</f>
        <v>83664</v>
      </c>
      <c r="J78" s="22">
        <v>0</v>
      </c>
      <c r="K78" s="22">
        <f t="shared" si="12"/>
        <v>1146.0821917808219</v>
      </c>
      <c r="L78" s="22">
        <f t="shared" ref="L78:L147" si="14">I78/365*50</f>
        <v>11460.82191780822</v>
      </c>
      <c r="M78" s="22">
        <v>0</v>
      </c>
      <c r="N78" s="22">
        <v>0</v>
      </c>
      <c r="O78" s="22">
        <v>3932.2080000000005</v>
      </c>
      <c r="P78" s="21">
        <f t="shared" ref="P78:P147" si="15">SUM(I78:O78)</f>
        <v>100203.11210958904</v>
      </c>
      <c r="AA78" s="35"/>
    </row>
    <row r="79" spans="1:27" s="33" customFormat="1" ht="25.5" x14ac:dyDescent="0.2">
      <c r="A79" s="15" t="s">
        <v>145</v>
      </c>
      <c r="B79" s="25" t="s">
        <v>146</v>
      </c>
      <c r="C79" s="29">
        <v>7</v>
      </c>
      <c r="D79" s="17" t="s">
        <v>64</v>
      </c>
      <c r="E79" s="18">
        <v>503</v>
      </c>
      <c r="F79" s="30">
        <v>1</v>
      </c>
      <c r="G79" s="31">
        <f>3486*2</f>
        <v>6972</v>
      </c>
      <c r="H79" s="20">
        <f t="shared" si="11"/>
        <v>6972</v>
      </c>
      <c r="I79" s="21">
        <f t="shared" si="13"/>
        <v>83664</v>
      </c>
      <c r="J79" s="22">
        <v>0</v>
      </c>
      <c r="K79" s="22">
        <f t="shared" si="12"/>
        <v>1146.0821917808219</v>
      </c>
      <c r="L79" s="22">
        <f t="shared" si="14"/>
        <v>11460.82191780822</v>
      </c>
      <c r="M79" s="22">
        <v>0</v>
      </c>
      <c r="N79" s="22">
        <v>0</v>
      </c>
      <c r="O79" s="22">
        <v>3932.2080000000005</v>
      </c>
      <c r="P79" s="21">
        <f t="shared" si="15"/>
        <v>100203.11210958904</v>
      </c>
      <c r="AA79" s="35"/>
    </row>
    <row r="80" spans="1:27" s="33" customFormat="1" ht="25.5" x14ac:dyDescent="0.2">
      <c r="A80" s="15" t="s">
        <v>147</v>
      </c>
      <c r="B80" s="25" t="s">
        <v>148</v>
      </c>
      <c r="C80" s="29">
        <v>7</v>
      </c>
      <c r="D80" s="17" t="s">
        <v>64</v>
      </c>
      <c r="E80" s="18">
        <v>503</v>
      </c>
      <c r="F80" s="30">
        <v>1</v>
      </c>
      <c r="G80" s="31">
        <f>2706*2</f>
        <v>5412</v>
      </c>
      <c r="H80" s="20">
        <f t="shared" si="11"/>
        <v>5412</v>
      </c>
      <c r="I80" s="21">
        <f t="shared" si="13"/>
        <v>64944</v>
      </c>
      <c r="J80" s="22">
        <v>0</v>
      </c>
      <c r="K80" s="22">
        <f t="shared" si="12"/>
        <v>889.64383561643842</v>
      </c>
      <c r="L80" s="22">
        <f t="shared" si="14"/>
        <v>8896.4383561643845</v>
      </c>
      <c r="M80" s="22">
        <v>0</v>
      </c>
      <c r="N80" s="22">
        <v>0</v>
      </c>
      <c r="O80" s="22">
        <v>3052.3679999999999</v>
      </c>
      <c r="P80" s="21">
        <f t="shared" si="15"/>
        <v>77782.450191780823</v>
      </c>
      <c r="AA80" s="35"/>
    </row>
    <row r="81" spans="1:27" s="33" customFormat="1" ht="25.5" x14ac:dyDescent="0.2">
      <c r="A81" s="15" t="s">
        <v>149</v>
      </c>
      <c r="B81" s="25" t="s">
        <v>30</v>
      </c>
      <c r="C81" s="29">
        <v>7</v>
      </c>
      <c r="D81" s="17" t="s">
        <v>64</v>
      </c>
      <c r="E81" s="18">
        <v>503</v>
      </c>
      <c r="F81" s="30">
        <v>1</v>
      </c>
      <c r="G81" s="31">
        <f>1564.5*2</f>
        <v>3129</v>
      </c>
      <c r="H81" s="20">
        <f t="shared" si="11"/>
        <v>3129</v>
      </c>
      <c r="I81" s="21">
        <f t="shared" si="13"/>
        <v>37548</v>
      </c>
      <c r="J81" s="22">
        <v>0</v>
      </c>
      <c r="K81" s="22">
        <f t="shared" si="12"/>
        <v>514.35616438356169</v>
      </c>
      <c r="L81" s="22">
        <f t="shared" si="14"/>
        <v>5143.5616438356165</v>
      </c>
      <c r="M81" s="22">
        <v>0</v>
      </c>
      <c r="N81" s="22">
        <v>0</v>
      </c>
      <c r="O81" s="22">
        <v>1764.7559999999999</v>
      </c>
      <c r="P81" s="21">
        <f t="shared" si="15"/>
        <v>44970.673808219181</v>
      </c>
      <c r="AA81" s="35"/>
    </row>
    <row r="82" spans="1:27" s="33" customFormat="1" ht="25.5" x14ac:dyDescent="0.2">
      <c r="A82" s="15" t="s">
        <v>145</v>
      </c>
      <c r="B82" s="25" t="s">
        <v>150</v>
      </c>
      <c r="C82" s="29">
        <v>7</v>
      </c>
      <c r="D82" s="17" t="s">
        <v>64</v>
      </c>
      <c r="E82" s="18">
        <v>503</v>
      </c>
      <c r="F82" s="30">
        <v>1</v>
      </c>
      <c r="G82" s="31">
        <f>2931.75*2</f>
        <v>5863.5</v>
      </c>
      <c r="H82" s="20">
        <f t="shared" si="11"/>
        <v>5863.5</v>
      </c>
      <c r="I82" s="21">
        <f t="shared" si="13"/>
        <v>70362</v>
      </c>
      <c r="J82" s="22">
        <v>0</v>
      </c>
      <c r="K82" s="22">
        <f t="shared" si="12"/>
        <v>963.8630136986302</v>
      </c>
      <c r="L82" s="22">
        <f t="shared" si="14"/>
        <v>9638.6301369863013</v>
      </c>
      <c r="M82" s="22">
        <v>0</v>
      </c>
      <c r="N82" s="22">
        <v>0</v>
      </c>
      <c r="O82" s="22">
        <v>3307.0140000000001</v>
      </c>
      <c r="P82" s="21">
        <f t="shared" si="15"/>
        <v>84271.507150684934</v>
      </c>
      <c r="AA82" s="35"/>
    </row>
    <row r="83" spans="1:27" s="33" customFormat="1" ht="25.5" x14ac:dyDescent="0.2">
      <c r="A83" s="15" t="s">
        <v>151</v>
      </c>
      <c r="B83" s="25" t="s">
        <v>152</v>
      </c>
      <c r="C83" s="29">
        <v>7</v>
      </c>
      <c r="D83" s="17" t="s">
        <v>64</v>
      </c>
      <c r="E83" s="18">
        <v>503</v>
      </c>
      <c r="F83" s="30">
        <v>1</v>
      </c>
      <c r="G83" s="31">
        <f>2835.501*2</f>
        <v>5671.0020000000004</v>
      </c>
      <c r="H83" s="20">
        <f t="shared" si="11"/>
        <v>5671.0020000000004</v>
      </c>
      <c r="I83" s="21">
        <f t="shared" si="13"/>
        <v>68052.024000000005</v>
      </c>
      <c r="J83" s="22">
        <v>0</v>
      </c>
      <c r="K83" s="22">
        <f t="shared" si="12"/>
        <v>932.21950684931517</v>
      </c>
      <c r="L83" s="22">
        <f t="shared" si="14"/>
        <v>9322.1950684931508</v>
      </c>
      <c r="M83" s="22">
        <v>0</v>
      </c>
      <c r="N83" s="22">
        <v>0</v>
      </c>
      <c r="O83" s="22">
        <v>3198.4439999999995</v>
      </c>
      <c r="P83" s="21">
        <f t="shared" si="15"/>
        <v>81504.882575342475</v>
      </c>
      <c r="AA83" s="35"/>
    </row>
    <row r="84" spans="1:27" s="33" customFormat="1" ht="25.5" x14ac:dyDescent="0.2">
      <c r="A84" s="15" t="s">
        <v>153</v>
      </c>
      <c r="B84" s="25" t="s">
        <v>154</v>
      </c>
      <c r="C84" s="29">
        <v>7</v>
      </c>
      <c r="D84" s="17" t="s">
        <v>64</v>
      </c>
      <c r="E84" s="18">
        <v>503</v>
      </c>
      <c r="F84" s="30">
        <v>1</v>
      </c>
      <c r="G84" s="31">
        <f>2500.0005*2</f>
        <v>5000.0010000000002</v>
      </c>
      <c r="H84" s="20">
        <f t="shared" si="11"/>
        <v>5000.0010000000002</v>
      </c>
      <c r="I84" s="21">
        <f t="shared" si="13"/>
        <v>60000.012000000002</v>
      </c>
      <c r="J84" s="22">
        <v>0</v>
      </c>
      <c r="K84" s="22">
        <f t="shared" si="12"/>
        <v>821.91797260273972</v>
      </c>
      <c r="L84" s="22">
        <f t="shared" si="14"/>
        <v>8219.1797260273979</v>
      </c>
      <c r="M84" s="22">
        <v>0</v>
      </c>
      <c r="N84" s="22">
        <v>0</v>
      </c>
      <c r="O84" s="22">
        <v>7852.7999999999993</v>
      </c>
      <c r="P84" s="21">
        <f t="shared" si="15"/>
        <v>76893.909698630145</v>
      </c>
      <c r="AA84" s="35"/>
    </row>
    <row r="85" spans="1:27" s="14" customFormat="1" ht="15" customHeight="1" x14ac:dyDescent="0.2">
      <c r="A85" s="56" t="s">
        <v>23</v>
      </c>
      <c r="B85" s="56"/>
      <c r="C85" s="56"/>
      <c r="D85" s="56"/>
      <c r="E85" s="56"/>
      <c r="F85" s="23">
        <f>SUM(F35:F84)</f>
        <v>51</v>
      </c>
      <c r="G85" s="20"/>
      <c r="H85" s="20"/>
      <c r="I85" s="24">
        <f>SUM(I35:I84)</f>
        <v>4104858.5640000012</v>
      </c>
      <c r="J85" s="24">
        <f t="shared" ref="J85:P85" si="16">SUM(J35:J84)</f>
        <v>0</v>
      </c>
      <c r="K85" s="24">
        <f t="shared" si="16"/>
        <v>56230.939232876714</v>
      </c>
      <c r="L85" s="24">
        <f t="shared" si="16"/>
        <v>562309.39232876699</v>
      </c>
      <c r="M85" s="24">
        <f t="shared" si="16"/>
        <v>0</v>
      </c>
      <c r="N85" s="24">
        <f t="shared" si="16"/>
        <v>0</v>
      </c>
      <c r="O85" s="24">
        <f t="shared" si="16"/>
        <v>339909.21360000019</v>
      </c>
      <c r="P85" s="24">
        <f t="shared" si="16"/>
        <v>5063308.1091616442</v>
      </c>
    </row>
    <row r="86" spans="1:27" s="14" customFormat="1" ht="15.75" x14ac:dyDescent="0.2">
      <c r="A86" s="15" t="s">
        <v>155</v>
      </c>
      <c r="B86" s="25" t="s">
        <v>156</v>
      </c>
      <c r="C86" s="29">
        <v>8</v>
      </c>
      <c r="D86" s="17" t="s">
        <v>155</v>
      </c>
      <c r="E86" s="18">
        <v>503</v>
      </c>
      <c r="F86" s="30">
        <v>1</v>
      </c>
      <c r="G86" s="31">
        <v>11016</v>
      </c>
      <c r="H86" s="20">
        <f t="shared" si="11"/>
        <v>11016</v>
      </c>
      <c r="I86" s="21">
        <f t="shared" si="13"/>
        <v>132192</v>
      </c>
      <c r="J86" s="22">
        <v>0</v>
      </c>
      <c r="K86" s="22">
        <f t="shared" si="12"/>
        <v>1810.8493150684931</v>
      </c>
      <c r="L86" s="22">
        <f t="shared" si="14"/>
        <v>18108.493150684932</v>
      </c>
      <c r="M86" s="22">
        <v>0</v>
      </c>
      <c r="N86" s="22">
        <v>0</v>
      </c>
      <c r="O86" s="22">
        <v>0</v>
      </c>
      <c r="P86" s="21">
        <f t="shared" si="15"/>
        <v>152111.34246575341</v>
      </c>
    </row>
    <row r="87" spans="1:27" s="14" customFormat="1" ht="22.5" x14ac:dyDescent="0.2">
      <c r="A87" s="15" t="s">
        <v>39</v>
      </c>
      <c r="B87" s="34" t="s">
        <v>157</v>
      </c>
      <c r="C87" s="29">
        <v>8</v>
      </c>
      <c r="D87" s="17" t="s">
        <v>155</v>
      </c>
      <c r="E87" s="18">
        <v>503</v>
      </c>
      <c r="F87" s="30">
        <v>2</v>
      </c>
      <c r="G87" s="31">
        <v>7671</v>
      </c>
      <c r="H87" s="20">
        <f t="shared" si="11"/>
        <v>15342</v>
      </c>
      <c r="I87" s="21">
        <f t="shared" si="13"/>
        <v>184104</v>
      </c>
      <c r="J87" s="22">
        <v>0</v>
      </c>
      <c r="K87" s="22">
        <f t="shared" si="12"/>
        <v>2521.972602739726</v>
      </c>
      <c r="L87" s="22">
        <f t="shared" si="14"/>
        <v>25219.726027397261</v>
      </c>
      <c r="M87" s="22">
        <v>0</v>
      </c>
      <c r="N87" s="22">
        <v>0</v>
      </c>
      <c r="O87" s="22">
        <v>12332.0016</v>
      </c>
      <c r="P87" s="21">
        <f t="shared" si="15"/>
        <v>224177.70023013698</v>
      </c>
    </row>
    <row r="88" spans="1:27" s="14" customFormat="1" ht="25.5" x14ac:dyDescent="0.2">
      <c r="A88" s="15" t="s">
        <v>158</v>
      </c>
      <c r="B88" s="25" t="s">
        <v>159</v>
      </c>
      <c r="C88" s="29">
        <v>8</v>
      </c>
      <c r="D88" s="17" t="s">
        <v>155</v>
      </c>
      <c r="E88" s="18">
        <v>503</v>
      </c>
      <c r="F88" s="30">
        <v>1</v>
      </c>
      <c r="G88" s="31">
        <v>3397.002</v>
      </c>
      <c r="H88" s="20">
        <f t="shared" si="11"/>
        <v>3397.002</v>
      </c>
      <c r="I88" s="21">
        <f t="shared" si="13"/>
        <v>40764.023999999998</v>
      </c>
      <c r="J88" s="22">
        <v>0</v>
      </c>
      <c r="K88" s="22">
        <f t="shared" si="12"/>
        <v>558.41128767123291</v>
      </c>
      <c r="L88" s="22">
        <f t="shared" si="14"/>
        <v>5584.1128767123291</v>
      </c>
      <c r="M88" s="22">
        <v>0</v>
      </c>
      <c r="N88" s="22">
        <v>0</v>
      </c>
      <c r="O88" s="22">
        <v>5729.0016000000005</v>
      </c>
      <c r="P88" s="21">
        <f t="shared" si="15"/>
        <v>52635.549764383562</v>
      </c>
    </row>
    <row r="89" spans="1:27" s="14" customFormat="1" ht="15.75" x14ac:dyDescent="0.2">
      <c r="A89" s="15" t="s">
        <v>160</v>
      </c>
      <c r="B89" s="25" t="s">
        <v>161</v>
      </c>
      <c r="C89" s="29">
        <v>8</v>
      </c>
      <c r="D89" s="17" t="s">
        <v>155</v>
      </c>
      <c r="E89" s="18">
        <v>503</v>
      </c>
      <c r="F89" s="30">
        <v>1</v>
      </c>
      <c r="G89" s="31">
        <v>4128</v>
      </c>
      <c r="H89" s="20">
        <f t="shared" si="11"/>
        <v>4128</v>
      </c>
      <c r="I89" s="21">
        <f t="shared" si="13"/>
        <v>49536</v>
      </c>
      <c r="J89" s="22">
        <v>0</v>
      </c>
      <c r="K89" s="22">
        <f t="shared" si="12"/>
        <v>678.57534246575347</v>
      </c>
      <c r="L89" s="22">
        <f t="shared" si="14"/>
        <v>6785.7534246575342</v>
      </c>
      <c r="M89" s="22">
        <v>0</v>
      </c>
      <c r="N89" s="22">
        <v>0</v>
      </c>
      <c r="O89" s="22">
        <v>6902.0015999999996</v>
      </c>
      <c r="P89" s="21">
        <f t="shared" si="15"/>
        <v>63902.330367123286</v>
      </c>
    </row>
    <row r="90" spans="1:27" s="14" customFormat="1" ht="15" customHeight="1" x14ac:dyDescent="0.2">
      <c r="A90" s="56" t="s">
        <v>23</v>
      </c>
      <c r="B90" s="56"/>
      <c r="C90" s="56"/>
      <c r="D90" s="56"/>
      <c r="E90" s="56"/>
      <c r="F90" s="23">
        <f>SUM(F86:F89)</f>
        <v>5</v>
      </c>
      <c r="G90" s="20"/>
      <c r="H90" s="20"/>
      <c r="I90" s="24">
        <f>SUM(I86:I89)</f>
        <v>406596.02399999998</v>
      </c>
      <c r="J90" s="24">
        <f t="shared" ref="J90:P90" si="17">SUM(J86:J89)</f>
        <v>0</v>
      </c>
      <c r="K90" s="24">
        <f t="shared" si="17"/>
        <v>5569.8085479452047</v>
      </c>
      <c r="L90" s="24">
        <f t="shared" si="17"/>
        <v>55698.085479452056</v>
      </c>
      <c r="M90" s="24">
        <f t="shared" si="17"/>
        <v>0</v>
      </c>
      <c r="N90" s="24">
        <f t="shared" si="17"/>
        <v>0</v>
      </c>
      <c r="O90" s="24">
        <f t="shared" si="17"/>
        <v>24963.004799999999</v>
      </c>
      <c r="P90" s="24">
        <f t="shared" si="17"/>
        <v>492826.9228273973</v>
      </c>
    </row>
    <row r="91" spans="1:27" s="14" customFormat="1" ht="15.75" x14ac:dyDescent="0.2">
      <c r="A91" s="15" t="s">
        <v>162</v>
      </c>
      <c r="B91" s="25" t="s">
        <v>163</v>
      </c>
      <c r="C91" s="29">
        <v>9</v>
      </c>
      <c r="D91" s="17" t="s">
        <v>164</v>
      </c>
      <c r="E91" s="18">
        <v>503</v>
      </c>
      <c r="F91" s="30">
        <v>1</v>
      </c>
      <c r="G91" s="31">
        <v>16482</v>
      </c>
      <c r="H91" s="20">
        <f t="shared" si="11"/>
        <v>16482</v>
      </c>
      <c r="I91" s="21">
        <f t="shared" si="13"/>
        <v>197784</v>
      </c>
      <c r="J91" s="22">
        <v>0</v>
      </c>
      <c r="K91" s="22">
        <f t="shared" si="12"/>
        <v>2709.3698630136987</v>
      </c>
      <c r="L91" s="22">
        <f t="shared" si="14"/>
        <v>27093.698630136987</v>
      </c>
      <c r="M91" s="22">
        <v>0</v>
      </c>
      <c r="N91" s="22">
        <v>0</v>
      </c>
      <c r="O91" s="22">
        <v>0</v>
      </c>
      <c r="P91" s="21">
        <f t="shared" si="15"/>
        <v>227587.0684931507</v>
      </c>
    </row>
    <row r="92" spans="1:27" s="14" customFormat="1" ht="15.75" x14ac:dyDescent="0.2">
      <c r="A92" s="15" t="s">
        <v>165</v>
      </c>
      <c r="B92" s="25" t="s">
        <v>166</v>
      </c>
      <c r="C92" s="29">
        <v>9</v>
      </c>
      <c r="D92" s="17" t="s">
        <v>164</v>
      </c>
      <c r="E92" s="18">
        <v>503</v>
      </c>
      <c r="F92" s="30">
        <v>1</v>
      </c>
      <c r="G92" s="31">
        <v>7670.0010000000002</v>
      </c>
      <c r="H92" s="20">
        <f t="shared" si="11"/>
        <v>7670.0010000000002</v>
      </c>
      <c r="I92" s="21">
        <f t="shared" si="13"/>
        <v>92040.012000000002</v>
      </c>
      <c r="J92" s="22">
        <v>0</v>
      </c>
      <c r="K92" s="22">
        <f t="shared" si="12"/>
        <v>1260.8220821917807</v>
      </c>
      <c r="L92" s="22">
        <f t="shared" si="14"/>
        <v>12608.220821917808</v>
      </c>
      <c r="M92" s="22">
        <v>0</v>
      </c>
      <c r="N92" s="22">
        <v>0</v>
      </c>
      <c r="O92" s="22">
        <v>12331.0008</v>
      </c>
      <c r="P92" s="21">
        <f t="shared" si="15"/>
        <v>118240.05570410959</v>
      </c>
    </row>
    <row r="93" spans="1:27" s="14" customFormat="1" ht="15.75" x14ac:dyDescent="0.2">
      <c r="A93" s="15" t="s">
        <v>167</v>
      </c>
      <c r="B93" s="25" t="s">
        <v>168</v>
      </c>
      <c r="C93" s="29">
        <v>9</v>
      </c>
      <c r="D93" s="17" t="s">
        <v>164</v>
      </c>
      <c r="E93" s="18">
        <v>503</v>
      </c>
      <c r="F93" s="30">
        <v>1</v>
      </c>
      <c r="G93" s="31">
        <v>7141.0020000000004</v>
      </c>
      <c r="H93" s="20">
        <f t="shared" si="11"/>
        <v>7141.0020000000004</v>
      </c>
      <c r="I93" s="21">
        <f t="shared" si="13"/>
        <v>85692.024000000005</v>
      </c>
      <c r="J93" s="22">
        <v>0</v>
      </c>
      <c r="K93" s="22">
        <f t="shared" si="12"/>
        <v>1173.8633424657535</v>
      </c>
      <c r="L93" s="22">
        <f t="shared" si="14"/>
        <v>11738.633424657535</v>
      </c>
      <c r="M93" s="22">
        <v>0</v>
      </c>
      <c r="N93" s="22">
        <v>0</v>
      </c>
      <c r="O93" s="22">
        <v>11128.0008</v>
      </c>
      <c r="P93" s="21">
        <f t="shared" si="15"/>
        <v>109732.52156712329</v>
      </c>
    </row>
    <row r="94" spans="1:27" s="14" customFormat="1" ht="15.75" x14ac:dyDescent="0.2">
      <c r="A94" s="15" t="s">
        <v>67</v>
      </c>
      <c r="B94" s="25" t="s">
        <v>169</v>
      </c>
      <c r="C94" s="29">
        <v>9</v>
      </c>
      <c r="D94" s="17" t="s">
        <v>164</v>
      </c>
      <c r="E94" s="18">
        <v>503</v>
      </c>
      <c r="F94" s="30">
        <v>1</v>
      </c>
      <c r="G94" s="31">
        <f>2750.001*2</f>
        <v>5500.0020000000004</v>
      </c>
      <c r="H94" s="20">
        <f t="shared" si="11"/>
        <v>5500.0020000000004</v>
      </c>
      <c r="I94" s="21">
        <f t="shared" si="13"/>
        <v>66000.024000000005</v>
      </c>
      <c r="J94" s="22">
        <v>0</v>
      </c>
      <c r="K94" s="22">
        <f t="shared" si="12"/>
        <v>904.10991780821928</v>
      </c>
      <c r="L94" s="22">
        <f t="shared" si="14"/>
        <v>9041.0991780821932</v>
      </c>
      <c r="M94" s="22">
        <v>0</v>
      </c>
      <c r="N94" s="22">
        <v>0</v>
      </c>
      <c r="O94" s="22">
        <v>3102</v>
      </c>
      <c r="P94" s="21">
        <f t="shared" si="15"/>
        <v>79047.23309589042</v>
      </c>
    </row>
    <row r="95" spans="1:27" s="14" customFormat="1" ht="15" customHeight="1" x14ac:dyDescent="0.2">
      <c r="A95" s="56" t="s">
        <v>23</v>
      </c>
      <c r="B95" s="56"/>
      <c r="C95" s="56"/>
      <c r="D95" s="56"/>
      <c r="E95" s="56"/>
      <c r="F95" s="23">
        <f>SUM(F91:F94)</f>
        <v>4</v>
      </c>
      <c r="G95" s="20"/>
      <c r="H95" s="20"/>
      <c r="I95" s="24">
        <f>SUM(I91:I94)</f>
        <v>441516.05999999994</v>
      </c>
      <c r="J95" s="24">
        <f t="shared" ref="J95:P95" si="18">SUM(J91:J94)</f>
        <v>0</v>
      </c>
      <c r="K95" s="24">
        <f t="shared" si="18"/>
        <v>6048.1652054794522</v>
      </c>
      <c r="L95" s="24">
        <f t="shared" si="18"/>
        <v>60481.652054794526</v>
      </c>
      <c r="M95" s="24">
        <f t="shared" si="18"/>
        <v>0</v>
      </c>
      <c r="N95" s="24">
        <f t="shared" si="18"/>
        <v>0</v>
      </c>
      <c r="O95" s="24">
        <f t="shared" si="18"/>
        <v>26561.0016</v>
      </c>
      <c r="P95" s="24">
        <f t="shared" si="18"/>
        <v>534606.87886027398</v>
      </c>
    </row>
    <row r="96" spans="1:27" s="14" customFormat="1" ht="15.75" x14ac:dyDescent="0.2">
      <c r="A96" s="15" t="s">
        <v>170</v>
      </c>
      <c r="B96" s="25" t="s">
        <v>171</v>
      </c>
      <c r="C96" s="29">
        <v>10</v>
      </c>
      <c r="D96" s="17" t="s">
        <v>172</v>
      </c>
      <c r="E96" s="18">
        <v>502</v>
      </c>
      <c r="F96" s="30">
        <v>1</v>
      </c>
      <c r="G96" s="31">
        <v>11298</v>
      </c>
      <c r="H96" s="20">
        <f t="shared" si="11"/>
        <v>11298</v>
      </c>
      <c r="I96" s="21">
        <f t="shared" si="13"/>
        <v>135576</v>
      </c>
      <c r="J96" s="22">
        <v>0</v>
      </c>
      <c r="K96" s="22">
        <f t="shared" si="12"/>
        <v>1857.2054794520548</v>
      </c>
      <c r="L96" s="22">
        <f t="shared" si="14"/>
        <v>18572.054794520547</v>
      </c>
      <c r="M96" s="22">
        <v>0</v>
      </c>
      <c r="N96" s="22">
        <v>0</v>
      </c>
      <c r="O96" s="22">
        <v>5423.0016000000005</v>
      </c>
      <c r="P96" s="21">
        <f t="shared" si="15"/>
        <v>161428.2618739726</v>
      </c>
    </row>
    <row r="97" spans="1:26" s="14" customFormat="1" ht="33.75" x14ac:dyDescent="0.2">
      <c r="A97" s="15" t="s">
        <v>173</v>
      </c>
      <c r="B97" s="34" t="s">
        <v>174</v>
      </c>
      <c r="C97" s="29">
        <v>10</v>
      </c>
      <c r="D97" s="17" t="s">
        <v>172</v>
      </c>
      <c r="E97" s="18">
        <v>502</v>
      </c>
      <c r="F97" s="30">
        <v>3</v>
      </c>
      <c r="G97" s="31">
        <v>5856</v>
      </c>
      <c r="H97" s="20">
        <f t="shared" si="11"/>
        <v>17568</v>
      </c>
      <c r="I97" s="21">
        <f t="shared" si="13"/>
        <v>210816</v>
      </c>
      <c r="J97" s="22">
        <v>0</v>
      </c>
      <c r="K97" s="22">
        <f t="shared" si="12"/>
        <v>2887.8904109589039</v>
      </c>
      <c r="L97" s="22">
        <f t="shared" si="14"/>
        <v>28878.904109589042</v>
      </c>
      <c r="M97" s="22">
        <v>0</v>
      </c>
      <c r="N97" s="22">
        <v>0</v>
      </c>
      <c r="O97" s="22">
        <v>14422.5</v>
      </c>
      <c r="P97" s="21">
        <f t="shared" si="15"/>
        <v>257005.29452054796</v>
      </c>
    </row>
    <row r="98" spans="1:26" s="14" customFormat="1" ht="15.75" x14ac:dyDescent="0.2">
      <c r="A98" s="15" t="s">
        <v>173</v>
      </c>
      <c r="B98" s="25" t="s">
        <v>397</v>
      </c>
      <c r="C98" s="29">
        <v>10</v>
      </c>
      <c r="D98" s="17" t="s">
        <v>172</v>
      </c>
      <c r="E98" s="18">
        <v>502</v>
      </c>
      <c r="F98" s="30">
        <v>1</v>
      </c>
      <c r="G98" s="31">
        <v>5856</v>
      </c>
      <c r="H98" s="20">
        <f t="shared" si="11"/>
        <v>5856</v>
      </c>
      <c r="I98" s="21">
        <f t="shared" si="13"/>
        <v>70272</v>
      </c>
      <c r="J98" s="22">
        <v>0</v>
      </c>
      <c r="K98" s="22">
        <f t="shared" si="12"/>
        <v>962.6301369863013</v>
      </c>
      <c r="L98" s="22">
        <f t="shared" si="14"/>
        <v>9626.301369863013</v>
      </c>
      <c r="M98" s="22">
        <v>0</v>
      </c>
      <c r="N98" s="22">
        <v>0</v>
      </c>
      <c r="O98" s="22">
        <v>6423.5999999999995</v>
      </c>
      <c r="P98" s="21">
        <f t="shared" si="15"/>
        <v>87284.531506849322</v>
      </c>
    </row>
    <row r="99" spans="1:26" s="14" customFormat="1" ht="15" customHeight="1" x14ac:dyDescent="0.2">
      <c r="A99" s="56" t="s">
        <v>23</v>
      </c>
      <c r="B99" s="56"/>
      <c r="C99" s="56"/>
      <c r="D99" s="56"/>
      <c r="E99" s="56"/>
      <c r="F99" s="23">
        <f>SUM(F96:F98)</f>
        <v>5</v>
      </c>
      <c r="G99" s="20"/>
      <c r="H99" s="20"/>
      <c r="I99" s="24">
        <f>SUM(I96:I98)</f>
        <v>416664</v>
      </c>
      <c r="J99" s="24">
        <f t="shared" ref="J99:P99" si="19">SUM(J96:J98)</f>
        <v>0</v>
      </c>
      <c r="K99" s="24">
        <f t="shared" si="19"/>
        <v>5707.7260273972597</v>
      </c>
      <c r="L99" s="24">
        <f t="shared" si="19"/>
        <v>57077.260273972599</v>
      </c>
      <c r="M99" s="24">
        <f t="shared" si="19"/>
        <v>0</v>
      </c>
      <c r="N99" s="24">
        <f t="shared" si="19"/>
        <v>0</v>
      </c>
      <c r="O99" s="24">
        <f t="shared" si="19"/>
        <v>26269.101599999998</v>
      </c>
      <c r="P99" s="24">
        <f t="shared" si="19"/>
        <v>505718.0879013699</v>
      </c>
    </row>
    <row r="100" spans="1:26" s="14" customFormat="1" ht="25.5" x14ac:dyDescent="0.2">
      <c r="A100" s="15" t="s">
        <v>175</v>
      </c>
      <c r="B100" s="25" t="s">
        <v>176</v>
      </c>
      <c r="C100" s="29">
        <v>11</v>
      </c>
      <c r="D100" s="17" t="s">
        <v>177</v>
      </c>
      <c r="E100" s="18">
        <v>503</v>
      </c>
      <c r="F100" s="30">
        <v>1</v>
      </c>
      <c r="G100" s="31">
        <v>19002</v>
      </c>
      <c r="H100" s="20">
        <f t="shared" si="11"/>
        <v>19002</v>
      </c>
      <c r="I100" s="21">
        <f t="shared" si="13"/>
        <v>228024</v>
      </c>
      <c r="J100" s="22">
        <v>0</v>
      </c>
      <c r="K100" s="22">
        <f t="shared" si="12"/>
        <v>3123.6164383561645</v>
      </c>
      <c r="L100" s="22">
        <f t="shared" si="14"/>
        <v>31236.164383561645</v>
      </c>
      <c r="M100" s="22">
        <v>0</v>
      </c>
      <c r="N100" s="22">
        <v>0</v>
      </c>
      <c r="O100" s="22">
        <v>0</v>
      </c>
      <c r="P100" s="21">
        <f t="shared" si="15"/>
        <v>262383.78082191781</v>
      </c>
    </row>
    <row r="101" spans="1:26" s="14" customFormat="1" ht="25.5" x14ac:dyDescent="0.2">
      <c r="A101" s="15" t="s">
        <v>178</v>
      </c>
      <c r="B101" s="25" t="s">
        <v>179</v>
      </c>
      <c r="C101" s="29">
        <v>11</v>
      </c>
      <c r="D101" s="17" t="s">
        <v>177</v>
      </c>
      <c r="E101" s="18">
        <v>503</v>
      </c>
      <c r="F101" s="30">
        <v>1</v>
      </c>
      <c r="G101" s="31">
        <v>7840.9920000000002</v>
      </c>
      <c r="H101" s="20">
        <f t="shared" si="11"/>
        <v>7840.9920000000002</v>
      </c>
      <c r="I101" s="21">
        <f t="shared" si="13"/>
        <v>94091.90400000001</v>
      </c>
      <c r="J101" s="22">
        <v>0</v>
      </c>
      <c r="K101" s="22">
        <f t="shared" si="12"/>
        <v>1288.930191780822</v>
      </c>
      <c r="L101" s="22">
        <f t="shared" si="14"/>
        <v>12889.30191780822</v>
      </c>
      <c r="M101" s="22">
        <v>0</v>
      </c>
      <c r="N101" s="22">
        <v>0</v>
      </c>
      <c r="O101" s="22">
        <v>12598.0008</v>
      </c>
      <c r="P101" s="21">
        <f t="shared" si="15"/>
        <v>120868.13690958904</v>
      </c>
    </row>
    <row r="102" spans="1:26" s="14" customFormat="1" ht="25.5" x14ac:dyDescent="0.2">
      <c r="A102" s="15" t="s">
        <v>180</v>
      </c>
      <c r="B102" s="25" t="s">
        <v>181</v>
      </c>
      <c r="C102" s="29">
        <v>11</v>
      </c>
      <c r="D102" s="17" t="s">
        <v>177</v>
      </c>
      <c r="E102" s="18">
        <v>503</v>
      </c>
      <c r="F102" s="30">
        <v>1</v>
      </c>
      <c r="G102" s="31">
        <v>7690.9920000000002</v>
      </c>
      <c r="H102" s="20">
        <f t="shared" si="11"/>
        <v>7690.9920000000002</v>
      </c>
      <c r="I102" s="21">
        <f t="shared" si="13"/>
        <v>92291.90400000001</v>
      </c>
      <c r="J102" s="22">
        <v>0</v>
      </c>
      <c r="K102" s="22">
        <f t="shared" si="12"/>
        <v>1264.2726575342467</v>
      </c>
      <c r="L102" s="22">
        <f t="shared" si="14"/>
        <v>12642.726575342467</v>
      </c>
      <c r="M102" s="22">
        <v>0</v>
      </c>
      <c r="N102" s="22">
        <v>0</v>
      </c>
      <c r="O102" s="22">
        <v>12364.0008</v>
      </c>
      <c r="P102" s="21">
        <f t="shared" si="15"/>
        <v>118562.90403287673</v>
      </c>
    </row>
    <row r="103" spans="1:26" s="14" customFormat="1" ht="26.25" customHeight="1" x14ac:dyDescent="0.2">
      <c r="A103" s="15" t="s">
        <v>182</v>
      </c>
      <c r="B103" s="25" t="s">
        <v>183</v>
      </c>
      <c r="C103" s="29">
        <v>11</v>
      </c>
      <c r="D103" s="17" t="s">
        <v>177</v>
      </c>
      <c r="E103" s="18">
        <v>503</v>
      </c>
      <c r="F103" s="30">
        <v>1</v>
      </c>
      <c r="G103" s="31">
        <v>12115.002</v>
      </c>
      <c r="H103" s="20">
        <f t="shared" si="11"/>
        <v>12115.002</v>
      </c>
      <c r="I103" s="21">
        <f t="shared" si="13"/>
        <v>145380.024</v>
      </c>
      <c r="J103" s="22">
        <v>0</v>
      </c>
      <c r="K103" s="22">
        <f t="shared" si="12"/>
        <v>1991.5071780821918</v>
      </c>
      <c r="L103" s="22">
        <f t="shared" si="14"/>
        <v>19915.07178082192</v>
      </c>
      <c r="M103" s="22">
        <v>0</v>
      </c>
      <c r="N103" s="22">
        <v>0</v>
      </c>
      <c r="O103" s="22">
        <v>19211.0016</v>
      </c>
      <c r="P103" s="21">
        <f t="shared" si="15"/>
        <v>186497.6045589041</v>
      </c>
    </row>
    <row r="104" spans="1:26" s="14" customFormat="1" ht="26.25" customHeight="1" x14ac:dyDescent="0.2">
      <c r="A104" s="15" t="s">
        <v>180</v>
      </c>
      <c r="B104" s="25" t="s">
        <v>184</v>
      </c>
      <c r="C104" s="29">
        <v>11</v>
      </c>
      <c r="D104" s="17" t="s">
        <v>177</v>
      </c>
      <c r="E104" s="18">
        <v>503</v>
      </c>
      <c r="F104" s="30">
        <v>1</v>
      </c>
      <c r="G104" s="31">
        <v>14254.992</v>
      </c>
      <c r="H104" s="20">
        <f t="shared" si="11"/>
        <v>14254.992</v>
      </c>
      <c r="I104" s="21">
        <f t="shared" si="13"/>
        <v>171059.90400000001</v>
      </c>
      <c r="J104" s="22">
        <v>0</v>
      </c>
      <c r="K104" s="22">
        <f t="shared" si="12"/>
        <v>2343.2863561643835</v>
      </c>
      <c r="L104" s="22">
        <f t="shared" si="14"/>
        <v>23432.863561643837</v>
      </c>
      <c r="M104" s="22">
        <v>0</v>
      </c>
      <c r="N104" s="22">
        <v>0</v>
      </c>
      <c r="O104" s="22">
        <v>22494</v>
      </c>
      <c r="P104" s="21">
        <f t="shared" si="15"/>
        <v>219330.05391780823</v>
      </c>
    </row>
    <row r="105" spans="1:26" s="14" customFormat="1" ht="25.5" x14ac:dyDescent="0.2">
      <c r="A105" s="15" t="s">
        <v>185</v>
      </c>
      <c r="B105" s="25" t="s">
        <v>186</v>
      </c>
      <c r="C105" s="29">
        <v>11</v>
      </c>
      <c r="D105" s="17" t="s">
        <v>177</v>
      </c>
      <c r="E105" s="18">
        <v>503</v>
      </c>
      <c r="F105" s="30">
        <v>1</v>
      </c>
      <c r="G105" s="31">
        <v>10686</v>
      </c>
      <c r="H105" s="20">
        <f t="shared" si="11"/>
        <v>10686</v>
      </c>
      <c r="I105" s="21">
        <f t="shared" si="13"/>
        <v>128232</v>
      </c>
      <c r="J105" s="22">
        <v>0</v>
      </c>
      <c r="K105" s="22">
        <f t="shared" si="12"/>
        <v>1756.6027397260273</v>
      </c>
      <c r="L105" s="22">
        <f t="shared" si="14"/>
        <v>17566.027397260274</v>
      </c>
      <c r="M105" s="22">
        <v>0</v>
      </c>
      <c r="N105" s="22">
        <v>0</v>
      </c>
      <c r="O105" s="22">
        <v>6026.9040000000005</v>
      </c>
      <c r="P105" s="21">
        <f t="shared" si="15"/>
        <v>153581.53413698633</v>
      </c>
    </row>
    <row r="106" spans="1:26" s="14" customFormat="1" ht="25.5" x14ac:dyDescent="0.2">
      <c r="A106" s="15" t="s">
        <v>50</v>
      </c>
      <c r="B106" s="25" t="s">
        <v>187</v>
      </c>
      <c r="C106" s="29">
        <v>11</v>
      </c>
      <c r="D106" s="17" t="s">
        <v>177</v>
      </c>
      <c r="E106" s="18">
        <v>503</v>
      </c>
      <c r="F106" s="30">
        <v>1</v>
      </c>
      <c r="G106" s="31">
        <v>8021.9999999999991</v>
      </c>
      <c r="H106" s="20">
        <f t="shared" si="11"/>
        <v>8021.9999999999991</v>
      </c>
      <c r="I106" s="21">
        <f t="shared" si="13"/>
        <v>96263.999999999985</v>
      </c>
      <c r="J106" s="22">
        <v>0</v>
      </c>
      <c r="K106" s="22">
        <f t="shared" si="12"/>
        <v>1318.6849315068491</v>
      </c>
      <c r="L106" s="22">
        <f t="shared" si="14"/>
        <v>13186.849315068492</v>
      </c>
      <c r="M106" s="22">
        <v>0</v>
      </c>
      <c r="N106" s="22">
        <v>0</v>
      </c>
      <c r="O106" s="22">
        <v>12882</v>
      </c>
      <c r="P106" s="21">
        <f t="shared" si="15"/>
        <v>123651.53424657533</v>
      </c>
    </row>
    <row r="107" spans="1:26" s="14" customFormat="1" ht="25.5" x14ac:dyDescent="0.2">
      <c r="A107" s="15" t="s">
        <v>47</v>
      </c>
      <c r="B107" s="25" t="s">
        <v>188</v>
      </c>
      <c r="C107" s="29">
        <v>11</v>
      </c>
      <c r="D107" s="17" t="s">
        <v>177</v>
      </c>
      <c r="E107" s="18">
        <v>503</v>
      </c>
      <c r="F107" s="30">
        <v>1</v>
      </c>
      <c r="G107" s="31">
        <v>8862</v>
      </c>
      <c r="H107" s="20">
        <f t="shared" si="11"/>
        <v>8862</v>
      </c>
      <c r="I107" s="21">
        <f t="shared" si="13"/>
        <v>106344</v>
      </c>
      <c r="J107" s="22">
        <v>0</v>
      </c>
      <c r="K107" s="22">
        <f t="shared" si="12"/>
        <v>1456.767123287671</v>
      </c>
      <c r="L107" s="22">
        <f t="shared" si="14"/>
        <v>14567.671232876712</v>
      </c>
      <c r="M107" s="22">
        <v>0</v>
      </c>
      <c r="N107" s="22">
        <v>0</v>
      </c>
      <c r="O107" s="22">
        <v>14193</v>
      </c>
      <c r="P107" s="21">
        <f t="shared" si="15"/>
        <v>136561.43835616438</v>
      </c>
    </row>
    <row r="108" spans="1:26" s="14" customFormat="1" ht="25.5" x14ac:dyDescent="0.2">
      <c r="A108" s="15" t="s">
        <v>39</v>
      </c>
      <c r="B108" s="25" t="s">
        <v>189</v>
      </c>
      <c r="C108" s="29">
        <v>11</v>
      </c>
      <c r="D108" s="17" t="s">
        <v>177</v>
      </c>
      <c r="E108" s="18">
        <v>503</v>
      </c>
      <c r="F108" s="30">
        <v>1</v>
      </c>
      <c r="G108" s="31">
        <f>4181.25*2</f>
        <v>8362.5</v>
      </c>
      <c r="H108" s="20">
        <f t="shared" si="11"/>
        <v>8362.5</v>
      </c>
      <c r="I108" s="21">
        <f t="shared" si="13"/>
        <v>100350</v>
      </c>
      <c r="J108" s="22">
        <v>0</v>
      </c>
      <c r="K108" s="22">
        <f t="shared" si="12"/>
        <v>1374.6575342465753</v>
      </c>
      <c r="L108" s="22">
        <f t="shared" si="14"/>
        <v>13746.575342465752</v>
      </c>
      <c r="M108" s="22">
        <v>0</v>
      </c>
      <c r="N108" s="22">
        <v>0</v>
      </c>
      <c r="O108" s="32">
        <v>4716.4500000000007</v>
      </c>
      <c r="P108" s="21">
        <f t="shared" si="15"/>
        <v>120187.68287671234</v>
      </c>
    </row>
    <row r="109" spans="1:26" s="14" customFormat="1" ht="15" customHeight="1" x14ac:dyDescent="0.2">
      <c r="A109" s="56" t="s">
        <v>23</v>
      </c>
      <c r="B109" s="56"/>
      <c r="C109" s="56"/>
      <c r="D109" s="56"/>
      <c r="E109" s="56"/>
      <c r="F109" s="23">
        <f>SUM(F100:F108)</f>
        <v>9</v>
      </c>
      <c r="G109" s="20"/>
      <c r="H109" s="20">
        <f t="shared" si="11"/>
        <v>0</v>
      </c>
      <c r="I109" s="24">
        <f>SUM(I100:I108)</f>
        <v>1162037.736</v>
      </c>
      <c r="J109" s="24">
        <f t="shared" ref="J109:P109" si="20">SUM(J100:J108)</f>
        <v>0</v>
      </c>
      <c r="K109" s="24">
        <f t="shared" si="20"/>
        <v>15918.325150684932</v>
      </c>
      <c r="L109" s="24">
        <f t="shared" si="20"/>
        <v>159183.25150684931</v>
      </c>
      <c r="M109" s="24">
        <f t="shared" si="20"/>
        <v>0</v>
      </c>
      <c r="N109" s="24">
        <f t="shared" si="20"/>
        <v>0</v>
      </c>
      <c r="O109" s="24">
        <f t="shared" si="20"/>
        <v>104485.3572</v>
      </c>
      <c r="P109" s="24">
        <f t="shared" si="20"/>
        <v>1441624.6698575343</v>
      </c>
    </row>
    <row r="110" spans="1:26" s="14" customFormat="1" ht="15.95" customHeight="1" x14ac:dyDescent="0.2">
      <c r="A110" s="15" t="s">
        <v>190</v>
      </c>
      <c r="B110" s="25" t="s">
        <v>191</v>
      </c>
      <c r="C110" s="29">
        <v>12</v>
      </c>
      <c r="D110" s="17" t="s">
        <v>192</v>
      </c>
      <c r="E110" s="18">
        <v>503</v>
      </c>
      <c r="F110" s="30">
        <v>1</v>
      </c>
      <c r="G110" s="31">
        <v>19002</v>
      </c>
      <c r="H110" s="20">
        <f t="shared" si="11"/>
        <v>19002</v>
      </c>
      <c r="I110" s="21">
        <f t="shared" si="13"/>
        <v>228024</v>
      </c>
      <c r="J110" s="22">
        <v>0</v>
      </c>
      <c r="K110" s="22">
        <f t="shared" si="12"/>
        <v>3123.6164383561645</v>
      </c>
      <c r="L110" s="22">
        <f t="shared" si="14"/>
        <v>31236.164383561645</v>
      </c>
      <c r="M110" s="22">
        <v>0</v>
      </c>
      <c r="N110" s="22">
        <v>0</v>
      </c>
      <c r="O110" s="22">
        <v>0</v>
      </c>
      <c r="P110" s="21">
        <f t="shared" si="15"/>
        <v>262383.78082191781</v>
      </c>
    </row>
    <row r="111" spans="1:26" s="14" customFormat="1" ht="15.95" customHeight="1" x14ac:dyDescent="0.2">
      <c r="A111" s="15" t="s">
        <v>193</v>
      </c>
      <c r="B111" s="25" t="s">
        <v>194</v>
      </c>
      <c r="C111" s="29">
        <v>12</v>
      </c>
      <c r="D111" s="17" t="s">
        <v>192</v>
      </c>
      <c r="E111" s="18">
        <v>503</v>
      </c>
      <c r="F111" s="30">
        <v>1</v>
      </c>
      <c r="G111" s="31">
        <v>18057</v>
      </c>
      <c r="H111" s="20">
        <f t="shared" si="11"/>
        <v>18057</v>
      </c>
      <c r="I111" s="21">
        <f t="shared" si="13"/>
        <v>216684</v>
      </c>
      <c r="J111" s="22">
        <v>0</v>
      </c>
      <c r="K111" s="22">
        <f t="shared" si="12"/>
        <v>2968.2739726027398</v>
      </c>
      <c r="L111" s="22">
        <f t="shared" si="14"/>
        <v>29682.739726027397</v>
      </c>
      <c r="M111" s="22">
        <v>0</v>
      </c>
      <c r="N111" s="22">
        <v>0</v>
      </c>
      <c r="O111" s="22">
        <v>8667</v>
      </c>
      <c r="P111" s="21">
        <f t="shared" si="15"/>
        <v>258002.01369863012</v>
      </c>
      <c r="R111" s="36"/>
      <c r="T111" s="37"/>
      <c r="U111" s="37"/>
      <c r="V111" s="37"/>
      <c r="W111" s="37"/>
      <c r="X111" s="37"/>
      <c r="Y111" s="37"/>
      <c r="Z111" s="37"/>
    </row>
    <row r="112" spans="1:26" s="14" customFormat="1" ht="15.95" customHeight="1" x14ac:dyDescent="0.2">
      <c r="A112" s="15" t="s">
        <v>195</v>
      </c>
      <c r="B112" s="25" t="s">
        <v>196</v>
      </c>
      <c r="C112" s="29">
        <v>12</v>
      </c>
      <c r="D112" s="17" t="s">
        <v>192</v>
      </c>
      <c r="E112" s="18">
        <v>503</v>
      </c>
      <c r="F112" s="30">
        <v>1</v>
      </c>
      <c r="G112" s="31">
        <v>9894</v>
      </c>
      <c r="H112" s="20">
        <f t="shared" si="11"/>
        <v>9894</v>
      </c>
      <c r="I112" s="21">
        <f t="shared" si="13"/>
        <v>118728</v>
      </c>
      <c r="J112" s="22">
        <v>0</v>
      </c>
      <c r="K112" s="22">
        <f t="shared" si="12"/>
        <v>1626.4109589041095</v>
      </c>
      <c r="L112" s="22">
        <f t="shared" si="14"/>
        <v>16264.109589041094</v>
      </c>
      <c r="M112" s="22">
        <v>0</v>
      </c>
      <c r="N112" s="22">
        <v>0</v>
      </c>
      <c r="O112" s="22">
        <v>15796.0008</v>
      </c>
      <c r="P112" s="21">
        <f t="shared" si="15"/>
        <v>152414.52134794521</v>
      </c>
    </row>
    <row r="113" spans="1:16" s="14" customFormat="1" ht="15.95" customHeight="1" x14ac:dyDescent="0.2">
      <c r="A113" s="15" t="s">
        <v>67</v>
      </c>
      <c r="B113" s="25" t="s">
        <v>197</v>
      </c>
      <c r="C113" s="29">
        <v>12</v>
      </c>
      <c r="D113" s="17" t="s">
        <v>192</v>
      </c>
      <c r="E113" s="18">
        <v>503</v>
      </c>
      <c r="F113" s="30">
        <v>1</v>
      </c>
      <c r="G113" s="31">
        <v>10559.001</v>
      </c>
      <c r="H113" s="20">
        <f t="shared" si="11"/>
        <v>10559.001</v>
      </c>
      <c r="I113" s="21">
        <f t="shared" si="13"/>
        <v>126708.012</v>
      </c>
      <c r="J113" s="22">
        <v>0</v>
      </c>
      <c r="K113" s="22">
        <f t="shared" si="12"/>
        <v>1735.7261917808219</v>
      </c>
      <c r="L113" s="22">
        <f t="shared" si="14"/>
        <v>17357.26191780822</v>
      </c>
      <c r="M113" s="22">
        <v>0</v>
      </c>
      <c r="N113" s="22">
        <v>0</v>
      </c>
      <c r="O113" s="22">
        <v>13286.0016</v>
      </c>
      <c r="P113" s="21">
        <f t="shared" si="15"/>
        <v>159087.00170958904</v>
      </c>
    </row>
    <row r="114" spans="1:16" s="14" customFormat="1" ht="15.95" customHeight="1" x14ac:dyDescent="0.2">
      <c r="A114" s="15" t="s">
        <v>198</v>
      </c>
      <c r="B114" s="25" t="s">
        <v>199</v>
      </c>
      <c r="C114" s="29">
        <v>12</v>
      </c>
      <c r="D114" s="17" t="s">
        <v>192</v>
      </c>
      <c r="E114" s="18">
        <v>503</v>
      </c>
      <c r="F114" s="30">
        <v>1</v>
      </c>
      <c r="G114" s="31">
        <v>8625</v>
      </c>
      <c r="H114" s="20">
        <f t="shared" si="11"/>
        <v>8625</v>
      </c>
      <c r="I114" s="21">
        <f t="shared" si="13"/>
        <v>103500</v>
      </c>
      <c r="J114" s="22">
        <v>0</v>
      </c>
      <c r="K114" s="22">
        <f t="shared" si="12"/>
        <v>1417.8082191780823</v>
      </c>
      <c r="L114" s="22">
        <f t="shared" si="14"/>
        <v>14178.082191780823</v>
      </c>
      <c r="M114" s="22">
        <v>0</v>
      </c>
      <c r="N114" s="22">
        <v>0</v>
      </c>
      <c r="O114" s="22">
        <v>13825.0008</v>
      </c>
      <c r="P114" s="21">
        <f t="shared" si="15"/>
        <v>132920.89121095891</v>
      </c>
    </row>
    <row r="115" spans="1:16" s="14" customFormat="1" ht="15.95" customHeight="1" x14ac:dyDescent="0.2">
      <c r="A115" s="15" t="s">
        <v>200</v>
      </c>
      <c r="B115" s="25" t="s">
        <v>201</v>
      </c>
      <c r="C115" s="29">
        <v>12</v>
      </c>
      <c r="D115" s="17" t="s">
        <v>192</v>
      </c>
      <c r="E115" s="18">
        <v>503</v>
      </c>
      <c r="F115" s="30">
        <v>1</v>
      </c>
      <c r="G115" s="31">
        <v>7926</v>
      </c>
      <c r="H115" s="20">
        <f t="shared" si="11"/>
        <v>7926</v>
      </c>
      <c r="I115" s="21">
        <f t="shared" si="13"/>
        <v>95112</v>
      </c>
      <c r="J115" s="22">
        <v>0</v>
      </c>
      <c r="K115" s="22">
        <f t="shared" si="12"/>
        <v>1302.9041095890411</v>
      </c>
      <c r="L115" s="22">
        <f t="shared" si="14"/>
        <v>13029.041095890412</v>
      </c>
      <c r="M115" s="22">
        <v>0</v>
      </c>
      <c r="N115" s="22">
        <v>0</v>
      </c>
      <c r="O115" s="22">
        <v>12731.0016</v>
      </c>
      <c r="P115" s="21">
        <f t="shared" si="15"/>
        <v>122174.94680547946</v>
      </c>
    </row>
    <row r="116" spans="1:16" s="14" customFormat="1" ht="74.25" customHeight="1" x14ac:dyDescent="0.2">
      <c r="A116" s="18" t="s">
        <v>202</v>
      </c>
      <c r="B116" s="38" t="s">
        <v>203</v>
      </c>
      <c r="C116" s="29">
        <v>12</v>
      </c>
      <c r="D116" s="39" t="s">
        <v>192</v>
      </c>
      <c r="E116" s="18">
        <v>503</v>
      </c>
      <c r="F116" s="30">
        <v>6</v>
      </c>
      <c r="G116" s="31">
        <v>7926</v>
      </c>
      <c r="H116" s="20">
        <f t="shared" si="11"/>
        <v>47556</v>
      </c>
      <c r="I116" s="21">
        <f t="shared" si="13"/>
        <v>570672</v>
      </c>
      <c r="J116" s="22">
        <v>0</v>
      </c>
      <c r="K116" s="22">
        <f t="shared" si="12"/>
        <v>7817.4246575342468</v>
      </c>
      <c r="L116" s="22">
        <f t="shared" si="14"/>
        <v>78174.246575342462</v>
      </c>
      <c r="M116" s="22">
        <v>0</v>
      </c>
      <c r="N116" s="22">
        <v>0</v>
      </c>
      <c r="O116" s="22">
        <v>12731.0016</v>
      </c>
      <c r="P116" s="21">
        <f t="shared" si="15"/>
        <v>669394.67283287668</v>
      </c>
    </row>
    <row r="117" spans="1:16" s="14" customFormat="1" ht="15.95" customHeight="1" x14ac:dyDescent="0.2">
      <c r="A117" s="15" t="s">
        <v>204</v>
      </c>
      <c r="B117" s="25" t="s">
        <v>205</v>
      </c>
      <c r="C117" s="29">
        <v>12</v>
      </c>
      <c r="D117" s="17" t="s">
        <v>192</v>
      </c>
      <c r="E117" s="18">
        <v>503</v>
      </c>
      <c r="F117" s="30">
        <v>1</v>
      </c>
      <c r="G117" s="31">
        <v>8244</v>
      </c>
      <c r="H117" s="20">
        <f t="shared" si="11"/>
        <v>8244</v>
      </c>
      <c r="I117" s="21">
        <f t="shared" si="13"/>
        <v>98928</v>
      </c>
      <c r="J117" s="22">
        <v>0</v>
      </c>
      <c r="K117" s="22">
        <f t="shared" si="12"/>
        <v>1355.1780821917807</v>
      </c>
      <c r="L117" s="22">
        <f t="shared" si="14"/>
        <v>13551.780821917808</v>
      </c>
      <c r="M117" s="22">
        <v>0</v>
      </c>
      <c r="N117" s="22">
        <v>0</v>
      </c>
      <c r="O117" s="22">
        <v>13229.0016</v>
      </c>
      <c r="P117" s="21">
        <f t="shared" si="15"/>
        <v>127063.96050410959</v>
      </c>
    </row>
    <row r="118" spans="1:16" s="14" customFormat="1" ht="15.95" customHeight="1" x14ac:dyDescent="0.2">
      <c r="A118" s="15" t="s">
        <v>206</v>
      </c>
      <c r="B118" s="25" t="s">
        <v>207</v>
      </c>
      <c r="C118" s="29">
        <v>12</v>
      </c>
      <c r="D118" s="17" t="s">
        <v>192</v>
      </c>
      <c r="E118" s="18">
        <v>503</v>
      </c>
      <c r="F118" s="30">
        <v>1</v>
      </c>
      <c r="G118" s="31">
        <v>7899</v>
      </c>
      <c r="H118" s="20">
        <f t="shared" si="11"/>
        <v>7899</v>
      </c>
      <c r="I118" s="21">
        <f t="shared" si="13"/>
        <v>94788</v>
      </c>
      <c r="J118" s="22">
        <v>0</v>
      </c>
      <c r="K118" s="22">
        <f t="shared" si="12"/>
        <v>1298.4657534246574</v>
      </c>
      <c r="L118" s="22">
        <f t="shared" si="14"/>
        <v>12984.657534246575</v>
      </c>
      <c r="M118" s="22">
        <v>0</v>
      </c>
      <c r="N118" s="22">
        <v>0</v>
      </c>
      <c r="O118" s="22">
        <v>12689</v>
      </c>
      <c r="P118" s="21">
        <f t="shared" si="15"/>
        <v>121760.12328767123</v>
      </c>
    </row>
    <row r="119" spans="1:16" s="14" customFormat="1" ht="15.95" customHeight="1" x14ac:dyDescent="0.2">
      <c r="A119" s="15" t="s">
        <v>208</v>
      </c>
      <c r="B119" s="25" t="s">
        <v>209</v>
      </c>
      <c r="C119" s="29">
        <v>12</v>
      </c>
      <c r="D119" s="17" t="s">
        <v>192</v>
      </c>
      <c r="E119" s="18">
        <v>503</v>
      </c>
      <c r="F119" s="30">
        <v>1</v>
      </c>
      <c r="G119" s="31">
        <v>5289</v>
      </c>
      <c r="H119" s="20">
        <f t="shared" si="11"/>
        <v>5289</v>
      </c>
      <c r="I119" s="21">
        <f t="shared" si="13"/>
        <v>63468</v>
      </c>
      <c r="J119" s="22">
        <v>0</v>
      </c>
      <c r="K119" s="22">
        <f t="shared" si="12"/>
        <v>869.42465753424653</v>
      </c>
      <c r="L119" s="22">
        <f t="shared" si="14"/>
        <v>8694.2465753424658</v>
      </c>
      <c r="M119" s="22">
        <v>0</v>
      </c>
      <c r="N119" s="22">
        <v>0</v>
      </c>
      <c r="O119" s="22">
        <v>8729.0015999999996</v>
      </c>
      <c r="P119" s="21">
        <f t="shared" si="15"/>
        <v>81760.67283287672</v>
      </c>
    </row>
    <row r="120" spans="1:16" s="14" customFormat="1" ht="15.95" customHeight="1" x14ac:dyDescent="0.2">
      <c r="A120" s="15" t="s">
        <v>210</v>
      </c>
      <c r="B120" s="25" t="s">
        <v>211</v>
      </c>
      <c r="C120" s="29">
        <v>12</v>
      </c>
      <c r="D120" s="17" t="s">
        <v>192</v>
      </c>
      <c r="E120" s="18">
        <v>503</v>
      </c>
      <c r="F120" s="30">
        <v>1</v>
      </c>
      <c r="G120" s="31">
        <v>0</v>
      </c>
      <c r="H120" s="20">
        <f t="shared" si="11"/>
        <v>0</v>
      </c>
      <c r="I120" s="21">
        <f t="shared" si="13"/>
        <v>0</v>
      </c>
      <c r="J120" s="22">
        <v>0</v>
      </c>
      <c r="K120" s="22">
        <f t="shared" si="12"/>
        <v>0</v>
      </c>
      <c r="L120" s="22">
        <f t="shared" si="14"/>
        <v>0</v>
      </c>
      <c r="M120" s="22">
        <v>0</v>
      </c>
      <c r="N120" s="22">
        <v>0</v>
      </c>
      <c r="O120" s="22">
        <v>0</v>
      </c>
      <c r="P120" s="21">
        <f t="shared" si="15"/>
        <v>0</v>
      </c>
    </row>
    <row r="121" spans="1:16" s="14" customFormat="1" ht="15.95" customHeight="1" x14ac:dyDescent="0.2">
      <c r="A121" s="15" t="s">
        <v>212</v>
      </c>
      <c r="B121" s="25" t="s">
        <v>213</v>
      </c>
      <c r="C121" s="29">
        <v>12</v>
      </c>
      <c r="D121" s="17" t="s">
        <v>192</v>
      </c>
      <c r="E121" s="18">
        <v>503</v>
      </c>
      <c r="F121" s="30">
        <v>1</v>
      </c>
      <c r="G121" s="31">
        <v>6261</v>
      </c>
      <c r="H121" s="20">
        <f t="shared" si="11"/>
        <v>6261</v>
      </c>
      <c r="I121" s="21">
        <f t="shared" si="13"/>
        <v>75132</v>
      </c>
      <c r="J121" s="22">
        <v>0</v>
      </c>
      <c r="K121" s="22">
        <f t="shared" si="12"/>
        <v>1029.2054794520548</v>
      </c>
      <c r="L121" s="22">
        <f t="shared" si="14"/>
        <v>10292.054794520549</v>
      </c>
      <c r="M121" s="22">
        <v>0</v>
      </c>
      <c r="N121" s="22">
        <v>0</v>
      </c>
      <c r="O121" s="22">
        <v>10237.0008</v>
      </c>
      <c r="P121" s="21">
        <f t="shared" si="15"/>
        <v>96690.261073972593</v>
      </c>
    </row>
    <row r="122" spans="1:16" s="14" customFormat="1" ht="27.75" customHeight="1" x14ac:dyDescent="0.2">
      <c r="A122" s="15" t="s">
        <v>198</v>
      </c>
      <c r="B122" s="38" t="s">
        <v>214</v>
      </c>
      <c r="C122" s="29">
        <v>12</v>
      </c>
      <c r="D122" s="17" t="s">
        <v>192</v>
      </c>
      <c r="E122" s="18">
        <v>503</v>
      </c>
      <c r="F122" s="30">
        <v>2</v>
      </c>
      <c r="G122" s="31">
        <v>8625</v>
      </c>
      <c r="H122" s="20">
        <f t="shared" si="11"/>
        <v>17250</v>
      </c>
      <c r="I122" s="21">
        <f t="shared" si="13"/>
        <v>207000</v>
      </c>
      <c r="J122" s="22">
        <v>0</v>
      </c>
      <c r="K122" s="22">
        <f t="shared" si="12"/>
        <v>2835.6164383561645</v>
      </c>
      <c r="L122" s="22">
        <f t="shared" si="14"/>
        <v>28356.164383561645</v>
      </c>
      <c r="M122" s="22">
        <v>0</v>
      </c>
      <c r="N122" s="22">
        <v>0</v>
      </c>
      <c r="O122" s="22">
        <v>13825.0008</v>
      </c>
      <c r="P122" s="21">
        <f t="shared" si="15"/>
        <v>252016.78162191782</v>
      </c>
    </row>
    <row r="123" spans="1:16" s="14" customFormat="1" ht="15.95" customHeight="1" x14ac:dyDescent="0.2">
      <c r="A123" s="15" t="s">
        <v>215</v>
      </c>
      <c r="B123" s="25" t="s">
        <v>216</v>
      </c>
      <c r="C123" s="29">
        <v>12</v>
      </c>
      <c r="D123" s="17" t="s">
        <v>192</v>
      </c>
      <c r="E123" s="18">
        <v>503</v>
      </c>
      <c r="F123" s="30">
        <v>1</v>
      </c>
      <c r="G123" s="31">
        <v>11841</v>
      </c>
      <c r="H123" s="20">
        <f t="shared" si="11"/>
        <v>11841</v>
      </c>
      <c r="I123" s="21">
        <f t="shared" si="13"/>
        <v>142092</v>
      </c>
      <c r="J123" s="22">
        <v>0</v>
      </c>
      <c r="K123" s="22">
        <f t="shared" si="12"/>
        <v>1946.4657534246576</v>
      </c>
      <c r="L123" s="22">
        <f t="shared" si="14"/>
        <v>19464.657534246577</v>
      </c>
      <c r="M123" s="22">
        <v>0</v>
      </c>
      <c r="N123" s="22">
        <v>0</v>
      </c>
      <c r="O123" s="22">
        <v>18791.0016</v>
      </c>
      <c r="P123" s="21">
        <f t="shared" si="15"/>
        <v>182294.12488767121</v>
      </c>
    </row>
    <row r="124" spans="1:16" s="14" customFormat="1" ht="15.95" customHeight="1" x14ac:dyDescent="0.2">
      <c r="A124" s="15" t="s">
        <v>217</v>
      </c>
      <c r="B124" s="25" t="s">
        <v>218</v>
      </c>
      <c r="C124" s="29">
        <v>12</v>
      </c>
      <c r="D124" s="17" t="s">
        <v>192</v>
      </c>
      <c r="E124" s="18">
        <v>503</v>
      </c>
      <c r="F124" s="30">
        <v>1</v>
      </c>
      <c r="G124" s="31">
        <v>8412</v>
      </c>
      <c r="H124" s="20">
        <f t="shared" si="11"/>
        <v>8412</v>
      </c>
      <c r="I124" s="21">
        <f t="shared" si="13"/>
        <v>100944</v>
      </c>
      <c r="J124" s="22">
        <v>0</v>
      </c>
      <c r="K124" s="22">
        <f t="shared" si="12"/>
        <v>1382.7945205479452</v>
      </c>
      <c r="L124" s="22">
        <f t="shared" si="14"/>
        <v>13827.945205479451</v>
      </c>
      <c r="M124" s="22">
        <v>0</v>
      </c>
      <c r="N124" s="22">
        <v>0</v>
      </c>
      <c r="O124" s="22">
        <v>13001.0016</v>
      </c>
      <c r="P124" s="21">
        <f t="shared" si="15"/>
        <v>129155.7413260274</v>
      </c>
    </row>
    <row r="125" spans="1:16" s="14" customFormat="1" ht="15.95" customHeight="1" x14ac:dyDescent="0.2">
      <c r="A125" s="15" t="s">
        <v>219</v>
      </c>
      <c r="B125" s="25" t="s">
        <v>220</v>
      </c>
      <c r="C125" s="29">
        <v>12</v>
      </c>
      <c r="D125" s="17" t="s">
        <v>192</v>
      </c>
      <c r="E125" s="18">
        <v>503</v>
      </c>
      <c r="F125" s="30">
        <v>1</v>
      </c>
      <c r="G125" s="31">
        <v>6970.0020000000004</v>
      </c>
      <c r="H125" s="20">
        <f t="shared" si="11"/>
        <v>6970.0020000000004</v>
      </c>
      <c r="I125" s="21">
        <f t="shared" si="13"/>
        <v>83640.024000000005</v>
      </c>
      <c r="J125" s="22">
        <v>0</v>
      </c>
      <c r="K125" s="22">
        <f t="shared" si="12"/>
        <v>1145.7537534246576</v>
      </c>
      <c r="L125" s="22">
        <f t="shared" si="14"/>
        <v>11457.537534246576</v>
      </c>
      <c r="M125" s="22">
        <v>0</v>
      </c>
      <c r="N125" s="22">
        <v>0</v>
      </c>
      <c r="O125" s="22">
        <v>10830</v>
      </c>
      <c r="P125" s="21">
        <f t="shared" si="15"/>
        <v>107073.31528767123</v>
      </c>
    </row>
    <row r="126" spans="1:16" s="14" customFormat="1" ht="15.95" customHeight="1" x14ac:dyDescent="0.2">
      <c r="A126" s="15" t="s">
        <v>221</v>
      </c>
      <c r="B126" s="25" t="s">
        <v>222</v>
      </c>
      <c r="C126" s="29">
        <v>12</v>
      </c>
      <c r="D126" s="17" t="s">
        <v>192</v>
      </c>
      <c r="E126" s="18">
        <v>503</v>
      </c>
      <c r="F126" s="30">
        <v>1</v>
      </c>
      <c r="G126" s="31">
        <v>5736</v>
      </c>
      <c r="H126" s="20">
        <f t="shared" si="11"/>
        <v>5736</v>
      </c>
      <c r="I126" s="21">
        <f t="shared" si="13"/>
        <v>68832</v>
      </c>
      <c r="J126" s="22">
        <v>0</v>
      </c>
      <c r="K126" s="22">
        <f t="shared" si="12"/>
        <v>942.90410958904101</v>
      </c>
      <c r="L126" s="22">
        <f t="shared" si="14"/>
        <v>9429.0410958904104</v>
      </c>
      <c r="M126" s="22">
        <v>0</v>
      </c>
      <c r="N126" s="22">
        <v>0</v>
      </c>
      <c r="O126" s="22">
        <v>9424.0007999999998</v>
      </c>
      <c r="P126" s="21">
        <f t="shared" si="15"/>
        <v>88627.946005479447</v>
      </c>
    </row>
    <row r="127" spans="1:16" s="14" customFormat="1" ht="15.95" customHeight="1" x14ac:dyDescent="0.2">
      <c r="A127" s="15" t="s">
        <v>47</v>
      </c>
      <c r="B127" s="25" t="s">
        <v>223</v>
      </c>
      <c r="C127" s="29">
        <v>12</v>
      </c>
      <c r="D127" s="17" t="s">
        <v>192</v>
      </c>
      <c r="E127" s="18">
        <v>503</v>
      </c>
      <c r="F127" s="30">
        <v>1</v>
      </c>
      <c r="G127" s="31">
        <v>7926</v>
      </c>
      <c r="H127" s="20">
        <f t="shared" si="11"/>
        <v>7926</v>
      </c>
      <c r="I127" s="21">
        <f t="shared" si="13"/>
        <v>95112</v>
      </c>
      <c r="J127" s="22">
        <v>0</v>
      </c>
      <c r="K127" s="22">
        <f t="shared" si="12"/>
        <v>1302.9041095890411</v>
      </c>
      <c r="L127" s="22">
        <f t="shared" si="14"/>
        <v>13029.041095890412</v>
      </c>
      <c r="M127" s="22">
        <v>0</v>
      </c>
      <c r="N127" s="22">
        <v>0</v>
      </c>
      <c r="O127" s="22">
        <v>12731.0016</v>
      </c>
      <c r="P127" s="21">
        <f t="shared" si="15"/>
        <v>122174.94680547946</v>
      </c>
    </row>
    <row r="128" spans="1:16" s="14" customFormat="1" ht="26.25" customHeight="1" x14ac:dyDescent="0.2">
      <c r="A128" s="15" t="s">
        <v>224</v>
      </c>
      <c r="B128" s="38" t="s">
        <v>225</v>
      </c>
      <c r="C128" s="29">
        <v>12</v>
      </c>
      <c r="D128" s="17" t="s">
        <v>192</v>
      </c>
      <c r="E128" s="18">
        <v>503</v>
      </c>
      <c r="F128" s="30">
        <v>2</v>
      </c>
      <c r="G128" s="31">
        <v>6970.0020000000004</v>
      </c>
      <c r="H128" s="20">
        <f t="shared" si="11"/>
        <v>13940.004000000001</v>
      </c>
      <c r="I128" s="21">
        <f t="shared" si="13"/>
        <v>167280.04800000001</v>
      </c>
      <c r="J128" s="22">
        <v>0</v>
      </c>
      <c r="K128" s="22">
        <f t="shared" si="12"/>
        <v>2291.5075068493152</v>
      </c>
      <c r="L128" s="22">
        <f t="shared" si="14"/>
        <v>22915.075068493152</v>
      </c>
      <c r="M128" s="22">
        <v>0</v>
      </c>
      <c r="N128" s="22">
        <v>0</v>
      </c>
      <c r="O128" s="22">
        <v>10830</v>
      </c>
      <c r="P128" s="21">
        <f t="shared" si="15"/>
        <v>203316.63057534245</v>
      </c>
    </row>
    <row r="129" spans="1:16" s="14" customFormat="1" ht="15.95" customHeight="1" x14ac:dyDescent="0.2">
      <c r="A129" s="15" t="s">
        <v>202</v>
      </c>
      <c r="B129" s="25" t="s">
        <v>226</v>
      </c>
      <c r="C129" s="29">
        <v>12</v>
      </c>
      <c r="D129" s="17" t="s">
        <v>192</v>
      </c>
      <c r="E129" s="18">
        <v>503</v>
      </c>
      <c r="F129" s="30">
        <v>1</v>
      </c>
      <c r="G129" s="31">
        <v>8375.0010000000002</v>
      </c>
      <c r="H129" s="20">
        <f t="shared" si="11"/>
        <v>8375.0010000000002</v>
      </c>
      <c r="I129" s="21">
        <f t="shared" si="13"/>
        <v>100500.012</v>
      </c>
      <c r="J129" s="22">
        <v>0</v>
      </c>
      <c r="K129" s="22">
        <f t="shared" si="12"/>
        <v>1376.7124931506851</v>
      </c>
      <c r="L129" s="22">
        <f t="shared" si="14"/>
        <v>13767.124931506851</v>
      </c>
      <c r="M129" s="22">
        <v>0</v>
      </c>
      <c r="N129" s="22">
        <v>0</v>
      </c>
      <c r="O129" s="22">
        <v>12944.0016</v>
      </c>
      <c r="P129" s="21">
        <f t="shared" si="15"/>
        <v>128587.85102465755</v>
      </c>
    </row>
    <row r="130" spans="1:16" s="14" customFormat="1" ht="15.95" customHeight="1" x14ac:dyDescent="0.2">
      <c r="A130" s="15" t="s">
        <v>227</v>
      </c>
      <c r="B130" s="25" t="s">
        <v>228</v>
      </c>
      <c r="C130" s="29">
        <v>12</v>
      </c>
      <c r="D130" s="17" t="s">
        <v>192</v>
      </c>
      <c r="E130" s="18">
        <v>503</v>
      </c>
      <c r="F130" s="30">
        <v>1</v>
      </c>
      <c r="G130" s="31">
        <v>5481</v>
      </c>
      <c r="H130" s="20">
        <f t="shared" si="11"/>
        <v>5481</v>
      </c>
      <c r="I130" s="21">
        <f t="shared" si="13"/>
        <v>65772</v>
      </c>
      <c r="J130" s="22">
        <v>0</v>
      </c>
      <c r="K130" s="22">
        <f t="shared" si="12"/>
        <v>900.98630136986299</v>
      </c>
      <c r="L130" s="22">
        <f t="shared" si="14"/>
        <v>9009.8630136986303</v>
      </c>
      <c r="M130" s="22">
        <v>0</v>
      </c>
      <c r="N130" s="22">
        <v>0</v>
      </c>
      <c r="O130" s="22">
        <v>9017.0015999999996</v>
      </c>
      <c r="P130" s="21">
        <f t="shared" si="15"/>
        <v>84699.850915068499</v>
      </c>
    </row>
    <row r="131" spans="1:16" s="14" customFormat="1" ht="15.95" customHeight="1" x14ac:dyDescent="0.2">
      <c r="A131" s="15" t="s">
        <v>229</v>
      </c>
      <c r="B131" s="25" t="s">
        <v>230</v>
      </c>
      <c r="C131" s="29">
        <v>12</v>
      </c>
      <c r="D131" s="17" t="s">
        <v>192</v>
      </c>
      <c r="E131" s="18">
        <v>503</v>
      </c>
      <c r="F131" s="30">
        <v>1</v>
      </c>
      <c r="G131" s="31">
        <v>8430</v>
      </c>
      <c r="H131" s="20">
        <f t="shared" si="11"/>
        <v>8430</v>
      </c>
      <c r="I131" s="21">
        <f t="shared" si="13"/>
        <v>101160</v>
      </c>
      <c r="J131" s="22">
        <v>0</v>
      </c>
      <c r="K131" s="22">
        <f t="shared" si="12"/>
        <v>1385.7534246575344</v>
      </c>
      <c r="L131" s="22">
        <f t="shared" si="14"/>
        <v>13857.534246575344</v>
      </c>
      <c r="M131" s="22">
        <v>0</v>
      </c>
      <c r="N131" s="22">
        <v>0</v>
      </c>
      <c r="O131" s="22">
        <v>12516</v>
      </c>
      <c r="P131" s="21">
        <f t="shared" si="15"/>
        <v>128919.28767123289</v>
      </c>
    </row>
    <row r="132" spans="1:16" s="14" customFormat="1" ht="15.95" customHeight="1" x14ac:dyDescent="0.2">
      <c r="A132" s="15" t="s">
        <v>231</v>
      </c>
      <c r="B132" s="25" t="s">
        <v>232</v>
      </c>
      <c r="C132" s="29">
        <v>12</v>
      </c>
      <c r="D132" s="17" t="s">
        <v>192</v>
      </c>
      <c r="E132" s="18">
        <v>503</v>
      </c>
      <c r="F132" s="30">
        <v>1</v>
      </c>
      <c r="G132" s="31">
        <v>7926</v>
      </c>
      <c r="H132" s="20">
        <f t="shared" si="11"/>
        <v>7926</v>
      </c>
      <c r="I132" s="21">
        <f t="shared" si="13"/>
        <v>95112</v>
      </c>
      <c r="J132" s="22">
        <v>0</v>
      </c>
      <c r="K132" s="22">
        <f t="shared" si="12"/>
        <v>1302.9041095890411</v>
      </c>
      <c r="L132" s="22">
        <f t="shared" si="14"/>
        <v>13029.041095890412</v>
      </c>
      <c r="M132" s="22">
        <v>0</v>
      </c>
      <c r="N132" s="22">
        <v>0</v>
      </c>
      <c r="O132" s="22">
        <v>12731.0016</v>
      </c>
      <c r="P132" s="21">
        <f t="shared" si="15"/>
        <v>122174.94680547946</v>
      </c>
    </row>
    <row r="133" spans="1:16" s="14" customFormat="1" ht="15.95" customHeight="1" x14ac:dyDescent="0.2">
      <c r="A133" s="15" t="s">
        <v>39</v>
      </c>
      <c r="B133" s="25" t="s">
        <v>30</v>
      </c>
      <c r="C133" s="29">
        <v>12</v>
      </c>
      <c r="D133" s="17" t="s">
        <v>192</v>
      </c>
      <c r="E133" s="18">
        <v>503</v>
      </c>
      <c r="F133" s="30">
        <v>1</v>
      </c>
      <c r="G133" s="31">
        <f>2464.0005*2</f>
        <v>4928.0010000000002</v>
      </c>
      <c r="H133" s="20">
        <f t="shared" si="11"/>
        <v>4928.0010000000002</v>
      </c>
      <c r="I133" s="21">
        <f t="shared" si="13"/>
        <v>59136.012000000002</v>
      </c>
      <c r="J133" s="22">
        <v>0</v>
      </c>
      <c r="K133" s="22">
        <f t="shared" si="12"/>
        <v>810.08235616438355</v>
      </c>
      <c r="L133" s="22">
        <f t="shared" si="14"/>
        <v>8100.823561643836</v>
      </c>
      <c r="M133" s="22">
        <v>0</v>
      </c>
      <c r="N133" s="22">
        <v>0</v>
      </c>
      <c r="O133" s="22">
        <v>2779.3920000000003</v>
      </c>
      <c r="P133" s="21">
        <f t="shared" si="15"/>
        <v>70826.309917808234</v>
      </c>
    </row>
    <row r="134" spans="1:16" s="14" customFormat="1" ht="15.95" customHeight="1" x14ac:dyDescent="0.2">
      <c r="A134" s="15" t="s">
        <v>39</v>
      </c>
      <c r="B134" s="25" t="s">
        <v>233</v>
      </c>
      <c r="C134" s="29">
        <v>12</v>
      </c>
      <c r="D134" s="17" t="s">
        <v>192</v>
      </c>
      <c r="E134" s="18">
        <v>503</v>
      </c>
      <c r="F134" s="30">
        <v>1</v>
      </c>
      <c r="G134" s="31">
        <f>3219.75*2</f>
        <v>6439.5</v>
      </c>
      <c r="H134" s="20">
        <f t="shared" si="11"/>
        <v>6439.5</v>
      </c>
      <c r="I134" s="21">
        <f t="shared" si="13"/>
        <v>77274</v>
      </c>
      <c r="J134" s="22">
        <v>0</v>
      </c>
      <c r="K134" s="22">
        <f t="shared" si="12"/>
        <v>1058.5479452054794</v>
      </c>
      <c r="L134" s="22">
        <f t="shared" si="14"/>
        <v>10585.479452054795</v>
      </c>
      <c r="M134" s="22">
        <v>0</v>
      </c>
      <c r="N134" s="22">
        <v>0</v>
      </c>
      <c r="O134" s="22">
        <v>3631.8779999999997</v>
      </c>
      <c r="P134" s="21">
        <f t="shared" si="15"/>
        <v>92549.905397260271</v>
      </c>
    </row>
    <row r="135" spans="1:16" s="14" customFormat="1" ht="15.95" customHeight="1" x14ac:dyDescent="0.2">
      <c r="A135" s="15" t="s">
        <v>39</v>
      </c>
      <c r="B135" s="25" t="s">
        <v>234</v>
      </c>
      <c r="C135" s="29">
        <v>12</v>
      </c>
      <c r="D135" s="17" t="s">
        <v>192</v>
      </c>
      <c r="E135" s="18">
        <v>503</v>
      </c>
      <c r="F135" s="30">
        <v>1</v>
      </c>
      <c r="G135" s="31">
        <f>2489.25*2</f>
        <v>4978.5</v>
      </c>
      <c r="H135" s="20">
        <f t="shared" si="11"/>
        <v>4978.5</v>
      </c>
      <c r="I135" s="21">
        <f t="shared" si="13"/>
        <v>59742</v>
      </c>
      <c r="J135" s="22">
        <v>0</v>
      </c>
      <c r="K135" s="22">
        <f t="shared" si="12"/>
        <v>818.38356164383549</v>
      </c>
      <c r="L135" s="22">
        <f t="shared" si="14"/>
        <v>8183.8356164383558</v>
      </c>
      <c r="M135" s="22">
        <v>0</v>
      </c>
      <c r="N135" s="22">
        <v>0</v>
      </c>
      <c r="O135" s="22">
        <v>2807.8739999999998</v>
      </c>
      <c r="P135" s="21">
        <f t="shared" si="15"/>
        <v>71552.093178082185</v>
      </c>
    </row>
    <row r="136" spans="1:16" s="14" customFormat="1" ht="15.95" customHeight="1" x14ac:dyDescent="0.2">
      <c r="A136" s="15" t="s">
        <v>235</v>
      </c>
      <c r="B136" s="25" t="s">
        <v>236</v>
      </c>
      <c r="C136" s="29">
        <v>12</v>
      </c>
      <c r="D136" s="17" t="s">
        <v>192</v>
      </c>
      <c r="E136" s="18">
        <v>503</v>
      </c>
      <c r="F136" s="30">
        <v>1</v>
      </c>
      <c r="G136" s="31">
        <f>3037.95*2</f>
        <v>6075.9</v>
      </c>
      <c r="H136" s="20">
        <f t="shared" si="11"/>
        <v>6075.9</v>
      </c>
      <c r="I136" s="21">
        <f t="shared" si="13"/>
        <v>72910.799999999988</v>
      </c>
      <c r="J136" s="22">
        <v>0</v>
      </c>
      <c r="K136" s="22">
        <f t="shared" si="12"/>
        <v>998.77808219178064</v>
      </c>
      <c r="L136" s="22">
        <f t="shared" si="14"/>
        <v>9987.780821917806</v>
      </c>
      <c r="M136" s="22">
        <v>0</v>
      </c>
      <c r="N136" s="22">
        <v>0</v>
      </c>
      <c r="O136" s="22">
        <v>3426.8076000000001</v>
      </c>
      <c r="P136" s="21">
        <f t="shared" si="15"/>
        <v>87324.166504109584</v>
      </c>
    </row>
    <row r="137" spans="1:16" s="14" customFormat="1" ht="15.95" customHeight="1" x14ac:dyDescent="0.2">
      <c r="A137" s="15" t="s">
        <v>39</v>
      </c>
      <c r="B137" s="25" t="s">
        <v>237</v>
      </c>
      <c r="C137" s="29">
        <v>12</v>
      </c>
      <c r="D137" s="17" t="s">
        <v>192</v>
      </c>
      <c r="E137" s="18">
        <v>503</v>
      </c>
      <c r="F137" s="30">
        <v>1</v>
      </c>
      <c r="G137" s="31">
        <f>3493.5*2</f>
        <v>6987</v>
      </c>
      <c r="H137" s="20">
        <f t="shared" si="11"/>
        <v>6987</v>
      </c>
      <c r="I137" s="21">
        <f t="shared" si="13"/>
        <v>83844</v>
      </c>
      <c r="J137" s="22">
        <v>0</v>
      </c>
      <c r="K137" s="22">
        <f t="shared" si="12"/>
        <v>1148.5479452054794</v>
      </c>
      <c r="L137" s="22">
        <f t="shared" si="14"/>
        <v>11485.479452054795</v>
      </c>
      <c r="M137" s="22">
        <v>0</v>
      </c>
      <c r="N137" s="22">
        <v>0</v>
      </c>
      <c r="O137" s="22">
        <v>7663.92</v>
      </c>
      <c r="P137" s="21">
        <f t="shared" si="15"/>
        <v>104141.94739726027</v>
      </c>
    </row>
    <row r="138" spans="1:16" s="14" customFormat="1" ht="15.95" customHeight="1" x14ac:dyDescent="0.2">
      <c r="A138" s="15" t="s">
        <v>39</v>
      </c>
      <c r="B138" s="25" t="s">
        <v>238</v>
      </c>
      <c r="C138" s="29">
        <v>12</v>
      </c>
      <c r="D138" s="17" t="s">
        <v>192</v>
      </c>
      <c r="E138" s="18">
        <v>503</v>
      </c>
      <c r="F138" s="30">
        <v>1</v>
      </c>
      <c r="G138" s="31">
        <f>3493.5*2</f>
        <v>6987</v>
      </c>
      <c r="H138" s="20">
        <f t="shared" ref="H138:H201" si="21">+G138*F138</f>
        <v>6987</v>
      </c>
      <c r="I138" s="21">
        <f t="shared" si="13"/>
        <v>83844</v>
      </c>
      <c r="J138" s="22">
        <v>0</v>
      </c>
      <c r="K138" s="22">
        <f t="shared" ref="K138:K201" si="22">I138/365*20*25%</f>
        <v>1148.5479452054794</v>
      </c>
      <c r="L138" s="22">
        <f t="shared" si="14"/>
        <v>11485.479452054795</v>
      </c>
      <c r="M138" s="22">
        <v>0</v>
      </c>
      <c r="N138" s="22">
        <v>0</v>
      </c>
      <c r="O138" s="22">
        <v>7663.92</v>
      </c>
      <c r="P138" s="21">
        <f t="shared" si="15"/>
        <v>104141.94739726027</v>
      </c>
    </row>
    <row r="139" spans="1:16" s="14" customFormat="1" ht="15.95" customHeight="1" x14ac:dyDescent="0.2">
      <c r="A139" s="15" t="s">
        <v>239</v>
      </c>
      <c r="B139" s="25" t="s">
        <v>240</v>
      </c>
      <c r="C139" s="29">
        <v>12</v>
      </c>
      <c r="D139" s="17" t="s">
        <v>192</v>
      </c>
      <c r="E139" s="18">
        <v>503</v>
      </c>
      <c r="F139" s="30">
        <v>1</v>
      </c>
      <c r="G139" s="31">
        <f>5920.5*2</f>
        <v>11841</v>
      </c>
      <c r="H139" s="20">
        <f t="shared" si="21"/>
        <v>11841</v>
      </c>
      <c r="I139" s="21">
        <f t="shared" si="13"/>
        <v>142092</v>
      </c>
      <c r="J139" s="22">
        <v>0</v>
      </c>
      <c r="K139" s="22">
        <f t="shared" si="22"/>
        <v>1946.4657534246576</v>
      </c>
      <c r="L139" s="22">
        <f t="shared" si="14"/>
        <v>19464.657534246577</v>
      </c>
      <c r="M139" s="22">
        <v>0</v>
      </c>
      <c r="N139" s="22">
        <v>0</v>
      </c>
      <c r="O139" s="22">
        <v>12988.32</v>
      </c>
      <c r="P139" s="21">
        <f t="shared" si="15"/>
        <v>176491.44328767122</v>
      </c>
    </row>
    <row r="140" spans="1:16" s="14" customFormat="1" ht="15.95" customHeight="1" x14ac:dyDescent="0.2">
      <c r="A140" s="15" t="s">
        <v>39</v>
      </c>
      <c r="B140" s="25" t="s">
        <v>241</v>
      </c>
      <c r="C140" s="29">
        <v>12</v>
      </c>
      <c r="D140" s="17" t="s">
        <v>192</v>
      </c>
      <c r="E140" s="18">
        <v>503</v>
      </c>
      <c r="F140" s="30">
        <v>1</v>
      </c>
      <c r="G140" s="31">
        <f>2793*2</f>
        <v>5586</v>
      </c>
      <c r="H140" s="20">
        <f t="shared" si="21"/>
        <v>5586</v>
      </c>
      <c r="I140" s="21">
        <f t="shared" si="13"/>
        <v>67032</v>
      </c>
      <c r="J140" s="22">
        <v>0</v>
      </c>
      <c r="K140" s="22">
        <f t="shared" si="22"/>
        <v>918.24657534246569</v>
      </c>
      <c r="L140" s="22">
        <f t="shared" si="14"/>
        <v>9182.4657534246562</v>
      </c>
      <c r="M140" s="22">
        <v>0</v>
      </c>
      <c r="N140" s="22">
        <v>0</v>
      </c>
      <c r="O140" s="22">
        <v>3150.5039999999999</v>
      </c>
      <c r="P140" s="21">
        <f t="shared" si="15"/>
        <v>80283.216328767114</v>
      </c>
    </row>
    <row r="141" spans="1:16" s="14" customFormat="1" ht="15.95" customHeight="1" x14ac:dyDescent="0.2">
      <c r="A141" s="15" t="s">
        <v>242</v>
      </c>
      <c r="B141" s="25" t="s">
        <v>392</v>
      </c>
      <c r="C141" s="29">
        <v>12</v>
      </c>
      <c r="D141" s="17" t="s">
        <v>192</v>
      </c>
      <c r="E141" s="18">
        <v>503</v>
      </c>
      <c r="F141" s="30">
        <v>1</v>
      </c>
      <c r="G141" s="31">
        <f>2601.15*2</f>
        <v>5202.3</v>
      </c>
      <c r="H141" s="20">
        <f t="shared" si="21"/>
        <v>5202.3</v>
      </c>
      <c r="I141" s="21">
        <f t="shared" si="13"/>
        <v>62427.600000000006</v>
      </c>
      <c r="J141" s="22">
        <v>0</v>
      </c>
      <c r="K141" s="22">
        <f t="shared" si="22"/>
        <v>855.17260273972613</v>
      </c>
      <c r="L141" s="22">
        <f t="shared" si="14"/>
        <v>8551.7260273972606</v>
      </c>
      <c r="M141" s="22">
        <v>0</v>
      </c>
      <c r="N141" s="22">
        <v>0</v>
      </c>
      <c r="O141" s="22">
        <v>5706.24</v>
      </c>
      <c r="P141" s="21">
        <f t="shared" si="15"/>
        <v>77540.738630136999</v>
      </c>
    </row>
    <row r="142" spans="1:16" s="14" customFormat="1" ht="15.95" customHeight="1" x14ac:dyDescent="0.2">
      <c r="A142" s="56" t="s">
        <v>23</v>
      </c>
      <c r="B142" s="56"/>
      <c r="C142" s="56"/>
      <c r="D142" s="56"/>
      <c r="E142" s="56"/>
      <c r="F142" s="23">
        <f>SUM(F110:F141)</f>
        <v>39</v>
      </c>
      <c r="G142" s="20"/>
      <c r="H142" s="20"/>
      <c r="I142" s="24">
        <f>SUM(I110:I141)</f>
        <v>3727490.5080000004</v>
      </c>
      <c r="J142" s="24">
        <f t="shared" ref="J142:P142" si="23">SUM(J110:J141)</f>
        <v>0</v>
      </c>
      <c r="K142" s="24">
        <f t="shared" si="23"/>
        <v>51061.513808219184</v>
      </c>
      <c r="L142" s="24">
        <f t="shared" si="23"/>
        <v>510615.13808219164</v>
      </c>
      <c r="M142" s="24">
        <f t="shared" si="23"/>
        <v>0</v>
      </c>
      <c r="N142" s="24">
        <f t="shared" si="23"/>
        <v>0</v>
      </c>
      <c r="O142" s="24">
        <f t="shared" si="23"/>
        <v>308378.87719999993</v>
      </c>
      <c r="P142" s="24">
        <f t="shared" si="23"/>
        <v>4597546.0370904114</v>
      </c>
    </row>
    <row r="143" spans="1:16" s="14" customFormat="1" ht="15.95" customHeight="1" x14ac:dyDescent="0.2">
      <c r="A143" s="15" t="s">
        <v>243</v>
      </c>
      <c r="B143" s="25" t="s">
        <v>244</v>
      </c>
      <c r="C143" s="29">
        <v>13</v>
      </c>
      <c r="D143" s="17" t="s">
        <v>245</v>
      </c>
      <c r="E143" s="18">
        <v>502</v>
      </c>
      <c r="F143" s="30">
        <v>1</v>
      </c>
      <c r="G143" s="31">
        <v>19002</v>
      </c>
      <c r="H143" s="20">
        <f t="shared" si="21"/>
        <v>19002</v>
      </c>
      <c r="I143" s="21">
        <f t="shared" si="13"/>
        <v>228024</v>
      </c>
      <c r="J143" s="22">
        <v>0</v>
      </c>
      <c r="K143" s="22">
        <f t="shared" si="22"/>
        <v>3123.6164383561645</v>
      </c>
      <c r="L143" s="22">
        <f t="shared" si="14"/>
        <v>31236.164383561645</v>
      </c>
      <c r="M143" s="22">
        <v>0</v>
      </c>
      <c r="N143" s="22">
        <v>0</v>
      </c>
      <c r="O143" s="22">
        <v>0</v>
      </c>
      <c r="P143" s="21">
        <f t="shared" si="15"/>
        <v>262383.78082191781</v>
      </c>
    </row>
    <row r="144" spans="1:16" s="14" customFormat="1" ht="72.75" customHeight="1" x14ac:dyDescent="0.2">
      <c r="A144" s="18" t="s">
        <v>246</v>
      </c>
      <c r="B144" s="38" t="s">
        <v>247</v>
      </c>
      <c r="C144" s="29">
        <v>13</v>
      </c>
      <c r="D144" s="39" t="s">
        <v>245</v>
      </c>
      <c r="E144" s="18">
        <v>502</v>
      </c>
      <c r="F144" s="30">
        <v>5</v>
      </c>
      <c r="G144" s="31">
        <v>7719</v>
      </c>
      <c r="H144" s="20">
        <f t="shared" si="21"/>
        <v>38595</v>
      </c>
      <c r="I144" s="21">
        <f t="shared" si="13"/>
        <v>463140</v>
      </c>
      <c r="J144" s="22">
        <v>0</v>
      </c>
      <c r="K144" s="22">
        <f t="shared" si="22"/>
        <v>6344.3835616438355</v>
      </c>
      <c r="L144" s="22">
        <f t="shared" si="14"/>
        <v>63443.835616438359</v>
      </c>
      <c r="M144" s="22">
        <v>0</v>
      </c>
      <c r="N144" s="22">
        <v>0</v>
      </c>
      <c r="O144" s="22">
        <v>12408</v>
      </c>
      <c r="P144" s="21">
        <f t="shared" si="15"/>
        <v>545336.21917808219</v>
      </c>
    </row>
    <row r="145" spans="1:16" s="14" customFormat="1" ht="25.5" customHeight="1" x14ac:dyDescent="0.2">
      <c r="A145" s="15" t="s">
        <v>248</v>
      </c>
      <c r="B145" s="38" t="s">
        <v>249</v>
      </c>
      <c r="C145" s="29">
        <v>13</v>
      </c>
      <c r="D145" s="17" t="s">
        <v>245</v>
      </c>
      <c r="E145" s="18">
        <v>502</v>
      </c>
      <c r="F145" s="30">
        <v>13</v>
      </c>
      <c r="G145" s="31">
        <v>7719</v>
      </c>
      <c r="H145" s="20">
        <f t="shared" si="21"/>
        <v>100347</v>
      </c>
      <c r="I145" s="21">
        <f t="shared" si="13"/>
        <v>1204164</v>
      </c>
      <c r="J145" s="22">
        <v>0</v>
      </c>
      <c r="K145" s="22">
        <f t="shared" si="22"/>
        <v>16495.397260273974</v>
      </c>
      <c r="L145" s="22">
        <f t="shared" si="14"/>
        <v>164953.97260273973</v>
      </c>
      <c r="M145" s="22">
        <v>0</v>
      </c>
      <c r="N145" s="22">
        <v>0</v>
      </c>
      <c r="O145" s="22">
        <v>12408</v>
      </c>
      <c r="P145" s="21">
        <f t="shared" si="15"/>
        <v>1398021.3698630137</v>
      </c>
    </row>
    <row r="146" spans="1:16" s="14" customFormat="1" ht="15.95" customHeight="1" x14ac:dyDescent="0.2">
      <c r="A146" s="15" t="s">
        <v>250</v>
      </c>
      <c r="B146" s="25" t="s">
        <v>251</v>
      </c>
      <c r="C146" s="29">
        <v>13</v>
      </c>
      <c r="D146" s="17" t="s">
        <v>245</v>
      </c>
      <c r="E146" s="18">
        <v>502</v>
      </c>
      <c r="F146" s="30">
        <v>1</v>
      </c>
      <c r="G146" s="31">
        <v>10074</v>
      </c>
      <c r="H146" s="20">
        <f t="shared" si="21"/>
        <v>10074</v>
      </c>
      <c r="I146" s="21">
        <f t="shared" si="13"/>
        <v>120888</v>
      </c>
      <c r="J146" s="22">
        <v>0</v>
      </c>
      <c r="K146" s="22">
        <f t="shared" si="22"/>
        <v>1656</v>
      </c>
      <c r="L146" s="22">
        <f t="shared" si="14"/>
        <v>16560</v>
      </c>
      <c r="M146" s="22">
        <v>0</v>
      </c>
      <c r="N146" s="22">
        <v>0</v>
      </c>
      <c r="O146" s="22">
        <v>16076.0016</v>
      </c>
      <c r="P146" s="21">
        <f t="shared" si="15"/>
        <v>155180.00159999999</v>
      </c>
    </row>
    <row r="147" spans="1:16" s="14" customFormat="1" ht="15.95" customHeight="1" x14ac:dyDescent="0.2">
      <c r="A147" s="15" t="s">
        <v>252</v>
      </c>
      <c r="B147" s="25" t="s">
        <v>253</v>
      </c>
      <c r="C147" s="29">
        <v>13</v>
      </c>
      <c r="D147" s="17" t="s">
        <v>245</v>
      </c>
      <c r="E147" s="18">
        <v>502</v>
      </c>
      <c r="F147" s="30">
        <v>1</v>
      </c>
      <c r="G147" s="31">
        <v>8564.0010000000002</v>
      </c>
      <c r="H147" s="20">
        <f t="shared" si="21"/>
        <v>8564.0010000000002</v>
      </c>
      <c r="I147" s="21">
        <f t="shared" si="13"/>
        <v>102768.012</v>
      </c>
      <c r="J147" s="22">
        <v>0</v>
      </c>
      <c r="K147" s="22">
        <f t="shared" si="22"/>
        <v>1407.7809863013699</v>
      </c>
      <c r="L147" s="22">
        <f t="shared" si="14"/>
        <v>14077.809863013697</v>
      </c>
      <c r="M147" s="22">
        <v>0</v>
      </c>
      <c r="N147" s="22">
        <v>0</v>
      </c>
      <c r="O147" s="22">
        <v>13724.0016</v>
      </c>
      <c r="P147" s="21">
        <f t="shared" si="15"/>
        <v>131977.60444931505</v>
      </c>
    </row>
    <row r="148" spans="1:16" s="14" customFormat="1" ht="15.95" customHeight="1" x14ac:dyDescent="0.2">
      <c r="A148" s="15" t="s">
        <v>254</v>
      </c>
      <c r="B148" s="25" t="s">
        <v>255</v>
      </c>
      <c r="C148" s="29">
        <v>13</v>
      </c>
      <c r="D148" s="17" t="s">
        <v>245</v>
      </c>
      <c r="E148" s="18">
        <v>502</v>
      </c>
      <c r="F148" s="30">
        <v>1</v>
      </c>
      <c r="G148" s="31">
        <v>7671</v>
      </c>
      <c r="H148" s="20">
        <f t="shared" si="21"/>
        <v>7671</v>
      </c>
      <c r="I148" s="21">
        <f t="shared" ref="I148:I220" si="24">F148*G148*12</f>
        <v>92052</v>
      </c>
      <c r="J148" s="22">
        <v>0</v>
      </c>
      <c r="K148" s="22">
        <f t="shared" si="22"/>
        <v>1260.986301369863</v>
      </c>
      <c r="L148" s="22">
        <f t="shared" ref="L148:L220" si="25">I148/365*50</f>
        <v>12609.86301369863</v>
      </c>
      <c r="M148" s="22">
        <v>0</v>
      </c>
      <c r="N148" s="22">
        <v>0</v>
      </c>
      <c r="O148" s="22">
        <v>12332.0016</v>
      </c>
      <c r="P148" s="21">
        <f t="shared" ref="P148:P220" si="26">SUM(I148:O148)</f>
        <v>118254.8509150685</v>
      </c>
    </row>
    <row r="149" spans="1:16" s="14" customFormat="1" ht="24.75" customHeight="1" x14ac:dyDescent="0.2">
      <c r="A149" s="15" t="s">
        <v>256</v>
      </c>
      <c r="B149" s="38" t="s">
        <v>257</v>
      </c>
      <c r="C149" s="29">
        <v>13</v>
      </c>
      <c r="D149" s="17" t="s">
        <v>245</v>
      </c>
      <c r="E149" s="18">
        <v>502</v>
      </c>
      <c r="F149" s="30">
        <v>2</v>
      </c>
      <c r="G149" s="31">
        <v>7719</v>
      </c>
      <c r="H149" s="20">
        <f t="shared" si="21"/>
        <v>15438</v>
      </c>
      <c r="I149" s="21">
        <f t="shared" si="24"/>
        <v>185256</v>
      </c>
      <c r="J149" s="22">
        <v>0</v>
      </c>
      <c r="K149" s="22">
        <f t="shared" si="22"/>
        <v>2537.7534246575342</v>
      </c>
      <c r="L149" s="22">
        <f t="shared" si="25"/>
        <v>25377.534246575342</v>
      </c>
      <c r="M149" s="22">
        <v>0</v>
      </c>
      <c r="N149" s="22">
        <v>0</v>
      </c>
      <c r="O149" s="22">
        <v>12408</v>
      </c>
      <c r="P149" s="21">
        <f t="shared" si="26"/>
        <v>225579.28767123289</v>
      </c>
    </row>
    <row r="150" spans="1:16" s="14" customFormat="1" ht="15.95" customHeight="1" x14ac:dyDescent="0.2">
      <c r="A150" s="15" t="s">
        <v>258</v>
      </c>
      <c r="B150" s="25" t="s">
        <v>259</v>
      </c>
      <c r="C150" s="29">
        <v>13</v>
      </c>
      <c r="D150" s="17" t="s">
        <v>245</v>
      </c>
      <c r="E150" s="18">
        <v>502</v>
      </c>
      <c r="F150" s="30">
        <v>1</v>
      </c>
      <c r="G150" s="31">
        <v>8120</v>
      </c>
      <c r="H150" s="20">
        <f t="shared" si="21"/>
        <v>8120</v>
      </c>
      <c r="I150" s="21">
        <f t="shared" si="24"/>
        <v>97440</v>
      </c>
      <c r="J150" s="22">
        <v>0</v>
      </c>
      <c r="K150" s="22">
        <f t="shared" si="22"/>
        <v>1334.794520547945</v>
      </c>
      <c r="L150" s="22">
        <f t="shared" si="25"/>
        <v>13347.945205479451</v>
      </c>
      <c r="M150" s="22">
        <v>0</v>
      </c>
      <c r="N150" s="22">
        <v>0</v>
      </c>
      <c r="O150" s="22">
        <v>13035</v>
      </c>
      <c r="P150" s="21">
        <f t="shared" si="26"/>
        <v>125157.7397260274</v>
      </c>
    </row>
    <row r="151" spans="1:16" s="14" customFormat="1" ht="15.95" customHeight="1" x14ac:dyDescent="0.2">
      <c r="A151" s="15" t="s">
        <v>260</v>
      </c>
      <c r="B151" s="25" t="s">
        <v>261</v>
      </c>
      <c r="C151" s="29">
        <v>13</v>
      </c>
      <c r="D151" s="17" t="s">
        <v>245</v>
      </c>
      <c r="E151" s="18">
        <v>502</v>
      </c>
      <c r="F151" s="30">
        <v>1</v>
      </c>
      <c r="G151" s="31">
        <f>4181.25*2</f>
        <v>8362.5</v>
      </c>
      <c r="H151" s="20">
        <f t="shared" si="21"/>
        <v>8362.5</v>
      </c>
      <c r="I151" s="21">
        <f t="shared" si="24"/>
        <v>100350</v>
      </c>
      <c r="J151" s="22">
        <v>0</v>
      </c>
      <c r="K151" s="22">
        <f t="shared" si="22"/>
        <v>1374.6575342465753</v>
      </c>
      <c r="L151" s="22">
        <f t="shared" si="25"/>
        <v>13746.575342465752</v>
      </c>
      <c r="M151" s="22">
        <v>0</v>
      </c>
      <c r="N151" s="22">
        <v>0</v>
      </c>
      <c r="O151" s="22">
        <v>4716.4500000000007</v>
      </c>
      <c r="P151" s="21">
        <f t="shared" si="26"/>
        <v>120187.68287671234</v>
      </c>
    </row>
    <row r="152" spans="1:16" s="14" customFormat="1" ht="15.95" customHeight="1" x14ac:dyDescent="0.2">
      <c r="A152" s="15" t="s">
        <v>262</v>
      </c>
      <c r="B152" s="25" t="s">
        <v>263</v>
      </c>
      <c r="C152" s="29">
        <v>13</v>
      </c>
      <c r="D152" s="17" t="s">
        <v>245</v>
      </c>
      <c r="E152" s="18">
        <v>502</v>
      </c>
      <c r="F152" s="30">
        <v>1</v>
      </c>
      <c r="G152" s="31">
        <f>3486*2</f>
        <v>6972</v>
      </c>
      <c r="H152" s="20">
        <f t="shared" si="21"/>
        <v>6972</v>
      </c>
      <c r="I152" s="21">
        <f t="shared" si="24"/>
        <v>83664</v>
      </c>
      <c r="J152" s="22">
        <v>0</v>
      </c>
      <c r="K152" s="22">
        <f t="shared" si="22"/>
        <v>1146.0821917808219</v>
      </c>
      <c r="L152" s="22">
        <f t="shared" si="25"/>
        <v>11460.82191780822</v>
      </c>
      <c r="M152" s="22">
        <v>0</v>
      </c>
      <c r="N152" s="22">
        <v>0</v>
      </c>
      <c r="O152" s="22">
        <v>3932.2080000000005</v>
      </c>
      <c r="P152" s="21">
        <f t="shared" si="26"/>
        <v>100203.11210958904</v>
      </c>
    </row>
    <row r="153" spans="1:16" s="14" customFormat="1" ht="15.95" customHeight="1" x14ac:dyDescent="0.2">
      <c r="A153" s="56" t="s">
        <v>23</v>
      </c>
      <c r="B153" s="56"/>
      <c r="C153" s="56"/>
      <c r="D153" s="56"/>
      <c r="E153" s="56"/>
      <c r="F153" s="23">
        <f>SUM(F143:F152)</f>
        <v>27</v>
      </c>
      <c r="G153" s="20"/>
      <c r="H153" s="20"/>
      <c r="I153" s="24">
        <f>SUM(I143:I152)</f>
        <v>2677746.0120000001</v>
      </c>
      <c r="J153" s="24">
        <f t="shared" ref="J153:P153" si="27">SUM(J143:J152)</f>
        <v>0</v>
      </c>
      <c r="K153" s="24">
        <f t="shared" si="27"/>
        <v>36681.452219178078</v>
      </c>
      <c r="L153" s="24">
        <f t="shared" si="27"/>
        <v>366814.52219178074</v>
      </c>
      <c r="M153" s="24">
        <f t="shared" si="27"/>
        <v>0</v>
      </c>
      <c r="N153" s="24">
        <f t="shared" si="27"/>
        <v>0</v>
      </c>
      <c r="O153" s="24">
        <f t="shared" si="27"/>
        <v>101039.66280000001</v>
      </c>
      <c r="P153" s="24">
        <f t="shared" si="27"/>
        <v>3182281.6492109587</v>
      </c>
    </row>
    <row r="154" spans="1:16" s="14" customFormat="1" ht="15.95" customHeight="1" x14ac:dyDescent="0.2">
      <c r="A154" s="15" t="s">
        <v>264</v>
      </c>
      <c r="B154" s="25" t="s">
        <v>393</v>
      </c>
      <c r="C154" s="29">
        <v>14</v>
      </c>
      <c r="D154" s="17" t="s">
        <v>266</v>
      </c>
      <c r="E154" s="18">
        <v>503</v>
      </c>
      <c r="F154" s="30">
        <v>1</v>
      </c>
      <c r="G154" s="31">
        <v>14993.001</v>
      </c>
      <c r="H154" s="20">
        <f t="shared" si="21"/>
        <v>14993.001</v>
      </c>
      <c r="I154" s="21">
        <f t="shared" si="24"/>
        <v>179916.01199999999</v>
      </c>
      <c r="J154" s="22">
        <v>0</v>
      </c>
      <c r="K154" s="22">
        <f t="shared" si="22"/>
        <v>2464.602904109589</v>
      </c>
      <c r="L154" s="22">
        <f t="shared" si="25"/>
        <v>24646.029041095888</v>
      </c>
      <c r="M154" s="22">
        <v>0</v>
      </c>
      <c r="N154" s="22">
        <v>0</v>
      </c>
      <c r="O154" s="22">
        <v>0</v>
      </c>
      <c r="P154" s="21">
        <f t="shared" si="26"/>
        <v>207026.64394520546</v>
      </c>
    </row>
    <row r="155" spans="1:16" s="14" customFormat="1" ht="15.95" customHeight="1" x14ac:dyDescent="0.2">
      <c r="A155" s="15" t="s">
        <v>267</v>
      </c>
      <c r="B155" s="25" t="s">
        <v>268</v>
      </c>
      <c r="C155" s="29">
        <v>14</v>
      </c>
      <c r="D155" s="17" t="s">
        <v>266</v>
      </c>
      <c r="E155" s="18">
        <v>503</v>
      </c>
      <c r="F155" s="30">
        <v>1</v>
      </c>
      <c r="G155" s="31">
        <f>3000*2</f>
        <v>6000</v>
      </c>
      <c r="H155" s="20">
        <f t="shared" si="21"/>
        <v>6000</v>
      </c>
      <c r="I155" s="21">
        <f t="shared" si="24"/>
        <v>72000</v>
      </c>
      <c r="J155" s="22">
        <v>0</v>
      </c>
      <c r="K155" s="22">
        <f t="shared" si="22"/>
        <v>986.30136986301363</v>
      </c>
      <c r="L155" s="22">
        <f t="shared" si="25"/>
        <v>9863.0136986301368</v>
      </c>
      <c r="M155" s="22">
        <v>0</v>
      </c>
      <c r="N155" s="22">
        <v>0</v>
      </c>
      <c r="O155" s="32">
        <v>3384</v>
      </c>
      <c r="P155" s="21">
        <f t="shared" si="26"/>
        <v>86233.315068493146</v>
      </c>
    </row>
    <row r="156" spans="1:16" s="14" customFormat="1" ht="39.75" customHeight="1" x14ac:dyDescent="0.2">
      <c r="A156" s="18" t="s">
        <v>39</v>
      </c>
      <c r="B156" s="38" t="s">
        <v>398</v>
      </c>
      <c r="C156" s="29">
        <v>14</v>
      </c>
      <c r="D156" s="39" t="s">
        <v>266</v>
      </c>
      <c r="E156" s="18">
        <v>503</v>
      </c>
      <c r="F156" s="30">
        <v>2</v>
      </c>
      <c r="G156" s="31">
        <v>6972</v>
      </c>
      <c r="H156" s="20">
        <f t="shared" si="21"/>
        <v>13944</v>
      </c>
      <c r="I156" s="21">
        <f t="shared" si="24"/>
        <v>167328</v>
      </c>
      <c r="J156" s="22">
        <v>0</v>
      </c>
      <c r="K156" s="22">
        <f t="shared" si="22"/>
        <v>2292.1643835616437</v>
      </c>
      <c r="L156" s="22">
        <f t="shared" si="25"/>
        <v>22921.64383561644</v>
      </c>
      <c r="M156" s="22">
        <v>0</v>
      </c>
      <c r="N156" s="22">
        <v>0</v>
      </c>
      <c r="O156" s="40">
        <v>3932.2080000000005</v>
      </c>
      <c r="P156" s="21">
        <f t="shared" si="26"/>
        <v>196474.0162191781</v>
      </c>
    </row>
    <row r="157" spans="1:16" s="14" customFormat="1" ht="15.95" customHeight="1" x14ac:dyDescent="0.2">
      <c r="A157" s="15" t="s">
        <v>267</v>
      </c>
      <c r="B157" s="25" t="s">
        <v>269</v>
      </c>
      <c r="C157" s="29">
        <v>14</v>
      </c>
      <c r="D157" s="17" t="s">
        <v>266</v>
      </c>
      <c r="E157" s="18">
        <v>503</v>
      </c>
      <c r="F157" s="30">
        <v>1</v>
      </c>
      <c r="G157" s="31">
        <f>2793*2</f>
        <v>5586</v>
      </c>
      <c r="H157" s="20">
        <f t="shared" si="21"/>
        <v>5586</v>
      </c>
      <c r="I157" s="21">
        <f t="shared" si="24"/>
        <v>67032</v>
      </c>
      <c r="J157" s="22">
        <v>0</v>
      </c>
      <c r="K157" s="22">
        <f t="shared" si="22"/>
        <v>918.24657534246569</v>
      </c>
      <c r="L157" s="22">
        <f t="shared" si="25"/>
        <v>9182.4657534246562</v>
      </c>
      <c r="M157" s="22">
        <v>0</v>
      </c>
      <c r="N157" s="22">
        <v>0</v>
      </c>
      <c r="O157" s="32">
        <v>3150.5039999999999</v>
      </c>
      <c r="P157" s="21">
        <f t="shared" si="26"/>
        <v>80283.216328767114</v>
      </c>
    </row>
    <row r="158" spans="1:16" s="14" customFormat="1" ht="15.95" customHeight="1" x14ac:dyDescent="0.2">
      <c r="A158" s="56" t="s">
        <v>23</v>
      </c>
      <c r="B158" s="56"/>
      <c r="C158" s="56"/>
      <c r="D158" s="56"/>
      <c r="E158" s="56"/>
      <c r="F158" s="23">
        <f>SUM(F154:F157)</f>
        <v>5</v>
      </c>
      <c r="G158" s="20"/>
      <c r="H158" s="20"/>
      <c r="I158" s="24">
        <f>SUM(I154:I157)</f>
        <v>486276.01199999999</v>
      </c>
      <c r="J158" s="24">
        <f t="shared" ref="J158:P158" si="28">SUM(J154:J157)</f>
        <v>0</v>
      </c>
      <c r="K158" s="24">
        <f t="shared" si="28"/>
        <v>6661.3152328767119</v>
      </c>
      <c r="L158" s="24">
        <f t="shared" si="28"/>
        <v>66613.152328767115</v>
      </c>
      <c r="M158" s="24">
        <f t="shared" si="28"/>
        <v>0</v>
      </c>
      <c r="N158" s="24">
        <f t="shared" si="28"/>
        <v>0</v>
      </c>
      <c r="O158" s="24">
        <f t="shared" si="28"/>
        <v>10466.712</v>
      </c>
      <c r="P158" s="24">
        <f t="shared" si="28"/>
        <v>570017.19156164385</v>
      </c>
    </row>
    <row r="159" spans="1:16" s="14" customFormat="1" ht="15.95" customHeight="1" x14ac:dyDescent="0.2">
      <c r="A159" s="15" t="s">
        <v>270</v>
      </c>
      <c r="B159" s="25" t="s">
        <v>271</v>
      </c>
      <c r="C159" s="29">
        <v>15</v>
      </c>
      <c r="D159" s="17" t="s">
        <v>272</v>
      </c>
      <c r="E159" s="18">
        <v>503</v>
      </c>
      <c r="F159" s="30">
        <v>1</v>
      </c>
      <c r="G159" s="31">
        <v>12921</v>
      </c>
      <c r="H159" s="20">
        <f t="shared" si="21"/>
        <v>12921</v>
      </c>
      <c r="I159" s="21">
        <f t="shared" si="24"/>
        <v>155052</v>
      </c>
      <c r="J159" s="22">
        <v>0</v>
      </c>
      <c r="K159" s="22">
        <f t="shared" si="22"/>
        <v>2124</v>
      </c>
      <c r="L159" s="22">
        <f t="shared" si="25"/>
        <v>21240</v>
      </c>
      <c r="M159" s="22">
        <v>0</v>
      </c>
      <c r="N159" s="22">
        <v>0</v>
      </c>
      <c r="O159" s="22">
        <v>0</v>
      </c>
      <c r="P159" s="21">
        <f t="shared" si="26"/>
        <v>178416</v>
      </c>
    </row>
    <row r="160" spans="1:16" s="14" customFormat="1" ht="15.95" customHeight="1" x14ac:dyDescent="0.2">
      <c r="A160" s="15" t="s">
        <v>39</v>
      </c>
      <c r="B160" s="25" t="s">
        <v>273</v>
      </c>
      <c r="C160" s="29">
        <v>15</v>
      </c>
      <c r="D160" s="17" t="s">
        <v>272</v>
      </c>
      <c r="E160" s="18">
        <v>503</v>
      </c>
      <c r="F160" s="30">
        <v>1</v>
      </c>
      <c r="G160" s="31">
        <v>8877</v>
      </c>
      <c r="H160" s="20">
        <f t="shared" si="21"/>
        <v>8877</v>
      </c>
      <c r="I160" s="21">
        <f t="shared" si="24"/>
        <v>106524</v>
      </c>
      <c r="J160" s="22">
        <v>0</v>
      </c>
      <c r="K160" s="22">
        <f t="shared" si="22"/>
        <v>1459.2328767123288</v>
      </c>
      <c r="L160" s="22">
        <f t="shared" si="25"/>
        <v>14592.328767123288</v>
      </c>
      <c r="M160" s="22">
        <v>0</v>
      </c>
      <c r="N160" s="22">
        <v>0</v>
      </c>
      <c r="O160" s="22">
        <v>14216.0016</v>
      </c>
      <c r="P160" s="21">
        <f t="shared" si="26"/>
        <v>136791.56324383561</v>
      </c>
    </row>
    <row r="161" spans="1:30" s="14" customFormat="1" ht="26.25" customHeight="1" x14ac:dyDescent="0.2">
      <c r="A161" s="15" t="s">
        <v>39</v>
      </c>
      <c r="B161" s="38" t="s">
        <v>274</v>
      </c>
      <c r="C161" s="29">
        <v>15</v>
      </c>
      <c r="D161" s="17" t="s">
        <v>272</v>
      </c>
      <c r="E161" s="18">
        <v>503</v>
      </c>
      <c r="F161" s="30">
        <v>2</v>
      </c>
      <c r="G161" s="31">
        <v>7780.0019999999995</v>
      </c>
      <c r="H161" s="20">
        <f t="shared" si="21"/>
        <v>15560.003999999999</v>
      </c>
      <c r="I161" s="21">
        <f t="shared" si="24"/>
        <v>186720.04799999998</v>
      </c>
      <c r="J161" s="22">
        <v>0</v>
      </c>
      <c r="K161" s="22">
        <f t="shared" si="22"/>
        <v>2557.8088767123286</v>
      </c>
      <c r="L161" s="22">
        <f t="shared" si="25"/>
        <v>25578.088767123285</v>
      </c>
      <c r="M161" s="22">
        <v>0</v>
      </c>
      <c r="N161" s="22">
        <v>0</v>
      </c>
      <c r="O161" s="22">
        <v>12503.0016</v>
      </c>
      <c r="P161" s="21">
        <f t="shared" si="26"/>
        <v>227358.9472438356</v>
      </c>
    </row>
    <row r="162" spans="1:30" s="14" customFormat="1" ht="15.95" customHeight="1" x14ac:dyDescent="0.2">
      <c r="A162" s="15" t="s">
        <v>275</v>
      </c>
      <c r="B162" s="25" t="s">
        <v>276</v>
      </c>
      <c r="C162" s="29">
        <v>15</v>
      </c>
      <c r="D162" s="17" t="s">
        <v>272</v>
      </c>
      <c r="E162" s="18">
        <v>503</v>
      </c>
      <c r="F162" s="30">
        <v>1</v>
      </c>
      <c r="G162" s="31">
        <v>8680.9920000000002</v>
      </c>
      <c r="H162" s="20">
        <f t="shared" si="21"/>
        <v>8680.9920000000002</v>
      </c>
      <c r="I162" s="21">
        <f t="shared" si="24"/>
        <v>104171.90400000001</v>
      </c>
      <c r="J162" s="22">
        <v>0</v>
      </c>
      <c r="K162" s="22">
        <f t="shared" si="22"/>
        <v>1427.0123835616439</v>
      </c>
      <c r="L162" s="22">
        <f t="shared" si="25"/>
        <v>14270.123835616439</v>
      </c>
      <c r="M162" s="22">
        <v>0</v>
      </c>
      <c r="N162" s="22">
        <v>0</v>
      </c>
      <c r="O162" s="22">
        <v>13912.0008</v>
      </c>
      <c r="P162" s="21">
        <f t="shared" si="26"/>
        <v>133781.04101917808</v>
      </c>
    </row>
    <row r="163" spans="1:30" s="14" customFormat="1" ht="15.95" customHeight="1" x14ac:dyDescent="0.2">
      <c r="A163" s="56" t="s">
        <v>23</v>
      </c>
      <c r="B163" s="56"/>
      <c r="C163" s="56"/>
      <c r="D163" s="56"/>
      <c r="E163" s="56"/>
      <c r="F163" s="23">
        <f>SUM(F159:F162)</f>
        <v>5</v>
      </c>
      <c r="G163" s="20"/>
      <c r="H163" s="20"/>
      <c r="I163" s="24">
        <f>SUM(I159:I162)</f>
        <v>552467.95199999993</v>
      </c>
      <c r="J163" s="24">
        <f t="shared" ref="J163:P163" si="29">SUM(J159:J162)</f>
        <v>0</v>
      </c>
      <c r="K163" s="24">
        <f t="shared" si="29"/>
        <v>7568.0541369863013</v>
      </c>
      <c r="L163" s="24">
        <f t="shared" si="29"/>
        <v>75680.541369863015</v>
      </c>
      <c r="M163" s="24">
        <f t="shared" si="29"/>
        <v>0</v>
      </c>
      <c r="N163" s="24">
        <f t="shared" si="29"/>
        <v>0</v>
      </c>
      <c r="O163" s="24">
        <f t="shared" si="29"/>
        <v>40631.004000000001</v>
      </c>
      <c r="P163" s="24">
        <f t="shared" si="29"/>
        <v>676347.55150684936</v>
      </c>
    </row>
    <row r="164" spans="1:30" s="14" customFormat="1" ht="15.95" customHeight="1" x14ac:dyDescent="0.2">
      <c r="A164" s="15" t="s">
        <v>277</v>
      </c>
      <c r="B164" s="25" t="s">
        <v>278</v>
      </c>
      <c r="C164" s="29">
        <v>16</v>
      </c>
      <c r="D164" s="17" t="s">
        <v>279</v>
      </c>
      <c r="E164" s="18">
        <v>503</v>
      </c>
      <c r="F164" s="30">
        <v>1</v>
      </c>
      <c r="G164" s="31">
        <v>5598</v>
      </c>
      <c r="H164" s="20">
        <f t="shared" si="21"/>
        <v>5598</v>
      </c>
      <c r="I164" s="21">
        <f t="shared" si="24"/>
        <v>67176</v>
      </c>
      <c r="J164" s="22">
        <v>0</v>
      </c>
      <c r="K164" s="22">
        <f t="shared" si="22"/>
        <v>920.21917808219177</v>
      </c>
      <c r="L164" s="22">
        <f t="shared" si="25"/>
        <v>9202.1917808219168</v>
      </c>
      <c r="M164" s="22">
        <v>0</v>
      </c>
      <c r="N164" s="22">
        <v>0</v>
      </c>
      <c r="O164" s="22">
        <v>0</v>
      </c>
      <c r="P164" s="21">
        <f t="shared" si="26"/>
        <v>77298.410958904104</v>
      </c>
    </row>
    <row r="165" spans="1:30" s="14" customFormat="1" ht="24.75" customHeight="1" x14ac:dyDescent="0.2">
      <c r="A165" s="15" t="s">
        <v>280</v>
      </c>
      <c r="B165" s="38" t="s">
        <v>281</v>
      </c>
      <c r="C165" s="29">
        <v>16</v>
      </c>
      <c r="D165" s="17" t="s">
        <v>279</v>
      </c>
      <c r="E165" s="18">
        <v>503</v>
      </c>
      <c r="F165" s="30">
        <v>2</v>
      </c>
      <c r="G165" s="31">
        <v>1142.25</v>
      </c>
      <c r="H165" s="20">
        <f t="shared" si="21"/>
        <v>2284.5</v>
      </c>
      <c r="I165" s="21">
        <f t="shared" si="24"/>
        <v>27414</v>
      </c>
      <c r="J165" s="22">
        <v>0</v>
      </c>
      <c r="K165" s="22">
        <f t="shared" si="22"/>
        <v>375.53424657534242</v>
      </c>
      <c r="L165" s="22">
        <f t="shared" si="25"/>
        <v>3755.3424657534242</v>
      </c>
      <c r="M165" s="22">
        <v>0</v>
      </c>
      <c r="N165" s="22">
        <v>0</v>
      </c>
      <c r="O165" s="22">
        <v>2072.0016000000001</v>
      </c>
      <c r="P165" s="21">
        <f t="shared" si="26"/>
        <v>33616.878312328765</v>
      </c>
    </row>
    <row r="166" spans="1:30" s="14" customFormat="1" ht="15.95" customHeight="1" x14ac:dyDescent="0.2">
      <c r="A166" s="15" t="s">
        <v>39</v>
      </c>
      <c r="B166" s="25" t="s">
        <v>30</v>
      </c>
      <c r="C166" s="29">
        <v>16</v>
      </c>
      <c r="D166" s="17" t="s">
        <v>279</v>
      </c>
      <c r="E166" s="18">
        <v>503</v>
      </c>
      <c r="F166" s="30">
        <v>1</v>
      </c>
      <c r="G166" s="31">
        <f>1725*2</f>
        <v>3450</v>
      </c>
      <c r="H166" s="20">
        <f t="shared" si="21"/>
        <v>3450</v>
      </c>
      <c r="I166" s="21">
        <f t="shared" si="24"/>
        <v>41400</v>
      </c>
      <c r="J166" s="22">
        <v>0</v>
      </c>
      <c r="K166" s="22">
        <f t="shared" si="22"/>
        <v>567.1232876712329</v>
      </c>
      <c r="L166" s="22">
        <f t="shared" si="25"/>
        <v>5671.232876712329</v>
      </c>
      <c r="M166" s="22">
        <v>0</v>
      </c>
      <c r="N166" s="22">
        <v>0</v>
      </c>
      <c r="O166" s="32">
        <v>1945.8000000000002</v>
      </c>
      <c r="P166" s="21">
        <f t="shared" si="26"/>
        <v>49584.156164383559</v>
      </c>
    </row>
    <row r="167" spans="1:30" s="14" customFormat="1" ht="15.95" customHeight="1" x14ac:dyDescent="0.2">
      <c r="A167" s="56" t="s">
        <v>23</v>
      </c>
      <c r="B167" s="56"/>
      <c r="C167" s="56"/>
      <c r="D167" s="56"/>
      <c r="E167" s="56"/>
      <c r="F167" s="23">
        <f>SUM(F164:F166)</f>
        <v>4</v>
      </c>
      <c r="G167" s="20"/>
      <c r="H167" s="20"/>
      <c r="I167" s="24">
        <f>SUM(I164:I166)</f>
        <v>135990</v>
      </c>
      <c r="J167" s="24">
        <f t="shared" ref="J167:P167" si="30">SUM(J164:J166)</f>
        <v>0</v>
      </c>
      <c r="K167" s="24">
        <f t="shared" si="30"/>
        <v>1862.8767123287671</v>
      </c>
      <c r="L167" s="24">
        <f t="shared" si="30"/>
        <v>18628.767123287671</v>
      </c>
      <c r="M167" s="24">
        <f t="shared" si="30"/>
        <v>0</v>
      </c>
      <c r="N167" s="24">
        <f t="shared" si="30"/>
        <v>0</v>
      </c>
      <c r="O167" s="24">
        <f t="shared" si="30"/>
        <v>4017.8016000000002</v>
      </c>
      <c r="P167" s="24">
        <f t="shared" si="30"/>
        <v>160499.44543561642</v>
      </c>
    </row>
    <row r="168" spans="1:30" s="14" customFormat="1" ht="15.95" customHeight="1" x14ac:dyDescent="0.2">
      <c r="A168" s="15" t="s">
        <v>282</v>
      </c>
      <c r="B168" s="25" t="s">
        <v>283</v>
      </c>
      <c r="C168" s="29">
        <v>17</v>
      </c>
      <c r="D168" s="17" t="s">
        <v>284</v>
      </c>
      <c r="E168" s="18">
        <v>503</v>
      </c>
      <c r="F168" s="30">
        <v>1</v>
      </c>
      <c r="G168" s="31">
        <v>1420.4009999999998</v>
      </c>
      <c r="H168" s="20">
        <f t="shared" si="21"/>
        <v>1420.4009999999998</v>
      </c>
      <c r="I168" s="21">
        <f t="shared" si="24"/>
        <v>17044.811999999998</v>
      </c>
      <c r="J168" s="22">
        <v>0</v>
      </c>
      <c r="K168" s="22">
        <f t="shared" si="22"/>
        <v>233.49057534246572</v>
      </c>
      <c r="L168" s="22">
        <f t="shared" si="25"/>
        <v>2334.9057534246572</v>
      </c>
      <c r="M168" s="22">
        <v>0</v>
      </c>
      <c r="N168" s="22">
        <v>0</v>
      </c>
      <c r="O168" s="22">
        <v>2523</v>
      </c>
      <c r="P168" s="21">
        <f t="shared" si="26"/>
        <v>22136.208328767119</v>
      </c>
    </row>
    <row r="169" spans="1:30" s="14" customFormat="1" ht="15.95" customHeight="1" x14ac:dyDescent="0.2">
      <c r="A169" s="15" t="s">
        <v>39</v>
      </c>
      <c r="B169" s="25" t="s">
        <v>285</v>
      </c>
      <c r="C169" s="29">
        <v>17</v>
      </c>
      <c r="D169" s="17" t="s">
        <v>284</v>
      </c>
      <c r="E169" s="18">
        <v>503</v>
      </c>
      <c r="F169" s="30">
        <v>1</v>
      </c>
      <c r="G169" s="31">
        <v>1420.4009999999998</v>
      </c>
      <c r="H169" s="20">
        <f t="shared" si="21"/>
        <v>1420.4009999999998</v>
      </c>
      <c r="I169" s="21">
        <f t="shared" si="24"/>
        <v>17044.811999999998</v>
      </c>
      <c r="J169" s="22">
        <v>0</v>
      </c>
      <c r="K169" s="22">
        <f t="shared" si="22"/>
        <v>233.49057534246572</v>
      </c>
      <c r="L169" s="22">
        <f t="shared" si="25"/>
        <v>2334.9057534246572</v>
      </c>
      <c r="M169" s="22">
        <v>0</v>
      </c>
      <c r="N169" s="22">
        <v>0</v>
      </c>
      <c r="O169" s="22">
        <v>2523</v>
      </c>
      <c r="P169" s="21">
        <f t="shared" si="26"/>
        <v>22136.208328767119</v>
      </c>
    </row>
    <row r="170" spans="1:30" s="14" customFormat="1" ht="15.95" customHeight="1" x14ac:dyDescent="0.2">
      <c r="A170" s="15" t="s">
        <v>286</v>
      </c>
      <c r="B170" s="25" t="s">
        <v>265</v>
      </c>
      <c r="C170" s="29">
        <v>17</v>
      </c>
      <c r="D170" s="17" t="s">
        <v>284</v>
      </c>
      <c r="E170" s="18">
        <v>503</v>
      </c>
      <c r="F170" s="30">
        <v>1</v>
      </c>
      <c r="G170" s="31">
        <v>17063.001</v>
      </c>
      <c r="H170" s="20">
        <f t="shared" si="21"/>
        <v>17063.001</v>
      </c>
      <c r="I170" s="21">
        <f t="shared" si="24"/>
        <v>204756.01199999999</v>
      </c>
      <c r="J170" s="22">
        <v>0</v>
      </c>
      <c r="K170" s="22">
        <f t="shared" si="22"/>
        <v>2804.8768767123283</v>
      </c>
      <c r="L170" s="22">
        <f t="shared" si="25"/>
        <v>28048.768767123285</v>
      </c>
      <c r="M170" s="22">
        <v>0</v>
      </c>
      <c r="N170" s="22">
        <v>0</v>
      </c>
      <c r="O170" s="22">
        <v>0</v>
      </c>
      <c r="P170" s="21">
        <f t="shared" si="26"/>
        <v>235609.65764383561</v>
      </c>
    </row>
    <row r="171" spans="1:30" s="14" customFormat="1" ht="15.95" customHeight="1" x14ac:dyDescent="0.2">
      <c r="A171" s="15" t="s">
        <v>287</v>
      </c>
      <c r="B171" s="25" t="s">
        <v>288</v>
      </c>
      <c r="C171" s="29">
        <v>17</v>
      </c>
      <c r="D171" s="17" t="s">
        <v>284</v>
      </c>
      <c r="E171" s="18">
        <v>503</v>
      </c>
      <c r="F171" s="30">
        <v>1</v>
      </c>
      <c r="G171" s="31">
        <v>7090.02</v>
      </c>
      <c r="H171" s="20">
        <f t="shared" si="21"/>
        <v>7090.02</v>
      </c>
      <c r="I171" s="21">
        <f t="shared" si="24"/>
        <v>85080.24</v>
      </c>
      <c r="J171" s="22">
        <v>0</v>
      </c>
      <c r="K171" s="22">
        <f t="shared" si="22"/>
        <v>1165.4827397260274</v>
      </c>
      <c r="L171" s="22">
        <f t="shared" si="25"/>
        <v>11654.827397260275</v>
      </c>
      <c r="M171" s="22">
        <v>0</v>
      </c>
      <c r="N171" s="22">
        <v>0</v>
      </c>
      <c r="O171" s="22">
        <v>8609.0015999999996</v>
      </c>
      <c r="P171" s="21">
        <f t="shared" si="26"/>
        <v>106509.55173698631</v>
      </c>
      <c r="AD171" s="26"/>
    </row>
    <row r="172" spans="1:30" s="14" customFormat="1" ht="25.5" customHeight="1" x14ac:dyDescent="0.2">
      <c r="A172" s="15" t="s">
        <v>289</v>
      </c>
      <c r="B172" s="38" t="s">
        <v>395</v>
      </c>
      <c r="C172" s="29">
        <v>17</v>
      </c>
      <c r="D172" s="17" t="s">
        <v>284</v>
      </c>
      <c r="E172" s="18">
        <v>503</v>
      </c>
      <c r="F172" s="30">
        <v>2</v>
      </c>
      <c r="G172" s="31">
        <v>5586</v>
      </c>
      <c r="H172" s="20">
        <f t="shared" si="21"/>
        <v>11172</v>
      </c>
      <c r="I172" s="21">
        <f t="shared" si="24"/>
        <v>134064</v>
      </c>
      <c r="J172" s="22">
        <v>0</v>
      </c>
      <c r="K172" s="22">
        <f t="shared" si="22"/>
        <v>1836.4931506849314</v>
      </c>
      <c r="L172" s="22">
        <f t="shared" si="25"/>
        <v>18364.931506849312</v>
      </c>
      <c r="M172" s="22">
        <v>0</v>
      </c>
      <c r="N172" s="22">
        <v>0</v>
      </c>
      <c r="O172" s="22">
        <v>9185.0015999999996</v>
      </c>
      <c r="P172" s="21">
        <f t="shared" si="26"/>
        <v>163450.42625753421</v>
      </c>
      <c r="AD172" s="26"/>
    </row>
    <row r="173" spans="1:30" s="14" customFormat="1" ht="15.95" customHeight="1" x14ac:dyDescent="0.2">
      <c r="A173" s="15" t="s">
        <v>290</v>
      </c>
      <c r="B173" s="25" t="s">
        <v>291</v>
      </c>
      <c r="C173" s="29">
        <v>17</v>
      </c>
      <c r="D173" s="17" t="s">
        <v>284</v>
      </c>
      <c r="E173" s="18">
        <v>503</v>
      </c>
      <c r="F173" s="30">
        <v>1</v>
      </c>
      <c r="G173" s="31">
        <v>2760</v>
      </c>
      <c r="H173" s="20">
        <f t="shared" si="21"/>
        <v>2760</v>
      </c>
      <c r="I173" s="21">
        <f t="shared" si="24"/>
        <v>33120</v>
      </c>
      <c r="J173" s="22">
        <v>0</v>
      </c>
      <c r="K173" s="22">
        <f t="shared" si="22"/>
        <v>453.69863013698625</v>
      </c>
      <c r="L173" s="22">
        <f t="shared" si="25"/>
        <v>4536.9863013698623</v>
      </c>
      <c r="M173" s="22">
        <v>0</v>
      </c>
      <c r="N173" s="22">
        <v>0</v>
      </c>
      <c r="O173" s="22">
        <v>4696.0056000000004</v>
      </c>
      <c r="P173" s="21">
        <f t="shared" si="26"/>
        <v>42806.690531506843</v>
      </c>
      <c r="AD173" s="28"/>
    </row>
    <row r="174" spans="1:30" s="14" customFormat="1" ht="15.95" customHeight="1" x14ac:dyDescent="0.2">
      <c r="A174" s="15" t="s">
        <v>292</v>
      </c>
      <c r="B174" s="25" t="s">
        <v>293</v>
      </c>
      <c r="C174" s="29">
        <v>17</v>
      </c>
      <c r="D174" s="17" t="s">
        <v>284</v>
      </c>
      <c r="E174" s="18">
        <v>503</v>
      </c>
      <c r="F174" s="30">
        <v>1</v>
      </c>
      <c r="G174" s="31">
        <v>6166</v>
      </c>
      <c r="H174" s="20">
        <f t="shared" si="21"/>
        <v>6166</v>
      </c>
      <c r="I174" s="21">
        <f t="shared" si="24"/>
        <v>73992</v>
      </c>
      <c r="J174" s="22">
        <v>0</v>
      </c>
      <c r="K174" s="22">
        <f t="shared" si="22"/>
        <v>1013.5890410958905</v>
      </c>
      <c r="L174" s="22">
        <f t="shared" si="25"/>
        <v>10135.890410958906</v>
      </c>
      <c r="M174" s="22">
        <v>0</v>
      </c>
      <c r="N174" s="22">
        <v>0</v>
      </c>
      <c r="O174" s="22">
        <v>10109</v>
      </c>
      <c r="P174" s="21">
        <f t="shared" si="26"/>
        <v>95250.479452054802</v>
      </c>
    </row>
    <row r="175" spans="1:30" s="14" customFormat="1" ht="15.95" customHeight="1" x14ac:dyDescent="0.2">
      <c r="A175" s="56" t="s">
        <v>23</v>
      </c>
      <c r="B175" s="56"/>
      <c r="C175" s="56"/>
      <c r="D175" s="56"/>
      <c r="E175" s="56"/>
      <c r="F175" s="23">
        <f>SUM(F168:F174)</f>
        <v>8</v>
      </c>
      <c r="G175" s="20"/>
      <c r="H175" s="20"/>
      <c r="I175" s="24">
        <f>SUM(I168:I174)</f>
        <v>565101.87599999993</v>
      </c>
      <c r="J175" s="24">
        <f t="shared" ref="J175:P175" si="31">SUM(J168:J174)</f>
        <v>0</v>
      </c>
      <c r="K175" s="24">
        <f t="shared" si="31"/>
        <v>7741.1215890410949</v>
      </c>
      <c r="L175" s="24">
        <f t="shared" si="31"/>
        <v>77411.215890410953</v>
      </c>
      <c r="M175" s="24">
        <f t="shared" si="31"/>
        <v>0</v>
      </c>
      <c r="N175" s="24">
        <f t="shared" si="31"/>
        <v>0</v>
      </c>
      <c r="O175" s="24">
        <f t="shared" si="31"/>
        <v>37645.008799999996</v>
      </c>
      <c r="P175" s="24">
        <f t="shared" si="31"/>
        <v>687899.22227945214</v>
      </c>
    </row>
    <row r="176" spans="1:30" s="14" customFormat="1" ht="15.95" customHeight="1" x14ac:dyDescent="0.2">
      <c r="A176" s="15" t="s">
        <v>294</v>
      </c>
      <c r="B176" s="25" t="s">
        <v>295</v>
      </c>
      <c r="C176" s="29">
        <v>18</v>
      </c>
      <c r="D176" s="17" t="s">
        <v>296</v>
      </c>
      <c r="E176" s="18">
        <v>503</v>
      </c>
      <c r="F176" s="30">
        <v>1</v>
      </c>
      <c r="G176" s="31">
        <v>13995</v>
      </c>
      <c r="H176" s="20">
        <f t="shared" si="21"/>
        <v>13995</v>
      </c>
      <c r="I176" s="21">
        <f t="shared" si="24"/>
        <v>167940</v>
      </c>
      <c r="J176" s="22">
        <v>0</v>
      </c>
      <c r="K176" s="22">
        <f t="shared" si="22"/>
        <v>2300.5479452054797</v>
      </c>
      <c r="L176" s="22">
        <f t="shared" si="25"/>
        <v>23005.479452054795</v>
      </c>
      <c r="M176" s="22">
        <v>0</v>
      </c>
      <c r="N176" s="22">
        <v>0</v>
      </c>
      <c r="O176" s="22">
        <v>0</v>
      </c>
      <c r="P176" s="21">
        <f t="shared" si="26"/>
        <v>193246.02739726027</v>
      </c>
    </row>
    <row r="177" spans="1:16" s="14" customFormat="1" ht="15.95" customHeight="1" x14ac:dyDescent="0.2">
      <c r="A177" s="15" t="s">
        <v>297</v>
      </c>
      <c r="B177" s="25" t="s">
        <v>298</v>
      </c>
      <c r="C177" s="29">
        <v>18</v>
      </c>
      <c r="D177" s="17" t="s">
        <v>296</v>
      </c>
      <c r="E177" s="18">
        <v>503</v>
      </c>
      <c r="F177" s="30">
        <v>1</v>
      </c>
      <c r="G177" s="31">
        <v>3409.002</v>
      </c>
      <c r="H177" s="20">
        <f t="shared" si="21"/>
        <v>3409.002</v>
      </c>
      <c r="I177" s="21">
        <f t="shared" si="24"/>
        <v>40908.023999999998</v>
      </c>
      <c r="J177" s="22">
        <v>0</v>
      </c>
      <c r="K177" s="22">
        <f t="shared" si="22"/>
        <v>560.38389041095888</v>
      </c>
      <c r="L177" s="22">
        <f t="shared" si="25"/>
        <v>5603.8389041095888</v>
      </c>
      <c r="M177" s="22">
        <v>0</v>
      </c>
      <c r="N177" s="22">
        <v>0</v>
      </c>
      <c r="O177" s="22">
        <v>5748</v>
      </c>
      <c r="P177" s="21">
        <f t="shared" si="26"/>
        <v>52820.246794520543</v>
      </c>
    </row>
    <row r="178" spans="1:16" s="14" customFormat="1" ht="15.95" customHeight="1" x14ac:dyDescent="0.2">
      <c r="A178" s="15" t="s">
        <v>299</v>
      </c>
      <c r="B178" s="25" t="s">
        <v>300</v>
      </c>
      <c r="C178" s="29">
        <v>18</v>
      </c>
      <c r="D178" s="17" t="s">
        <v>296</v>
      </c>
      <c r="E178" s="18">
        <v>503</v>
      </c>
      <c r="F178" s="30">
        <v>1</v>
      </c>
      <c r="G178" s="31">
        <v>3409.002</v>
      </c>
      <c r="H178" s="20">
        <f t="shared" si="21"/>
        <v>3409.002</v>
      </c>
      <c r="I178" s="21">
        <f t="shared" si="24"/>
        <v>40908.023999999998</v>
      </c>
      <c r="J178" s="22">
        <v>0</v>
      </c>
      <c r="K178" s="22">
        <f t="shared" si="22"/>
        <v>560.38389041095888</v>
      </c>
      <c r="L178" s="22">
        <f t="shared" si="25"/>
        <v>5603.8389041095888</v>
      </c>
      <c r="M178" s="22">
        <v>0</v>
      </c>
      <c r="N178" s="22">
        <v>0</v>
      </c>
      <c r="O178" s="22">
        <v>5748</v>
      </c>
      <c r="P178" s="21">
        <f t="shared" si="26"/>
        <v>52820.246794520543</v>
      </c>
    </row>
    <row r="179" spans="1:16" s="14" customFormat="1" ht="15.95" customHeight="1" x14ac:dyDescent="0.2">
      <c r="A179" s="15" t="s">
        <v>301</v>
      </c>
      <c r="B179" s="25" t="s">
        <v>302</v>
      </c>
      <c r="C179" s="29">
        <v>18</v>
      </c>
      <c r="D179" s="17" t="s">
        <v>296</v>
      </c>
      <c r="E179" s="18">
        <v>503</v>
      </c>
      <c r="F179" s="30">
        <v>1</v>
      </c>
      <c r="G179" s="31">
        <v>3409.002</v>
      </c>
      <c r="H179" s="20">
        <f t="shared" si="21"/>
        <v>3409.002</v>
      </c>
      <c r="I179" s="21">
        <f t="shared" si="24"/>
        <v>40908.023999999998</v>
      </c>
      <c r="J179" s="22">
        <v>0</v>
      </c>
      <c r="K179" s="22">
        <f t="shared" si="22"/>
        <v>560.38389041095888</v>
      </c>
      <c r="L179" s="22">
        <f t="shared" si="25"/>
        <v>5603.8389041095888</v>
      </c>
      <c r="M179" s="22">
        <v>0</v>
      </c>
      <c r="N179" s="22">
        <v>0</v>
      </c>
      <c r="O179" s="22">
        <v>5748</v>
      </c>
      <c r="P179" s="21">
        <f t="shared" si="26"/>
        <v>52820.246794520543</v>
      </c>
    </row>
    <row r="180" spans="1:16" s="14" customFormat="1" ht="15.95" customHeight="1" x14ac:dyDescent="0.2">
      <c r="A180" s="15" t="s">
        <v>303</v>
      </c>
      <c r="B180" s="25" t="s">
        <v>304</v>
      </c>
      <c r="C180" s="29">
        <v>18</v>
      </c>
      <c r="D180" s="17" t="s">
        <v>296</v>
      </c>
      <c r="E180" s="18">
        <v>503</v>
      </c>
      <c r="F180" s="30">
        <v>1</v>
      </c>
      <c r="G180" s="31">
        <v>7671</v>
      </c>
      <c r="H180" s="20">
        <f t="shared" si="21"/>
        <v>7671</v>
      </c>
      <c r="I180" s="21">
        <f t="shared" si="24"/>
        <v>92052</v>
      </c>
      <c r="J180" s="22">
        <v>0</v>
      </c>
      <c r="K180" s="22">
        <f t="shared" si="22"/>
        <v>1260.986301369863</v>
      </c>
      <c r="L180" s="22">
        <f t="shared" si="25"/>
        <v>12609.86301369863</v>
      </c>
      <c r="M180" s="22">
        <v>0</v>
      </c>
      <c r="N180" s="22">
        <v>0</v>
      </c>
      <c r="O180" s="22">
        <v>12332.0016</v>
      </c>
      <c r="P180" s="21">
        <f t="shared" si="26"/>
        <v>118254.8509150685</v>
      </c>
    </row>
    <row r="181" spans="1:16" s="14" customFormat="1" ht="15.95" customHeight="1" x14ac:dyDescent="0.2">
      <c r="A181" s="15" t="s">
        <v>305</v>
      </c>
      <c r="B181" s="25" t="s">
        <v>306</v>
      </c>
      <c r="C181" s="29">
        <v>18</v>
      </c>
      <c r="D181" s="17" t="s">
        <v>296</v>
      </c>
      <c r="E181" s="18">
        <v>503</v>
      </c>
      <c r="F181" s="30">
        <v>1</v>
      </c>
      <c r="G181" s="31">
        <v>3409.002</v>
      </c>
      <c r="H181" s="20">
        <f t="shared" si="21"/>
        <v>3409.002</v>
      </c>
      <c r="I181" s="21">
        <f t="shared" si="24"/>
        <v>40908.023999999998</v>
      </c>
      <c r="J181" s="22">
        <v>0</v>
      </c>
      <c r="K181" s="22">
        <f t="shared" si="22"/>
        <v>560.38389041095888</v>
      </c>
      <c r="L181" s="22">
        <f t="shared" si="25"/>
        <v>5603.8389041095888</v>
      </c>
      <c r="M181" s="22">
        <v>0</v>
      </c>
      <c r="N181" s="22">
        <v>0</v>
      </c>
      <c r="O181" s="22">
        <v>5748</v>
      </c>
      <c r="P181" s="21">
        <f t="shared" si="26"/>
        <v>52820.246794520543</v>
      </c>
    </row>
    <row r="182" spans="1:16" s="14" customFormat="1" ht="15.95" customHeight="1" x14ac:dyDescent="0.2">
      <c r="A182" s="15" t="s">
        <v>307</v>
      </c>
      <c r="B182" s="25" t="s">
        <v>30</v>
      </c>
      <c r="C182" s="29">
        <v>18</v>
      </c>
      <c r="D182" s="17" t="s">
        <v>296</v>
      </c>
      <c r="E182" s="18">
        <v>503</v>
      </c>
      <c r="F182" s="30">
        <v>1</v>
      </c>
      <c r="G182" s="31">
        <f>4288.5*2</f>
        <v>8577</v>
      </c>
      <c r="H182" s="20">
        <f t="shared" si="21"/>
        <v>8577</v>
      </c>
      <c r="I182" s="21">
        <f t="shared" si="24"/>
        <v>102924</v>
      </c>
      <c r="J182" s="22">
        <v>0</v>
      </c>
      <c r="K182" s="22">
        <f t="shared" si="22"/>
        <v>1409.9178082191781</v>
      </c>
      <c r="L182" s="22">
        <f t="shared" si="25"/>
        <v>14099.178082191782</v>
      </c>
      <c r="M182" s="22">
        <v>0</v>
      </c>
      <c r="N182" s="22">
        <v>0</v>
      </c>
      <c r="O182" s="32">
        <v>4837.4279999999999</v>
      </c>
      <c r="P182" s="21">
        <f t="shared" si="26"/>
        <v>123270.52389041096</v>
      </c>
    </row>
    <row r="183" spans="1:16" s="14" customFormat="1" ht="15.95" customHeight="1" x14ac:dyDescent="0.2">
      <c r="A183" s="15" t="s">
        <v>39</v>
      </c>
      <c r="B183" s="25" t="s">
        <v>308</v>
      </c>
      <c r="C183" s="29">
        <v>18</v>
      </c>
      <c r="D183" s="17" t="s">
        <v>296</v>
      </c>
      <c r="E183" s="18">
        <v>503</v>
      </c>
      <c r="F183" s="30">
        <v>1</v>
      </c>
      <c r="G183" s="31">
        <f>1704.501*2</f>
        <v>3409.002</v>
      </c>
      <c r="H183" s="20">
        <f t="shared" si="21"/>
        <v>3409.002</v>
      </c>
      <c r="I183" s="21">
        <f t="shared" si="24"/>
        <v>40908.023999999998</v>
      </c>
      <c r="J183" s="22">
        <v>0</v>
      </c>
      <c r="K183" s="22">
        <f t="shared" si="22"/>
        <v>560.38389041095888</v>
      </c>
      <c r="L183" s="22">
        <f t="shared" si="25"/>
        <v>5603.8389041095888</v>
      </c>
      <c r="M183" s="22">
        <v>0</v>
      </c>
      <c r="N183" s="22">
        <v>0</v>
      </c>
      <c r="O183" s="32">
        <v>1922.6760000000002</v>
      </c>
      <c r="P183" s="21">
        <f t="shared" si="26"/>
        <v>48994.922794520542</v>
      </c>
    </row>
    <row r="184" spans="1:16" s="14" customFormat="1" ht="15.95" customHeight="1" x14ac:dyDescent="0.2">
      <c r="A184" s="15" t="s">
        <v>309</v>
      </c>
      <c r="B184" s="25" t="s">
        <v>310</v>
      </c>
      <c r="C184" s="29">
        <v>18</v>
      </c>
      <c r="D184" s="17" t="s">
        <v>296</v>
      </c>
      <c r="E184" s="18">
        <v>503</v>
      </c>
      <c r="F184" s="30">
        <v>1</v>
      </c>
      <c r="G184" s="31">
        <f>1704.501*2</f>
        <v>3409.002</v>
      </c>
      <c r="H184" s="20">
        <f t="shared" si="21"/>
        <v>3409.002</v>
      </c>
      <c r="I184" s="21">
        <f t="shared" si="24"/>
        <v>40908.023999999998</v>
      </c>
      <c r="J184" s="22">
        <v>0</v>
      </c>
      <c r="K184" s="22">
        <f t="shared" si="22"/>
        <v>560.38389041095888</v>
      </c>
      <c r="L184" s="22">
        <f t="shared" si="25"/>
        <v>5603.8389041095888</v>
      </c>
      <c r="M184" s="22">
        <v>0</v>
      </c>
      <c r="N184" s="22">
        <v>0</v>
      </c>
      <c r="O184" s="32">
        <v>5748</v>
      </c>
      <c r="P184" s="21">
        <f t="shared" si="26"/>
        <v>52820.246794520543</v>
      </c>
    </row>
    <row r="185" spans="1:16" s="14" customFormat="1" ht="15.95" customHeight="1" x14ac:dyDescent="0.2">
      <c r="A185" s="15" t="s">
        <v>311</v>
      </c>
      <c r="B185" s="25" t="s">
        <v>312</v>
      </c>
      <c r="C185" s="29">
        <v>18</v>
      </c>
      <c r="D185" s="17" t="s">
        <v>296</v>
      </c>
      <c r="E185" s="18">
        <v>503</v>
      </c>
      <c r="F185" s="30">
        <v>1</v>
      </c>
      <c r="G185" s="31">
        <f>1704.501*2</f>
        <v>3409.002</v>
      </c>
      <c r="H185" s="20">
        <f t="shared" si="21"/>
        <v>3409.002</v>
      </c>
      <c r="I185" s="21">
        <f t="shared" si="24"/>
        <v>40908.023999999998</v>
      </c>
      <c r="J185" s="22">
        <v>0</v>
      </c>
      <c r="K185" s="22">
        <f t="shared" si="22"/>
        <v>560.38389041095888</v>
      </c>
      <c r="L185" s="22">
        <f t="shared" si="25"/>
        <v>5603.8389041095888</v>
      </c>
      <c r="M185" s="22">
        <v>0</v>
      </c>
      <c r="N185" s="22">
        <v>0</v>
      </c>
      <c r="O185" s="32">
        <v>1922.6760000000002</v>
      </c>
      <c r="P185" s="21">
        <f t="shared" si="26"/>
        <v>48994.922794520542</v>
      </c>
    </row>
    <row r="186" spans="1:16" s="14" customFormat="1" ht="15.95" customHeight="1" x14ac:dyDescent="0.2">
      <c r="A186" s="15" t="s">
        <v>313</v>
      </c>
      <c r="B186" s="25" t="s">
        <v>314</v>
      </c>
      <c r="C186" s="29">
        <v>18</v>
      </c>
      <c r="D186" s="17" t="s">
        <v>296</v>
      </c>
      <c r="E186" s="18">
        <v>503</v>
      </c>
      <c r="F186" s="30">
        <v>1</v>
      </c>
      <c r="G186" s="31">
        <f>1704.501*2</f>
        <v>3409.002</v>
      </c>
      <c r="H186" s="20">
        <f t="shared" si="21"/>
        <v>3409.002</v>
      </c>
      <c r="I186" s="21">
        <f t="shared" si="24"/>
        <v>40908.023999999998</v>
      </c>
      <c r="J186" s="22">
        <v>0</v>
      </c>
      <c r="K186" s="22">
        <f t="shared" si="22"/>
        <v>560.38389041095888</v>
      </c>
      <c r="L186" s="22">
        <f t="shared" si="25"/>
        <v>5603.8389041095888</v>
      </c>
      <c r="M186" s="22">
        <v>0</v>
      </c>
      <c r="N186" s="22">
        <v>0</v>
      </c>
      <c r="O186" s="32">
        <v>5748</v>
      </c>
      <c r="P186" s="21">
        <f t="shared" si="26"/>
        <v>52820.246794520543</v>
      </c>
    </row>
    <row r="187" spans="1:16" s="14" customFormat="1" ht="15.95" customHeight="1" x14ac:dyDescent="0.2">
      <c r="A187" s="56" t="s">
        <v>23</v>
      </c>
      <c r="B187" s="56"/>
      <c r="C187" s="56"/>
      <c r="D187" s="56"/>
      <c r="E187" s="56"/>
      <c r="F187" s="23">
        <f>SUM(F176:F186)</f>
        <v>11</v>
      </c>
      <c r="G187" s="20"/>
      <c r="H187" s="20"/>
      <c r="I187" s="24">
        <f>SUM(I176:I186)</f>
        <v>690180.19199999981</v>
      </c>
      <c r="J187" s="24">
        <f t="shared" ref="J187:P187" si="32">SUM(J176:J186)</f>
        <v>0</v>
      </c>
      <c r="K187" s="24">
        <f t="shared" si="32"/>
        <v>9454.5231780821923</v>
      </c>
      <c r="L187" s="24">
        <f t="shared" si="32"/>
        <v>94545.231780821938</v>
      </c>
      <c r="M187" s="24">
        <f t="shared" si="32"/>
        <v>0</v>
      </c>
      <c r="N187" s="24">
        <f t="shared" si="32"/>
        <v>0</v>
      </c>
      <c r="O187" s="24">
        <f t="shared" si="32"/>
        <v>55502.781600000002</v>
      </c>
      <c r="P187" s="24">
        <f t="shared" si="32"/>
        <v>849682.72855890403</v>
      </c>
    </row>
    <row r="188" spans="1:16" s="14" customFormat="1" ht="15.95" customHeight="1" x14ac:dyDescent="0.2">
      <c r="A188" s="15" t="s">
        <v>315</v>
      </c>
      <c r="B188" s="25" t="s">
        <v>316</v>
      </c>
      <c r="C188" s="29">
        <v>19</v>
      </c>
      <c r="D188" s="17" t="s">
        <v>317</v>
      </c>
      <c r="E188" s="18">
        <v>503</v>
      </c>
      <c r="F188" s="30">
        <v>1</v>
      </c>
      <c r="G188" s="31">
        <v>13850.001</v>
      </c>
      <c r="H188" s="20">
        <f t="shared" si="21"/>
        <v>13850.001</v>
      </c>
      <c r="I188" s="21">
        <f t="shared" si="24"/>
        <v>166200.01199999999</v>
      </c>
      <c r="J188" s="22">
        <v>0</v>
      </c>
      <c r="K188" s="22">
        <f t="shared" si="22"/>
        <v>2276.7124931506846</v>
      </c>
      <c r="L188" s="22">
        <f t="shared" si="25"/>
        <v>22767.124931506849</v>
      </c>
      <c r="M188" s="22">
        <v>0</v>
      </c>
      <c r="N188" s="22">
        <v>0</v>
      </c>
      <c r="O188" s="22">
        <v>0</v>
      </c>
      <c r="P188" s="21">
        <f t="shared" si="26"/>
        <v>191243.84942465753</v>
      </c>
    </row>
    <row r="189" spans="1:16" s="14" customFormat="1" ht="15.95" customHeight="1" x14ac:dyDescent="0.2">
      <c r="A189" s="15" t="s">
        <v>318</v>
      </c>
      <c r="B189" s="25" t="s">
        <v>319</v>
      </c>
      <c r="C189" s="29">
        <v>19</v>
      </c>
      <c r="D189" s="17" t="s">
        <v>317</v>
      </c>
      <c r="E189" s="18">
        <v>503</v>
      </c>
      <c r="F189" s="30">
        <v>1</v>
      </c>
      <c r="G189" s="31">
        <f>4413.501*2</f>
        <v>8827.0020000000004</v>
      </c>
      <c r="H189" s="20">
        <f t="shared" si="21"/>
        <v>8827.0020000000004</v>
      </c>
      <c r="I189" s="21">
        <f t="shared" si="24"/>
        <v>105924.024</v>
      </c>
      <c r="J189" s="22">
        <v>0</v>
      </c>
      <c r="K189" s="22">
        <f t="shared" si="22"/>
        <v>1451.0140273972604</v>
      </c>
      <c r="L189" s="22">
        <f t="shared" si="25"/>
        <v>14510.140273972604</v>
      </c>
      <c r="M189" s="22">
        <v>0</v>
      </c>
      <c r="N189" s="22">
        <v>0</v>
      </c>
      <c r="O189" s="22">
        <v>4978.4279999999999</v>
      </c>
      <c r="P189" s="21">
        <f t="shared" si="26"/>
        <v>126863.60630136987</v>
      </c>
    </row>
    <row r="190" spans="1:16" s="14" customFormat="1" ht="15.95" customHeight="1" x14ac:dyDescent="0.2">
      <c r="A190" s="15" t="s">
        <v>39</v>
      </c>
      <c r="B190" s="25" t="s">
        <v>320</v>
      </c>
      <c r="C190" s="29">
        <v>19</v>
      </c>
      <c r="D190" s="17" t="s">
        <v>317</v>
      </c>
      <c r="E190" s="18">
        <v>503</v>
      </c>
      <c r="F190" s="30">
        <v>1</v>
      </c>
      <c r="G190" s="31">
        <f>3083.001*2</f>
        <v>6166.0020000000004</v>
      </c>
      <c r="H190" s="20">
        <f t="shared" si="21"/>
        <v>6166.0020000000004</v>
      </c>
      <c r="I190" s="21">
        <f t="shared" si="24"/>
        <v>73992.024000000005</v>
      </c>
      <c r="J190" s="22">
        <v>0</v>
      </c>
      <c r="K190" s="22">
        <f t="shared" si="22"/>
        <v>1013.5893698630138</v>
      </c>
      <c r="L190" s="22">
        <f t="shared" si="25"/>
        <v>10135.893698630138</v>
      </c>
      <c r="M190" s="22">
        <v>0</v>
      </c>
      <c r="N190" s="22">
        <v>0</v>
      </c>
      <c r="O190" s="22">
        <v>3477.6240000000003</v>
      </c>
      <c r="P190" s="21">
        <f t="shared" si="26"/>
        <v>88619.131068493152</v>
      </c>
    </row>
    <row r="191" spans="1:16" s="14" customFormat="1" ht="15.95" customHeight="1" x14ac:dyDescent="0.2">
      <c r="A191" s="56" t="s">
        <v>23</v>
      </c>
      <c r="B191" s="56"/>
      <c r="C191" s="56"/>
      <c r="D191" s="56"/>
      <c r="E191" s="56"/>
      <c r="F191" s="23">
        <f>SUM(F188:F190)</f>
        <v>3</v>
      </c>
      <c r="G191" s="20"/>
      <c r="H191" s="20"/>
      <c r="I191" s="24">
        <f>SUM(I188:I190)</f>
        <v>346116.05999999994</v>
      </c>
      <c r="J191" s="24">
        <f t="shared" ref="J191:P191" si="33">SUM(J188:J190)</f>
        <v>0</v>
      </c>
      <c r="K191" s="24">
        <f t="shared" si="33"/>
        <v>4741.3158904109587</v>
      </c>
      <c r="L191" s="24">
        <f t="shared" si="33"/>
        <v>47413.158904109587</v>
      </c>
      <c r="M191" s="24">
        <f t="shared" si="33"/>
        <v>0</v>
      </c>
      <c r="N191" s="24">
        <f t="shared" si="33"/>
        <v>0</v>
      </c>
      <c r="O191" s="24">
        <f t="shared" si="33"/>
        <v>8456.0519999999997</v>
      </c>
      <c r="P191" s="24">
        <f t="shared" si="33"/>
        <v>406726.5867945205</v>
      </c>
    </row>
    <row r="192" spans="1:16" s="14" customFormat="1" ht="40.5" customHeight="1" x14ac:dyDescent="0.2">
      <c r="A192" s="15" t="s">
        <v>321</v>
      </c>
      <c r="B192" s="38" t="s">
        <v>322</v>
      </c>
      <c r="C192" s="29">
        <v>20</v>
      </c>
      <c r="D192" s="17" t="s">
        <v>323</v>
      </c>
      <c r="E192" s="18">
        <v>503</v>
      </c>
      <c r="F192" s="30">
        <v>3</v>
      </c>
      <c r="G192" s="31">
        <v>7081.9919999999993</v>
      </c>
      <c r="H192" s="20">
        <f t="shared" si="21"/>
        <v>21245.975999999999</v>
      </c>
      <c r="I192" s="21">
        <f t="shared" si="24"/>
        <v>254951.712</v>
      </c>
      <c r="J192" s="22">
        <v>0</v>
      </c>
      <c r="K192" s="22">
        <f t="shared" si="22"/>
        <v>3492.4892054794518</v>
      </c>
      <c r="L192" s="22">
        <f t="shared" si="25"/>
        <v>34924.892054794524</v>
      </c>
      <c r="M192" s="22">
        <v>0</v>
      </c>
      <c r="N192" s="22">
        <v>0</v>
      </c>
      <c r="O192" s="22">
        <v>11545.0008</v>
      </c>
      <c r="P192" s="21">
        <f t="shared" si="26"/>
        <v>304914.09406027396</v>
      </c>
    </row>
    <row r="193" spans="1:30" s="14" customFormat="1" ht="24" customHeight="1" x14ac:dyDescent="0.2">
      <c r="A193" s="15" t="s">
        <v>321</v>
      </c>
      <c r="B193" s="38" t="s">
        <v>324</v>
      </c>
      <c r="C193" s="29">
        <v>20</v>
      </c>
      <c r="D193" s="17" t="s">
        <v>323</v>
      </c>
      <c r="E193" s="18">
        <v>503</v>
      </c>
      <c r="F193" s="30">
        <v>2</v>
      </c>
      <c r="G193" s="31">
        <v>5769.5010000000002</v>
      </c>
      <c r="H193" s="20">
        <f t="shared" si="21"/>
        <v>11539.002</v>
      </c>
      <c r="I193" s="21">
        <f t="shared" si="24"/>
        <v>138468.024</v>
      </c>
      <c r="J193" s="22">
        <v>0</v>
      </c>
      <c r="K193" s="22">
        <f t="shared" si="22"/>
        <v>1896.8222465753424</v>
      </c>
      <c r="L193" s="22">
        <f t="shared" si="25"/>
        <v>18968.222465753424</v>
      </c>
      <c r="M193" s="22">
        <v>0</v>
      </c>
      <c r="N193" s="22">
        <v>0</v>
      </c>
      <c r="O193" s="22">
        <v>9477</v>
      </c>
      <c r="P193" s="21">
        <f t="shared" si="26"/>
        <v>168810.06871232879</v>
      </c>
    </row>
    <row r="194" spans="1:30" s="14" customFormat="1" ht="15.95" customHeight="1" x14ac:dyDescent="0.2">
      <c r="A194" s="15" t="s">
        <v>325</v>
      </c>
      <c r="B194" s="25" t="s">
        <v>326</v>
      </c>
      <c r="C194" s="29">
        <v>20</v>
      </c>
      <c r="D194" s="17" t="s">
        <v>323</v>
      </c>
      <c r="E194" s="18">
        <v>503</v>
      </c>
      <c r="F194" s="30">
        <v>1</v>
      </c>
      <c r="G194" s="31">
        <v>5180.0010000000002</v>
      </c>
      <c r="H194" s="20">
        <f t="shared" si="21"/>
        <v>5180.0010000000002</v>
      </c>
      <c r="I194" s="21">
        <f t="shared" si="24"/>
        <v>62160.012000000002</v>
      </c>
      <c r="J194" s="22">
        <v>0</v>
      </c>
      <c r="K194" s="22">
        <f t="shared" si="22"/>
        <v>851.50701369863009</v>
      </c>
      <c r="L194" s="22">
        <f t="shared" si="25"/>
        <v>8515.0701369863018</v>
      </c>
      <c r="M194" s="22">
        <v>0</v>
      </c>
      <c r="N194" s="22">
        <v>0</v>
      </c>
      <c r="O194" s="22">
        <v>7404</v>
      </c>
      <c r="P194" s="21">
        <f t="shared" si="26"/>
        <v>78930.589150684944</v>
      </c>
    </row>
    <row r="195" spans="1:30" s="14" customFormat="1" ht="15.95" customHeight="1" x14ac:dyDescent="0.2">
      <c r="A195" s="15" t="s">
        <v>327</v>
      </c>
      <c r="B195" s="25" t="s">
        <v>328</v>
      </c>
      <c r="C195" s="29">
        <v>20</v>
      </c>
      <c r="D195" s="17" t="s">
        <v>323</v>
      </c>
      <c r="E195" s="18">
        <v>503</v>
      </c>
      <c r="F195" s="30">
        <v>1</v>
      </c>
      <c r="G195" s="31">
        <v>6188.0009999999993</v>
      </c>
      <c r="H195" s="20">
        <f t="shared" si="21"/>
        <v>6188.0009999999993</v>
      </c>
      <c r="I195" s="21">
        <f t="shared" si="24"/>
        <v>74256.011999999988</v>
      </c>
      <c r="J195" s="22">
        <v>0</v>
      </c>
      <c r="K195" s="22">
        <f t="shared" si="22"/>
        <v>1017.2056438356162</v>
      </c>
      <c r="L195" s="22">
        <f t="shared" si="25"/>
        <v>10172.056438356161</v>
      </c>
      <c r="M195" s="22">
        <v>0</v>
      </c>
      <c r="N195" s="22">
        <v>0</v>
      </c>
      <c r="O195" s="22">
        <v>8966.0015999999996</v>
      </c>
      <c r="P195" s="21">
        <f t="shared" si="26"/>
        <v>94411.275682191772</v>
      </c>
    </row>
    <row r="196" spans="1:30" s="14" customFormat="1" ht="24" customHeight="1" x14ac:dyDescent="0.2">
      <c r="A196" s="15" t="s">
        <v>329</v>
      </c>
      <c r="B196" s="38" t="s">
        <v>330</v>
      </c>
      <c r="C196" s="29">
        <v>20</v>
      </c>
      <c r="D196" s="17" t="s">
        <v>323</v>
      </c>
      <c r="E196" s="18">
        <v>503</v>
      </c>
      <c r="F196" s="30">
        <v>2</v>
      </c>
      <c r="G196" s="31">
        <v>7794</v>
      </c>
      <c r="H196" s="20">
        <f t="shared" si="21"/>
        <v>15588</v>
      </c>
      <c r="I196" s="21">
        <f t="shared" si="24"/>
        <v>187056</v>
      </c>
      <c r="J196" s="22">
        <v>0</v>
      </c>
      <c r="K196" s="22">
        <f t="shared" si="22"/>
        <v>2562.41095890411</v>
      </c>
      <c r="L196" s="22">
        <f t="shared" si="25"/>
        <v>25624.109589041098</v>
      </c>
      <c r="M196" s="22">
        <v>0</v>
      </c>
      <c r="N196" s="22">
        <v>0</v>
      </c>
      <c r="O196" s="22">
        <v>12525</v>
      </c>
      <c r="P196" s="21">
        <f t="shared" si="26"/>
        <v>227767.5205479452</v>
      </c>
      <c r="AD196" s="26"/>
    </row>
    <row r="197" spans="1:30" s="14" customFormat="1" ht="15.95" customHeight="1" x14ac:dyDescent="0.2">
      <c r="A197" s="15" t="s">
        <v>331</v>
      </c>
      <c r="B197" s="25" t="s">
        <v>332</v>
      </c>
      <c r="C197" s="29">
        <v>20</v>
      </c>
      <c r="D197" s="17" t="s">
        <v>323</v>
      </c>
      <c r="E197" s="18">
        <v>503</v>
      </c>
      <c r="F197" s="30">
        <v>1</v>
      </c>
      <c r="G197" s="31">
        <v>17664</v>
      </c>
      <c r="H197" s="20">
        <f t="shared" si="21"/>
        <v>17664</v>
      </c>
      <c r="I197" s="21">
        <f t="shared" si="24"/>
        <v>211968</v>
      </c>
      <c r="J197" s="22">
        <v>0</v>
      </c>
      <c r="K197" s="22">
        <f t="shared" si="22"/>
        <v>2903.6712328767126</v>
      </c>
      <c r="L197" s="22">
        <f t="shared" si="25"/>
        <v>29036.712328767124</v>
      </c>
      <c r="M197" s="22">
        <v>0</v>
      </c>
      <c r="N197" s="22">
        <v>0</v>
      </c>
      <c r="O197" s="22">
        <v>0</v>
      </c>
      <c r="P197" s="21">
        <f t="shared" si="26"/>
        <v>243908.38356164383</v>
      </c>
    </row>
    <row r="198" spans="1:30" s="14" customFormat="1" ht="15.95" customHeight="1" x14ac:dyDescent="0.2">
      <c r="A198" s="15" t="s">
        <v>67</v>
      </c>
      <c r="B198" s="25" t="s">
        <v>333</v>
      </c>
      <c r="C198" s="29">
        <v>20</v>
      </c>
      <c r="D198" s="17" t="s">
        <v>323</v>
      </c>
      <c r="E198" s="18">
        <v>503</v>
      </c>
      <c r="F198" s="30">
        <v>1</v>
      </c>
      <c r="G198" s="31">
        <v>5586</v>
      </c>
      <c r="H198" s="20">
        <f t="shared" si="21"/>
        <v>5586</v>
      </c>
      <c r="I198" s="21">
        <f t="shared" si="24"/>
        <v>67032</v>
      </c>
      <c r="J198" s="22">
        <v>0</v>
      </c>
      <c r="K198" s="22">
        <f t="shared" si="22"/>
        <v>918.24657534246569</v>
      </c>
      <c r="L198" s="22">
        <f t="shared" si="25"/>
        <v>9182.4657534246562</v>
      </c>
      <c r="M198" s="22">
        <v>0</v>
      </c>
      <c r="N198" s="22">
        <v>0</v>
      </c>
      <c r="O198" s="22">
        <v>9185.0015999999996</v>
      </c>
      <c r="P198" s="21">
        <f t="shared" si="26"/>
        <v>86317.713928767116</v>
      </c>
    </row>
    <row r="199" spans="1:30" s="14" customFormat="1" ht="15.95" customHeight="1" x14ac:dyDescent="0.2">
      <c r="A199" s="15" t="s">
        <v>334</v>
      </c>
      <c r="B199" s="25" t="s">
        <v>335</v>
      </c>
      <c r="C199" s="29">
        <v>20</v>
      </c>
      <c r="D199" s="17" t="s">
        <v>323</v>
      </c>
      <c r="E199" s="18">
        <v>503</v>
      </c>
      <c r="F199" s="30">
        <v>1</v>
      </c>
      <c r="G199" s="31">
        <v>8652.99</v>
      </c>
      <c r="H199" s="20">
        <f t="shared" si="21"/>
        <v>8652.99</v>
      </c>
      <c r="I199" s="21">
        <f t="shared" si="24"/>
        <v>103835.88</v>
      </c>
      <c r="J199" s="22">
        <v>0</v>
      </c>
      <c r="K199" s="22">
        <f t="shared" si="22"/>
        <v>1422.4093150684935</v>
      </c>
      <c r="L199" s="22">
        <f t="shared" si="25"/>
        <v>14224.093150684934</v>
      </c>
      <c r="M199" s="22">
        <v>0</v>
      </c>
      <c r="N199" s="22">
        <v>0</v>
      </c>
      <c r="O199" s="22">
        <v>13868.0016</v>
      </c>
      <c r="P199" s="21">
        <f t="shared" si="26"/>
        <v>133350.38406575343</v>
      </c>
    </row>
    <row r="200" spans="1:30" s="14" customFormat="1" ht="15.95" customHeight="1" x14ac:dyDescent="0.2">
      <c r="A200" s="15" t="s">
        <v>133</v>
      </c>
      <c r="B200" s="25" t="s">
        <v>336</v>
      </c>
      <c r="C200" s="29">
        <v>20</v>
      </c>
      <c r="D200" s="17" t="s">
        <v>323</v>
      </c>
      <c r="E200" s="18">
        <v>503</v>
      </c>
      <c r="F200" s="30">
        <v>1</v>
      </c>
      <c r="G200" s="31">
        <f>2558.4*2</f>
        <v>5116.8</v>
      </c>
      <c r="H200" s="20">
        <f t="shared" si="21"/>
        <v>5116.8</v>
      </c>
      <c r="I200" s="21">
        <f t="shared" si="24"/>
        <v>61401.600000000006</v>
      </c>
      <c r="J200" s="22">
        <v>0</v>
      </c>
      <c r="K200" s="22">
        <f t="shared" si="22"/>
        <v>841.11780821917819</v>
      </c>
      <c r="L200" s="22">
        <f t="shared" si="25"/>
        <v>8411.1780821917819</v>
      </c>
      <c r="M200" s="22">
        <v>0</v>
      </c>
      <c r="N200" s="22">
        <v>0</v>
      </c>
      <c r="O200" s="32">
        <v>7943.1552000000011</v>
      </c>
      <c r="P200" s="21">
        <f t="shared" si="26"/>
        <v>78597.051090410969</v>
      </c>
    </row>
    <row r="201" spans="1:30" s="14" customFormat="1" ht="15.95" customHeight="1" x14ac:dyDescent="0.2">
      <c r="A201" s="15" t="s">
        <v>337</v>
      </c>
      <c r="B201" s="25" t="s">
        <v>338</v>
      </c>
      <c r="C201" s="29">
        <v>20</v>
      </c>
      <c r="D201" s="17" t="s">
        <v>323</v>
      </c>
      <c r="E201" s="18">
        <v>503</v>
      </c>
      <c r="F201" s="30">
        <v>1</v>
      </c>
      <c r="G201" s="31">
        <f>2577.12*2</f>
        <v>5154.24</v>
      </c>
      <c r="H201" s="20">
        <f t="shared" si="21"/>
        <v>5154.24</v>
      </c>
      <c r="I201" s="21">
        <f t="shared" si="24"/>
        <v>61850.879999999997</v>
      </c>
      <c r="J201" s="22">
        <v>0</v>
      </c>
      <c r="K201" s="22">
        <f t="shared" si="22"/>
        <v>847.27232876712321</v>
      </c>
      <c r="L201" s="22">
        <f t="shared" si="25"/>
        <v>8472.7232876712314</v>
      </c>
      <c r="M201" s="22">
        <v>0</v>
      </c>
      <c r="N201" s="22">
        <v>0</v>
      </c>
      <c r="O201" s="32">
        <v>8001.2426400000004</v>
      </c>
      <c r="P201" s="21">
        <f t="shared" si="26"/>
        <v>79172.118256438349</v>
      </c>
    </row>
    <row r="202" spans="1:30" s="14" customFormat="1" ht="15.95" customHeight="1" x14ac:dyDescent="0.2">
      <c r="A202" s="15" t="s">
        <v>39</v>
      </c>
      <c r="B202" s="25" t="s">
        <v>339</v>
      </c>
      <c r="C202" s="29">
        <v>20</v>
      </c>
      <c r="D202" s="17" t="s">
        <v>323</v>
      </c>
      <c r="E202" s="18">
        <v>503</v>
      </c>
      <c r="F202" s="30">
        <v>1</v>
      </c>
      <c r="G202" s="31">
        <f>2489.25*2</f>
        <v>4978.5</v>
      </c>
      <c r="H202" s="20">
        <f t="shared" ref="H202:H232" si="34">+G202*F202</f>
        <v>4978.5</v>
      </c>
      <c r="I202" s="21">
        <f t="shared" si="24"/>
        <v>59742</v>
      </c>
      <c r="J202" s="22">
        <v>0</v>
      </c>
      <c r="K202" s="22">
        <f t="shared" ref="K202:K232" si="35">I202/365*20*25%</f>
        <v>818.38356164383549</v>
      </c>
      <c r="L202" s="22">
        <f t="shared" si="25"/>
        <v>8183.8356164383558</v>
      </c>
      <c r="M202" s="22">
        <v>0</v>
      </c>
      <c r="N202" s="22">
        <v>0</v>
      </c>
      <c r="O202" s="32">
        <v>2807.8739999999998</v>
      </c>
      <c r="P202" s="21">
        <f t="shared" si="26"/>
        <v>71552.093178082185</v>
      </c>
    </row>
    <row r="203" spans="1:30" s="14" customFormat="1" ht="15.95" customHeight="1" x14ac:dyDescent="0.2">
      <c r="A203" s="15" t="s">
        <v>39</v>
      </c>
      <c r="B203" s="25" t="s">
        <v>340</v>
      </c>
      <c r="C203" s="29">
        <v>20</v>
      </c>
      <c r="D203" s="17" t="s">
        <v>323</v>
      </c>
      <c r="E203" s="18">
        <v>503</v>
      </c>
      <c r="F203" s="30">
        <v>1</v>
      </c>
      <c r="G203" s="31">
        <f>5343*2</f>
        <v>10686</v>
      </c>
      <c r="H203" s="20">
        <f t="shared" si="34"/>
        <v>10686</v>
      </c>
      <c r="I203" s="21">
        <f t="shared" si="24"/>
        <v>128232</v>
      </c>
      <c r="J203" s="22">
        <v>0</v>
      </c>
      <c r="K203" s="22">
        <f t="shared" si="35"/>
        <v>1756.6027397260273</v>
      </c>
      <c r="L203" s="22">
        <f t="shared" si="25"/>
        <v>17566.027397260274</v>
      </c>
      <c r="M203" s="22">
        <v>0</v>
      </c>
      <c r="N203" s="22">
        <v>0</v>
      </c>
      <c r="O203" s="32">
        <v>6026.9040000000005</v>
      </c>
      <c r="P203" s="21">
        <f t="shared" si="26"/>
        <v>153581.53413698633</v>
      </c>
    </row>
    <row r="204" spans="1:30" s="14" customFormat="1" ht="15.95" customHeight="1" x14ac:dyDescent="0.2">
      <c r="A204" s="15" t="s">
        <v>341</v>
      </c>
      <c r="B204" s="25" t="s">
        <v>342</v>
      </c>
      <c r="C204" s="29">
        <v>20</v>
      </c>
      <c r="D204" s="17" t="s">
        <v>323</v>
      </c>
      <c r="E204" s="18">
        <v>503</v>
      </c>
      <c r="F204" s="30">
        <v>1</v>
      </c>
      <c r="G204" s="31">
        <f>2725.5*2</f>
        <v>5451</v>
      </c>
      <c r="H204" s="20">
        <f t="shared" si="34"/>
        <v>5451</v>
      </c>
      <c r="I204" s="21">
        <f t="shared" si="24"/>
        <v>65412</v>
      </c>
      <c r="J204" s="22">
        <v>0</v>
      </c>
      <c r="K204" s="22">
        <f t="shared" si="35"/>
        <v>896.05479452054794</v>
      </c>
      <c r="L204" s="22">
        <f t="shared" si="25"/>
        <v>8960.5479452054788</v>
      </c>
      <c r="M204" s="22">
        <v>0</v>
      </c>
      <c r="N204" s="22">
        <v>0</v>
      </c>
      <c r="O204" s="32">
        <v>8677.68</v>
      </c>
      <c r="P204" s="21">
        <f t="shared" si="26"/>
        <v>83946.282739726012</v>
      </c>
    </row>
    <row r="205" spans="1:30" s="14" customFormat="1" ht="15.95" customHeight="1" x14ac:dyDescent="0.2">
      <c r="A205" s="56" t="s">
        <v>23</v>
      </c>
      <c r="B205" s="56"/>
      <c r="C205" s="56"/>
      <c r="D205" s="56"/>
      <c r="E205" s="56"/>
      <c r="F205" s="23">
        <f>SUM(F192:F204)</f>
        <v>17</v>
      </c>
      <c r="G205" s="20"/>
      <c r="H205" s="20"/>
      <c r="I205" s="24">
        <f>SUM(I192:I204)</f>
        <v>1476366.12</v>
      </c>
      <c r="J205" s="24">
        <f t="shared" ref="J205:P205" si="36">SUM(J192:J204)</f>
        <v>0</v>
      </c>
      <c r="K205" s="24">
        <f t="shared" si="36"/>
        <v>20224.193424657533</v>
      </c>
      <c r="L205" s="24">
        <f t="shared" si="36"/>
        <v>202241.93424657534</v>
      </c>
      <c r="M205" s="24">
        <f t="shared" si="36"/>
        <v>0</v>
      </c>
      <c r="N205" s="24">
        <f t="shared" si="36"/>
        <v>0</v>
      </c>
      <c r="O205" s="24">
        <f t="shared" si="36"/>
        <v>106426.86144000001</v>
      </c>
      <c r="P205" s="24">
        <f t="shared" si="36"/>
        <v>1805259.1091112331</v>
      </c>
    </row>
    <row r="206" spans="1:30" s="14" customFormat="1" ht="15.95" customHeight="1" x14ac:dyDescent="0.2">
      <c r="A206" s="15" t="s">
        <v>343</v>
      </c>
      <c r="B206" s="25" t="s">
        <v>344</v>
      </c>
      <c r="C206" s="29">
        <v>21</v>
      </c>
      <c r="D206" s="17" t="s">
        <v>345</v>
      </c>
      <c r="E206" s="18">
        <v>503</v>
      </c>
      <c r="F206" s="30">
        <v>1</v>
      </c>
      <c r="G206" s="31">
        <v>5673</v>
      </c>
      <c r="H206" s="20">
        <f t="shared" si="34"/>
        <v>5673</v>
      </c>
      <c r="I206" s="21">
        <f t="shared" si="24"/>
        <v>68076</v>
      </c>
      <c r="J206" s="22">
        <v>0</v>
      </c>
      <c r="K206" s="22">
        <f t="shared" si="35"/>
        <v>932.54794520547944</v>
      </c>
      <c r="L206" s="22">
        <f t="shared" si="25"/>
        <v>9325.4794520547948</v>
      </c>
      <c r="M206" s="22">
        <v>0</v>
      </c>
      <c r="N206" s="22">
        <v>0</v>
      </c>
      <c r="O206" s="22">
        <v>9323.0015999999996</v>
      </c>
      <c r="P206" s="21">
        <f t="shared" si="26"/>
        <v>87657.028997260277</v>
      </c>
    </row>
    <row r="207" spans="1:30" s="14" customFormat="1" ht="15.95" customHeight="1" x14ac:dyDescent="0.2">
      <c r="A207" s="15" t="s">
        <v>67</v>
      </c>
      <c r="B207" s="25" t="s">
        <v>346</v>
      </c>
      <c r="C207" s="29">
        <v>21</v>
      </c>
      <c r="D207" s="17" t="s">
        <v>345</v>
      </c>
      <c r="E207" s="18">
        <v>503</v>
      </c>
      <c r="F207" s="30">
        <v>1</v>
      </c>
      <c r="G207" s="31">
        <v>7671</v>
      </c>
      <c r="H207" s="20">
        <f t="shared" si="34"/>
        <v>7671</v>
      </c>
      <c r="I207" s="21">
        <f t="shared" si="24"/>
        <v>92052</v>
      </c>
      <c r="J207" s="22">
        <v>0</v>
      </c>
      <c r="K207" s="22">
        <f t="shared" si="35"/>
        <v>1260.986301369863</v>
      </c>
      <c r="L207" s="22">
        <f t="shared" si="25"/>
        <v>12609.86301369863</v>
      </c>
      <c r="M207" s="22">
        <v>0</v>
      </c>
      <c r="N207" s="22">
        <v>0</v>
      </c>
      <c r="O207" s="22">
        <v>12332.0016</v>
      </c>
      <c r="P207" s="21">
        <f t="shared" si="26"/>
        <v>118254.8509150685</v>
      </c>
    </row>
    <row r="208" spans="1:30" s="14" customFormat="1" ht="15.95" customHeight="1" x14ac:dyDescent="0.2">
      <c r="A208" s="15" t="s">
        <v>347</v>
      </c>
      <c r="B208" s="25" t="s">
        <v>348</v>
      </c>
      <c r="C208" s="29">
        <v>21</v>
      </c>
      <c r="D208" s="17" t="s">
        <v>345</v>
      </c>
      <c r="E208" s="18">
        <v>503</v>
      </c>
      <c r="F208" s="30">
        <v>1</v>
      </c>
      <c r="G208" s="31">
        <v>4928.0009999999993</v>
      </c>
      <c r="H208" s="20">
        <f t="shared" si="34"/>
        <v>4928.0009999999993</v>
      </c>
      <c r="I208" s="21">
        <f t="shared" si="24"/>
        <v>59136.011999999988</v>
      </c>
      <c r="J208" s="22">
        <v>0</v>
      </c>
      <c r="K208" s="22">
        <f t="shared" si="35"/>
        <v>810.08235616438344</v>
      </c>
      <c r="L208" s="22">
        <f t="shared" si="25"/>
        <v>8100.8235616438342</v>
      </c>
      <c r="M208" s="22">
        <v>0</v>
      </c>
      <c r="N208" s="22">
        <v>0</v>
      </c>
      <c r="O208" s="22">
        <v>8153.0015999999996</v>
      </c>
      <c r="P208" s="21">
        <f t="shared" si="26"/>
        <v>76199.919517808215</v>
      </c>
      <c r="AB208" s="26"/>
    </row>
    <row r="209" spans="1:28" s="14" customFormat="1" ht="15.95" customHeight="1" x14ac:dyDescent="0.2">
      <c r="A209" s="56" t="s">
        <v>23</v>
      </c>
      <c r="B209" s="56"/>
      <c r="C209" s="56"/>
      <c r="D209" s="56"/>
      <c r="E209" s="56"/>
      <c r="F209" s="23">
        <f>SUM(F206:F208)</f>
        <v>3</v>
      </c>
      <c r="G209" s="20"/>
      <c r="H209" s="20"/>
      <c r="I209" s="24">
        <f>SUM(I206:I208)</f>
        <v>219264.01199999999</v>
      </c>
      <c r="J209" s="24">
        <f t="shared" ref="J209:P209" si="37">SUM(J206:J208)</f>
        <v>0</v>
      </c>
      <c r="K209" s="24">
        <f t="shared" si="37"/>
        <v>3003.6166027397257</v>
      </c>
      <c r="L209" s="24">
        <f t="shared" si="37"/>
        <v>30036.166027397259</v>
      </c>
      <c r="M209" s="24">
        <f t="shared" si="37"/>
        <v>0</v>
      </c>
      <c r="N209" s="24">
        <f t="shared" si="37"/>
        <v>0</v>
      </c>
      <c r="O209" s="24">
        <f t="shared" si="37"/>
        <v>29808.004799999999</v>
      </c>
      <c r="P209" s="24">
        <f t="shared" si="37"/>
        <v>282111.79943013703</v>
      </c>
    </row>
    <row r="210" spans="1:28" s="14" customFormat="1" ht="15.95" customHeight="1" x14ac:dyDescent="0.2">
      <c r="A210" s="15" t="s">
        <v>349</v>
      </c>
      <c r="B210" s="41" t="s">
        <v>350</v>
      </c>
      <c r="C210" s="29">
        <v>22</v>
      </c>
      <c r="D210" s="17" t="s">
        <v>351</v>
      </c>
      <c r="E210" s="18">
        <v>503</v>
      </c>
      <c r="F210" s="30">
        <v>1</v>
      </c>
      <c r="G210" s="31">
        <v>11337</v>
      </c>
      <c r="H210" s="20">
        <f t="shared" si="34"/>
        <v>11337</v>
      </c>
      <c r="I210" s="21">
        <f t="shared" si="24"/>
        <v>136044</v>
      </c>
      <c r="J210" s="22">
        <v>0</v>
      </c>
      <c r="K210" s="22">
        <f t="shared" si="35"/>
        <v>1863.6164383561643</v>
      </c>
      <c r="L210" s="22">
        <f t="shared" si="25"/>
        <v>18636.164383561645</v>
      </c>
      <c r="M210" s="22">
        <v>0</v>
      </c>
      <c r="N210" s="22">
        <v>0</v>
      </c>
      <c r="O210" s="22">
        <v>11809.0008</v>
      </c>
      <c r="P210" s="21">
        <f t="shared" si="26"/>
        <v>168352.78162191782</v>
      </c>
    </row>
    <row r="211" spans="1:28" s="14" customFormat="1" ht="15.95" customHeight="1" x14ac:dyDescent="0.2">
      <c r="A211" s="15" t="s">
        <v>352</v>
      </c>
      <c r="B211" s="25" t="s">
        <v>353</v>
      </c>
      <c r="C211" s="29">
        <v>22</v>
      </c>
      <c r="D211" s="17" t="s">
        <v>351</v>
      </c>
      <c r="E211" s="18">
        <v>503</v>
      </c>
      <c r="F211" s="30">
        <v>1</v>
      </c>
      <c r="G211" s="31">
        <v>6993</v>
      </c>
      <c r="H211" s="20">
        <f t="shared" si="34"/>
        <v>6993</v>
      </c>
      <c r="I211" s="21">
        <f t="shared" si="24"/>
        <v>83916</v>
      </c>
      <c r="J211" s="22">
        <v>0</v>
      </c>
      <c r="K211" s="22">
        <f t="shared" si="35"/>
        <v>1149.5342465753424</v>
      </c>
      <c r="L211" s="22">
        <f t="shared" si="25"/>
        <v>11495.342465753423</v>
      </c>
      <c r="M211" s="22">
        <v>0</v>
      </c>
      <c r="N211" s="22">
        <v>0</v>
      </c>
      <c r="O211" s="22">
        <v>11403</v>
      </c>
      <c r="P211" s="21">
        <f t="shared" si="26"/>
        <v>107963.87671232877</v>
      </c>
    </row>
    <row r="212" spans="1:28" s="14" customFormat="1" ht="15.95" customHeight="1" x14ac:dyDescent="0.2">
      <c r="A212" s="15" t="s">
        <v>354</v>
      </c>
      <c r="B212" s="25" t="s">
        <v>355</v>
      </c>
      <c r="C212" s="29">
        <v>22</v>
      </c>
      <c r="D212" s="17" t="s">
        <v>351</v>
      </c>
      <c r="E212" s="18">
        <v>503</v>
      </c>
      <c r="F212" s="30">
        <v>1</v>
      </c>
      <c r="G212" s="31">
        <v>6660</v>
      </c>
      <c r="H212" s="20">
        <f t="shared" si="34"/>
        <v>6660</v>
      </c>
      <c r="I212" s="21">
        <f t="shared" si="24"/>
        <v>79920</v>
      </c>
      <c r="J212" s="22">
        <v>0</v>
      </c>
      <c r="K212" s="22">
        <f t="shared" si="35"/>
        <v>1094.7945205479452</v>
      </c>
      <c r="L212" s="22">
        <f t="shared" si="25"/>
        <v>10947.945205479453</v>
      </c>
      <c r="M212" s="22">
        <v>0</v>
      </c>
      <c r="N212" s="22">
        <v>0</v>
      </c>
      <c r="O212" s="22">
        <v>10873.0008</v>
      </c>
      <c r="P212" s="21">
        <f t="shared" si="26"/>
        <v>102835.7405260274</v>
      </c>
    </row>
    <row r="213" spans="1:28" s="14" customFormat="1" ht="15.95" customHeight="1" x14ac:dyDescent="0.2">
      <c r="A213" s="15" t="s">
        <v>356</v>
      </c>
      <c r="B213" s="41" t="s">
        <v>357</v>
      </c>
      <c r="C213" s="29">
        <v>22</v>
      </c>
      <c r="D213" s="17" t="s">
        <v>351</v>
      </c>
      <c r="E213" s="18">
        <v>503</v>
      </c>
      <c r="F213" s="30">
        <v>1</v>
      </c>
      <c r="G213" s="31">
        <v>6993</v>
      </c>
      <c r="H213" s="20">
        <f t="shared" si="34"/>
        <v>6993</v>
      </c>
      <c r="I213" s="21">
        <f t="shared" si="24"/>
        <v>83916</v>
      </c>
      <c r="J213" s="22">
        <v>0</v>
      </c>
      <c r="K213" s="22">
        <f t="shared" si="35"/>
        <v>1149.5342465753424</v>
      </c>
      <c r="L213" s="22">
        <f t="shared" si="25"/>
        <v>11495.342465753423</v>
      </c>
      <c r="M213" s="22">
        <v>0</v>
      </c>
      <c r="N213" s="22">
        <v>0</v>
      </c>
      <c r="O213" s="22">
        <v>11403</v>
      </c>
      <c r="P213" s="21">
        <f t="shared" si="26"/>
        <v>107963.87671232877</v>
      </c>
      <c r="AB213" s="26"/>
    </row>
    <row r="214" spans="1:28" s="14" customFormat="1" ht="15.95" customHeight="1" x14ac:dyDescent="0.2">
      <c r="A214" s="15" t="s">
        <v>358</v>
      </c>
      <c r="B214" s="25" t="s">
        <v>359</v>
      </c>
      <c r="C214" s="29">
        <v>22</v>
      </c>
      <c r="D214" s="17" t="s">
        <v>351</v>
      </c>
      <c r="E214" s="18">
        <v>503</v>
      </c>
      <c r="F214" s="30">
        <v>1</v>
      </c>
      <c r="G214" s="31">
        <v>6999</v>
      </c>
      <c r="H214" s="20">
        <f t="shared" si="34"/>
        <v>6999</v>
      </c>
      <c r="I214" s="21">
        <f t="shared" si="24"/>
        <v>83988</v>
      </c>
      <c r="J214" s="22">
        <v>0</v>
      </c>
      <c r="K214" s="22">
        <f t="shared" si="35"/>
        <v>1150.5205479452054</v>
      </c>
      <c r="L214" s="22">
        <f t="shared" si="25"/>
        <v>11505.205479452054</v>
      </c>
      <c r="M214" s="22">
        <v>0</v>
      </c>
      <c r="N214" s="22">
        <v>0</v>
      </c>
      <c r="O214" s="22">
        <v>11413.0008</v>
      </c>
      <c r="P214" s="21">
        <f t="shared" si="26"/>
        <v>108056.72682739726</v>
      </c>
    </row>
    <row r="215" spans="1:28" s="14" customFormat="1" ht="15.95" customHeight="1" x14ac:dyDescent="0.2">
      <c r="A215" s="15" t="s">
        <v>360</v>
      </c>
      <c r="B215" s="25" t="s">
        <v>361</v>
      </c>
      <c r="C215" s="29">
        <v>22</v>
      </c>
      <c r="D215" s="17" t="s">
        <v>351</v>
      </c>
      <c r="E215" s="18">
        <v>503</v>
      </c>
      <c r="F215" s="30">
        <v>1</v>
      </c>
      <c r="G215" s="31">
        <v>4689</v>
      </c>
      <c r="H215" s="20">
        <f t="shared" si="34"/>
        <v>4689</v>
      </c>
      <c r="I215" s="21">
        <f t="shared" si="24"/>
        <v>56268</v>
      </c>
      <c r="J215" s="22">
        <v>0</v>
      </c>
      <c r="K215" s="22">
        <f t="shared" si="35"/>
        <v>770.79452054794513</v>
      </c>
      <c r="L215" s="22">
        <f t="shared" si="25"/>
        <v>7707.9452054794519</v>
      </c>
      <c r="M215" s="22">
        <v>0</v>
      </c>
      <c r="N215" s="22">
        <v>0</v>
      </c>
      <c r="O215" s="22">
        <v>7786.0007999999998</v>
      </c>
      <c r="P215" s="21">
        <f t="shared" si="26"/>
        <v>72532.740526027395</v>
      </c>
    </row>
    <row r="216" spans="1:28" s="14" customFormat="1" ht="77.25" customHeight="1" x14ac:dyDescent="0.2">
      <c r="A216" s="15" t="s">
        <v>362</v>
      </c>
      <c r="B216" s="38" t="s">
        <v>363</v>
      </c>
      <c r="C216" s="29">
        <v>22</v>
      </c>
      <c r="D216" s="17" t="s">
        <v>351</v>
      </c>
      <c r="E216" s="18">
        <v>503</v>
      </c>
      <c r="F216" s="30">
        <v>6</v>
      </c>
      <c r="G216" s="31">
        <v>6993</v>
      </c>
      <c r="H216" s="20">
        <f t="shared" si="34"/>
        <v>41958</v>
      </c>
      <c r="I216" s="21">
        <f t="shared" si="24"/>
        <v>503496</v>
      </c>
      <c r="J216" s="22">
        <v>0</v>
      </c>
      <c r="K216" s="22">
        <f t="shared" si="35"/>
        <v>6897.2054794520545</v>
      </c>
      <c r="L216" s="22">
        <f t="shared" si="25"/>
        <v>68972.054794520547</v>
      </c>
      <c r="M216" s="22">
        <v>0</v>
      </c>
      <c r="N216" s="22">
        <v>0</v>
      </c>
      <c r="O216" s="22">
        <v>11403</v>
      </c>
      <c r="P216" s="21">
        <f t="shared" si="26"/>
        <v>590768.26027397253</v>
      </c>
    </row>
    <row r="217" spans="1:28" s="14" customFormat="1" ht="15.95" customHeight="1" x14ac:dyDescent="0.2">
      <c r="A217" s="15" t="s">
        <v>364</v>
      </c>
      <c r="B217" s="25" t="s">
        <v>365</v>
      </c>
      <c r="C217" s="29">
        <v>22</v>
      </c>
      <c r="D217" s="17" t="s">
        <v>351</v>
      </c>
      <c r="E217" s="18">
        <v>503</v>
      </c>
      <c r="F217" s="30">
        <v>1</v>
      </c>
      <c r="G217" s="31">
        <v>9369</v>
      </c>
      <c r="H217" s="20">
        <f t="shared" si="34"/>
        <v>9369</v>
      </c>
      <c r="I217" s="21">
        <f t="shared" si="24"/>
        <v>112428</v>
      </c>
      <c r="J217" s="22">
        <v>0</v>
      </c>
      <c r="K217" s="22">
        <f t="shared" si="35"/>
        <v>1540.1095890410961</v>
      </c>
      <c r="L217" s="22">
        <f t="shared" si="25"/>
        <v>15401.095890410959</v>
      </c>
      <c r="M217" s="22">
        <v>0</v>
      </c>
      <c r="N217" s="22">
        <v>0</v>
      </c>
      <c r="O217" s="22">
        <v>14980.0008</v>
      </c>
      <c r="P217" s="21">
        <f t="shared" si="26"/>
        <v>144349.20627945205</v>
      </c>
    </row>
    <row r="218" spans="1:28" s="14" customFormat="1" ht="15.95" customHeight="1" x14ac:dyDescent="0.2">
      <c r="A218" s="15" t="s">
        <v>366</v>
      </c>
      <c r="B218" s="25" t="s">
        <v>367</v>
      </c>
      <c r="C218" s="29">
        <v>22</v>
      </c>
      <c r="D218" s="17" t="s">
        <v>351</v>
      </c>
      <c r="E218" s="18">
        <v>503</v>
      </c>
      <c r="F218" s="30">
        <v>1</v>
      </c>
      <c r="G218" s="31">
        <v>6416.0010000000002</v>
      </c>
      <c r="H218" s="20">
        <f t="shared" si="34"/>
        <v>6416.0010000000002</v>
      </c>
      <c r="I218" s="21">
        <f t="shared" si="24"/>
        <v>76992.012000000002</v>
      </c>
      <c r="J218" s="22">
        <v>0</v>
      </c>
      <c r="K218" s="22">
        <f t="shared" si="35"/>
        <v>1054.685095890411</v>
      </c>
      <c r="L218" s="22">
        <f t="shared" si="25"/>
        <v>10546.85095890411</v>
      </c>
      <c r="M218" s="22">
        <v>0</v>
      </c>
      <c r="N218" s="22">
        <v>0</v>
      </c>
      <c r="O218" s="22">
        <v>9806.0015999999996</v>
      </c>
      <c r="P218" s="21">
        <f t="shared" si="26"/>
        <v>98399.549654794522</v>
      </c>
    </row>
    <row r="219" spans="1:28" s="14" customFormat="1" ht="15.95" customHeight="1" x14ac:dyDescent="0.2">
      <c r="A219" s="15" t="s">
        <v>368</v>
      </c>
      <c r="B219" s="25" t="s">
        <v>369</v>
      </c>
      <c r="C219" s="29">
        <v>22</v>
      </c>
      <c r="D219" s="17" t="s">
        <v>351</v>
      </c>
      <c r="E219" s="18">
        <v>503</v>
      </c>
      <c r="F219" s="30">
        <v>1</v>
      </c>
      <c r="G219" s="31">
        <v>8562.99</v>
      </c>
      <c r="H219" s="20">
        <f t="shared" si="34"/>
        <v>8562.99</v>
      </c>
      <c r="I219" s="21">
        <f t="shared" si="24"/>
        <v>102755.88</v>
      </c>
      <c r="J219" s="22">
        <v>0</v>
      </c>
      <c r="K219" s="22">
        <f t="shared" si="35"/>
        <v>1407.614794520548</v>
      </c>
      <c r="L219" s="22">
        <f t="shared" si="25"/>
        <v>14076.147945205481</v>
      </c>
      <c r="M219" s="22">
        <v>0</v>
      </c>
      <c r="N219" s="22">
        <v>0</v>
      </c>
      <c r="O219" s="22">
        <v>13728</v>
      </c>
      <c r="P219" s="21">
        <f t="shared" si="26"/>
        <v>131967.64273972603</v>
      </c>
    </row>
    <row r="220" spans="1:28" s="14" customFormat="1" ht="15.95" customHeight="1" x14ac:dyDescent="0.2">
      <c r="A220" s="15" t="s">
        <v>79</v>
      </c>
      <c r="B220" s="25" t="s">
        <v>370</v>
      </c>
      <c r="C220" s="29">
        <v>22</v>
      </c>
      <c r="D220" s="17" t="s">
        <v>351</v>
      </c>
      <c r="E220" s="18">
        <v>503</v>
      </c>
      <c r="F220" s="30">
        <v>1</v>
      </c>
      <c r="G220" s="31">
        <v>6415.0020000000004</v>
      </c>
      <c r="H220" s="20">
        <f t="shared" si="34"/>
        <v>6415.0020000000004</v>
      </c>
      <c r="I220" s="21">
        <f t="shared" si="24"/>
        <v>76980.024000000005</v>
      </c>
      <c r="J220" s="22">
        <v>0</v>
      </c>
      <c r="K220" s="22">
        <f t="shared" si="35"/>
        <v>1054.5208767123288</v>
      </c>
      <c r="L220" s="22">
        <f t="shared" si="25"/>
        <v>10545.208767123289</v>
      </c>
      <c r="M220" s="22">
        <v>0</v>
      </c>
      <c r="N220" s="22">
        <v>0</v>
      </c>
      <c r="O220" s="22">
        <v>9806.0015999999996</v>
      </c>
      <c r="P220" s="21">
        <f t="shared" si="26"/>
        <v>98385.755243835622</v>
      </c>
    </row>
    <row r="221" spans="1:28" s="14" customFormat="1" ht="15.95" customHeight="1" x14ac:dyDescent="0.2">
      <c r="A221" s="15" t="s">
        <v>39</v>
      </c>
      <c r="B221" s="25" t="s">
        <v>371</v>
      </c>
      <c r="C221" s="29">
        <v>22</v>
      </c>
      <c r="D221" s="17" t="s">
        <v>351</v>
      </c>
      <c r="E221" s="18">
        <v>503</v>
      </c>
      <c r="F221" s="30">
        <v>1</v>
      </c>
      <c r="G221" s="31">
        <f>4181.25*2</f>
        <v>8362.5</v>
      </c>
      <c r="H221" s="20">
        <f t="shared" si="34"/>
        <v>8362.5</v>
      </c>
      <c r="I221" s="21">
        <f t="shared" ref="I221:I232" si="38">F221*G221*12</f>
        <v>100350</v>
      </c>
      <c r="J221" s="22">
        <v>0</v>
      </c>
      <c r="K221" s="22">
        <f t="shared" si="35"/>
        <v>1374.6575342465753</v>
      </c>
      <c r="L221" s="22">
        <f t="shared" ref="L221:L232" si="39">I221/365*50</f>
        <v>13746.575342465752</v>
      </c>
      <c r="M221" s="22">
        <v>0</v>
      </c>
      <c r="N221" s="22">
        <v>0</v>
      </c>
      <c r="O221" s="22">
        <v>4716.4500000000007</v>
      </c>
      <c r="P221" s="21">
        <f t="shared" ref="P221:P231" si="40">SUM(I221:O221)</f>
        <v>120187.68287671234</v>
      </c>
    </row>
    <row r="222" spans="1:28" s="14" customFormat="1" ht="15.95" customHeight="1" x14ac:dyDescent="0.2">
      <c r="A222" s="56" t="s">
        <v>23</v>
      </c>
      <c r="B222" s="56"/>
      <c r="C222" s="56"/>
      <c r="D222" s="56"/>
      <c r="E222" s="56"/>
      <c r="F222" s="23">
        <f>SUM(F210:F221)</f>
        <v>17</v>
      </c>
      <c r="G222" s="20"/>
      <c r="H222" s="20"/>
      <c r="I222" s="24">
        <f>SUM(I210:I221)</f>
        <v>1497053.916</v>
      </c>
      <c r="J222" s="24">
        <f t="shared" ref="J222:P222" si="41">SUM(J210:J221)</f>
        <v>0</v>
      </c>
      <c r="K222" s="24">
        <f t="shared" si="41"/>
        <v>20507.587890410963</v>
      </c>
      <c r="L222" s="24">
        <f t="shared" si="41"/>
        <v>205075.87890410959</v>
      </c>
      <c r="M222" s="24">
        <f t="shared" si="41"/>
        <v>0</v>
      </c>
      <c r="N222" s="24">
        <f t="shared" si="41"/>
        <v>0</v>
      </c>
      <c r="O222" s="24">
        <f t="shared" si="41"/>
        <v>129126.4572</v>
      </c>
      <c r="P222" s="24">
        <f t="shared" si="41"/>
        <v>1851763.8399945206</v>
      </c>
    </row>
    <row r="223" spans="1:28" s="14" customFormat="1" ht="15.95" customHeight="1" x14ac:dyDescent="0.2">
      <c r="A223" s="15" t="s">
        <v>372</v>
      </c>
      <c r="B223" s="25" t="s">
        <v>373</v>
      </c>
      <c r="C223" s="29">
        <v>23</v>
      </c>
      <c r="D223" s="17" t="s">
        <v>374</v>
      </c>
      <c r="E223" s="18">
        <v>503</v>
      </c>
      <c r="F223" s="30">
        <v>1</v>
      </c>
      <c r="G223" s="31">
        <v>8827.0020000000004</v>
      </c>
      <c r="H223" s="20">
        <f t="shared" si="34"/>
        <v>8827.0020000000004</v>
      </c>
      <c r="I223" s="21">
        <f t="shared" si="38"/>
        <v>105924.024</v>
      </c>
      <c r="J223" s="22">
        <v>0</v>
      </c>
      <c r="K223" s="22">
        <f t="shared" si="35"/>
        <v>1451.0140273972604</v>
      </c>
      <c r="L223" s="22">
        <f t="shared" si="39"/>
        <v>14510.140273972604</v>
      </c>
      <c r="M223" s="22">
        <v>0</v>
      </c>
      <c r="N223" s="22">
        <v>0</v>
      </c>
      <c r="O223" s="22">
        <v>0</v>
      </c>
      <c r="P223" s="21">
        <f t="shared" si="40"/>
        <v>121885.17830136987</v>
      </c>
    </row>
    <row r="224" spans="1:28" s="14" customFormat="1" ht="15.95" customHeight="1" x14ac:dyDescent="0.2">
      <c r="A224" s="56" t="s">
        <v>23</v>
      </c>
      <c r="B224" s="56"/>
      <c r="C224" s="56"/>
      <c r="D224" s="56"/>
      <c r="E224" s="56"/>
      <c r="F224" s="23">
        <f>+F223</f>
        <v>1</v>
      </c>
      <c r="G224" s="20"/>
      <c r="H224" s="20"/>
      <c r="I224" s="24">
        <f>+I223</f>
        <v>105924.024</v>
      </c>
      <c r="J224" s="24">
        <f t="shared" ref="J224:P224" si="42">+J223</f>
        <v>0</v>
      </c>
      <c r="K224" s="24">
        <f t="shared" si="42"/>
        <v>1451.0140273972604</v>
      </c>
      <c r="L224" s="24">
        <f t="shared" si="42"/>
        <v>14510.140273972604</v>
      </c>
      <c r="M224" s="24">
        <f t="shared" si="42"/>
        <v>0</v>
      </c>
      <c r="N224" s="24">
        <f t="shared" si="42"/>
        <v>0</v>
      </c>
      <c r="O224" s="24">
        <f t="shared" si="42"/>
        <v>0</v>
      </c>
      <c r="P224" s="24">
        <f t="shared" si="42"/>
        <v>121885.17830136987</v>
      </c>
    </row>
    <row r="225" spans="1:16" s="14" customFormat="1" ht="15.95" customHeight="1" x14ac:dyDescent="0.2">
      <c r="A225" s="15" t="s">
        <v>375</v>
      </c>
      <c r="B225" s="25" t="s">
        <v>376</v>
      </c>
      <c r="C225" s="29">
        <v>24</v>
      </c>
      <c r="D225" s="17" t="s">
        <v>377</v>
      </c>
      <c r="E225" s="18">
        <v>503</v>
      </c>
      <c r="F225" s="30">
        <v>1</v>
      </c>
      <c r="G225" s="31">
        <v>8285.0010000000002</v>
      </c>
      <c r="H225" s="20">
        <f t="shared" si="34"/>
        <v>8285.0010000000002</v>
      </c>
      <c r="I225" s="21">
        <f t="shared" si="38"/>
        <v>99420.012000000002</v>
      </c>
      <c r="J225" s="22">
        <v>0</v>
      </c>
      <c r="K225" s="22">
        <f t="shared" si="35"/>
        <v>1361.9179726027396</v>
      </c>
      <c r="L225" s="22">
        <f t="shared" si="39"/>
        <v>13619.179726027398</v>
      </c>
      <c r="M225" s="22">
        <v>0</v>
      </c>
      <c r="N225" s="22">
        <v>0</v>
      </c>
      <c r="O225" s="22">
        <v>11447.0016</v>
      </c>
      <c r="P225" s="21">
        <f t="shared" si="40"/>
        <v>125848.11129863015</v>
      </c>
    </row>
    <row r="226" spans="1:16" s="14" customFormat="1" ht="15.95" customHeight="1" x14ac:dyDescent="0.2">
      <c r="A226" s="15" t="s">
        <v>378</v>
      </c>
      <c r="B226" s="25" t="s">
        <v>379</v>
      </c>
      <c r="C226" s="29">
        <v>24</v>
      </c>
      <c r="D226" s="17" t="s">
        <v>377</v>
      </c>
      <c r="E226" s="18">
        <v>503</v>
      </c>
      <c r="F226" s="30">
        <v>1</v>
      </c>
      <c r="G226" s="31">
        <f>4142.5005*2</f>
        <v>8285.0010000000002</v>
      </c>
      <c r="H226" s="20">
        <f t="shared" si="34"/>
        <v>8285.0010000000002</v>
      </c>
      <c r="I226" s="21">
        <f t="shared" si="38"/>
        <v>99420.012000000002</v>
      </c>
      <c r="J226" s="22">
        <v>0</v>
      </c>
      <c r="K226" s="22">
        <f t="shared" si="35"/>
        <v>1361.9179726027396</v>
      </c>
      <c r="L226" s="22">
        <f t="shared" si="39"/>
        <v>13619.179726027398</v>
      </c>
      <c r="M226" s="22">
        <v>0</v>
      </c>
      <c r="N226" s="22">
        <v>0</v>
      </c>
      <c r="O226" s="22">
        <v>4672.74</v>
      </c>
      <c r="P226" s="21">
        <f t="shared" si="40"/>
        <v>119073.84969863015</v>
      </c>
    </row>
    <row r="227" spans="1:16" s="14" customFormat="1" ht="15.95" customHeight="1" x14ac:dyDescent="0.2">
      <c r="A227" s="56" t="s">
        <v>23</v>
      </c>
      <c r="B227" s="56"/>
      <c r="C227" s="56"/>
      <c r="D227" s="56"/>
      <c r="E227" s="56"/>
      <c r="F227" s="23">
        <f>SUM(F225:F226)</f>
        <v>2</v>
      </c>
      <c r="G227" s="20"/>
      <c r="H227" s="20"/>
      <c r="I227" s="24">
        <f>SUM(I225:I226)</f>
        <v>198840.024</v>
      </c>
      <c r="J227" s="24">
        <f t="shared" ref="J227:P227" si="43">SUM(J225:J226)</f>
        <v>0</v>
      </c>
      <c r="K227" s="24">
        <f t="shared" si="43"/>
        <v>2723.8359452054792</v>
      </c>
      <c r="L227" s="24">
        <f t="shared" si="43"/>
        <v>27238.359452054796</v>
      </c>
      <c r="M227" s="24">
        <f t="shared" si="43"/>
        <v>0</v>
      </c>
      <c r="N227" s="24">
        <f t="shared" si="43"/>
        <v>0</v>
      </c>
      <c r="O227" s="24">
        <f t="shared" si="43"/>
        <v>16119.741599999999</v>
      </c>
      <c r="P227" s="24">
        <f t="shared" si="43"/>
        <v>244921.96099726029</v>
      </c>
    </row>
    <row r="228" spans="1:16" s="14" customFormat="1" ht="15.95" customHeight="1" x14ac:dyDescent="0.2">
      <c r="A228" s="15" t="s">
        <v>380</v>
      </c>
      <c r="B228" s="25" t="s">
        <v>381</v>
      </c>
      <c r="C228" s="29">
        <v>25</v>
      </c>
      <c r="D228" s="17" t="s">
        <v>382</v>
      </c>
      <c r="E228" s="18">
        <v>503</v>
      </c>
      <c r="F228" s="30">
        <v>1</v>
      </c>
      <c r="G228" s="31">
        <v>22977</v>
      </c>
      <c r="H228" s="20">
        <f t="shared" si="34"/>
        <v>22977</v>
      </c>
      <c r="I228" s="21">
        <f t="shared" si="38"/>
        <v>275724</v>
      </c>
      <c r="J228" s="22">
        <v>0</v>
      </c>
      <c r="K228" s="22">
        <f t="shared" si="35"/>
        <v>3777.0410958904108</v>
      </c>
      <c r="L228" s="22">
        <f t="shared" si="39"/>
        <v>37770.410958904111</v>
      </c>
      <c r="M228" s="22">
        <v>0</v>
      </c>
      <c r="N228" s="22">
        <v>0</v>
      </c>
      <c r="O228" s="22">
        <v>0</v>
      </c>
      <c r="P228" s="21">
        <f t="shared" si="40"/>
        <v>317271.45205479453</v>
      </c>
    </row>
    <row r="229" spans="1:16" s="14" customFormat="1" ht="15.95" customHeight="1" x14ac:dyDescent="0.2">
      <c r="A229" s="15" t="s">
        <v>383</v>
      </c>
      <c r="B229" s="25" t="s">
        <v>384</v>
      </c>
      <c r="C229" s="29">
        <v>25</v>
      </c>
      <c r="D229" s="17" t="s">
        <v>382</v>
      </c>
      <c r="E229" s="18">
        <v>503</v>
      </c>
      <c r="F229" s="30">
        <v>1</v>
      </c>
      <c r="G229" s="31">
        <v>9637.0020000000004</v>
      </c>
      <c r="H229" s="20">
        <f t="shared" si="34"/>
        <v>9637.0020000000004</v>
      </c>
      <c r="I229" s="21">
        <f t="shared" si="38"/>
        <v>115644.024</v>
      </c>
      <c r="J229" s="22">
        <v>0</v>
      </c>
      <c r="K229" s="22">
        <f t="shared" si="35"/>
        <v>1584.1647123287671</v>
      </c>
      <c r="L229" s="22">
        <f t="shared" si="39"/>
        <v>15841.647123287672</v>
      </c>
      <c r="M229" s="22">
        <v>0</v>
      </c>
      <c r="N229" s="22">
        <v>0</v>
      </c>
      <c r="O229" s="22">
        <v>12332.0016</v>
      </c>
      <c r="P229" s="21">
        <f t="shared" si="40"/>
        <v>145401.83743561644</v>
      </c>
    </row>
    <row r="230" spans="1:16" s="14" customFormat="1" ht="15.95" customHeight="1" x14ac:dyDescent="0.2">
      <c r="A230" s="15" t="s">
        <v>383</v>
      </c>
      <c r="B230" s="25" t="s">
        <v>385</v>
      </c>
      <c r="C230" s="29">
        <v>25</v>
      </c>
      <c r="D230" s="17" t="s">
        <v>382</v>
      </c>
      <c r="E230" s="18">
        <v>503</v>
      </c>
      <c r="F230" s="30">
        <v>1</v>
      </c>
      <c r="G230" s="31">
        <v>11235</v>
      </c>
      <c r="H230" s="20">
        <f t="shared" si="34"/>
        <v>11235</v>
      </c>
      <c r="I230" s="21">
        <f t="shared" si="38"/>
        <v>134820</v>
      </c>
      <c r="J230" s="22">
        <v>0</v>
      </c>
      <c r="K230" s="22">
        <f t="shared" si="35"/>
        <v>1846.8493150684933</v>
      </c>
      <c r="L230" s="22">
        <f t="shared" si="39"/>
        <v>18468.493150684932</v>
      </c>
      <c r="M230" s="22">
        <v>0</v>
      </c>
      <c r="N230" s="22">
        <v>0</v>
      </c>
      <c r="O230" s="22">
        <v>15921</v>
      </c>
      <c r="P230" s="21">
        <f t="shared" si="40"/>
        <v>171056.34246575341</v>
      </c>
    </row>
    <row r="231" spans="1:16" s="14" customFormat="1" ht="15.95" customHeight="1" x14ac:dyDescent="0.2">
      <c r="A231" s="15" t="s">
        <v>386</v>
      </c>
      <c r="B231" s="25" t="s">
        <v>387</v>
      </c>
      <c r="C231" s="29">
        <v>25</v>
      </c>
      <c r="D231" s="17" t="s">
        <v>382</v>
      </c>
      <c r="E231" s="18">
        <v>503</v>
      </c>
      <c r="F231" s="30">
        <v>1</v>
      </c>
      <c r="G231" s="31">
        <f>3486*2</f>
        <v>6972</v>
      </c>
      <c r="H231" s="20">
        <f t="shared" si="34"/>
        <v>6972</v>
      </c>
      <c r="I231" s="21">
        <f t="shared" si="38"/>
        <v>83664</v>
      </c>
      <c r="J231" s="22">
        <v>0</v>
      </c>
      <c r="K231" s="22">
        <f t="shared" si="35"/>
        <v>1146.0821917808219</v>
      </c>
      <c r="L231" s="22">
        <f t="shared" si="39"/>
        <v>11460.82191780822</v>
      </c>
      <c r="M231" s="22">
        <v>0</v>
      </c>
      <c r="N231" s="22">
        <v>0</v>
      </c>
      <c r="O231" s="32">
        <v>3932.2080000000005</v>
      </c>
      <c r="P231" s="21">
        <f t="shared" si="40"/>
        <v>100203.11210958904</v>
      </c>
    </row>
    <row r="232" spans="1:16" s="14" customFormat="1" ht="15.95" customHeight="1" x14ac:dyDescent="0.2">
      <c r="A232" s="15" t="s">
        <v>39</v>
      </c>
      <c r="B232" s="25" t="s">
        <v>396</v>
      </c>
      <c r="C232" s="29">
        <v>25</v>
      </c>
      <c r="D232" s="17" t="s">
        <v>382</v>
      </c>
      <c r="E232" s="18">
        <v>503</v>
      </c>
      <c r="F232" s="30">
        <v>1</v>
      </c>
      <c r="G232" s="31">
        <f>2904*2</f>
        <v>5808</v>
      </c>
      <c r="H232" s="20">
        <f t="shared" si="34"/>
        <v>5808</v>
      </c>
      <c r="I232" s="21">
        <f t="shared" si="38"/>
        <v>69696</v>
      </c>
      <c r="J232" s="22">
        <v>0</v>
      </c>
      <c r="K232" s="22">
        <f t="shared" si="35"/>
        <v>954.73972602739718</v>
      </c>
      <c r="L232" s="22">
        <f t="shared" si="39"/>
        <v>9547.3972602739723</v>
      </c>
      <c r="M232" s="22">
        <v>0</v>
      </c>
      <c r="N232" s="22">
        <v>0</v>
      </c>
      <c r="O232" s="32">
        <v>3275.712</v>
      </c>
      <c r="P232" s="21">
        <f>SUM(I232:O232)</f>
        <v>83473.848986301367</v>
      </c>
    </row>
    <row r="233" spans="1:16" s="14" customFormat="1" ht="15.95" customHeight="1" x14ac:dyDescent="0.2">
      <c r="A233" s="54" t="s">
        <v>23</v>
      </c>
      <c r="B233" s="54"/>
      <c r="C233" s="54"/>
      <c r="D233" s="54"/>
      <c r="E233" s="54"/>
      <c r="F233" s="42">
        <f>SUM(F228:F232)</f>
        <v>5</v>
      </c>
      <c r="G233" s="43"/>
      <c r="H233" s="43"/>
      <c r="I233" s="44">
        <f>SUM(I228:I232)</f>
        <v>679548.02399999998</v>
      </c>
      <c r="J233" s="44">
        <f t="shared" ref="J233:P233" si="44">SUM(J228:J232)</f>
        <v>0</v>
      </c>
      <c r="K233" s="44">
        <f t="shared" si="44"/>
        <v>9308.8770410958914</v>
      </c>
      <c r="L233" s="44">
        <f t="shared" si="44"/>
        <v>93088.77041095891</v>
      </c>
      <c r="M233" s="44">
        <f t="shared" si="44"/>
        <v>0</v>
      </c>
      <c r="N233" s="44">
        <f t="shared" si="44"/>
        <v>0</v>
      </c>
      <c r="O233" s="44">
        <f t="shared" si="44"/>
        <v>35460.921600000001</v>
      </c>
      <c r="P233" s="44">
        <f t="shared" si="44"/>
        <v>817406.59305205476</v>
      </c>
    </row>
    <row r="234" spans="1:16" s="14" customFormat="1" ht="24.95" customHeight="1" x14ac:dyDescent="0.2">
      <c r="A234" s="55" t="s">
        <v>388</v>
      </c>
      <c r="B234" s="55"/>
      <c r="C234" s="55"/>
      <c r="D234" s="55"/>
      <c r="E234" s="55"/>
      <c r="F234" s="45">
        <f>+F233+F227+F224+F222+F209+F191++F187+F175+F167+F163+F158+F153+F142+F109+F99+F95+F90+F85+F34+F28+F24+F20+F16+F9+F205</f>
        <v>250</v>
      </c>
      <c r="G234" s="46"/>
      <c r="H234" s="46">
        <f>SUM(H8:H232)</f>
        <v>2018325.0820000006</v>
      </c>
      <c r="I234" s="46">
        <f t="shared" ref="I234:P234" si="45">+I9+I16+I20+I24+I28+I34+I85+I90+I95+I99+I109+I142+I153+I158+I163+I167+I175+I187+I191+I205+I209+I227+I233+I224+I222</f>
        <v>24219900.983999997</v>
      </c>
      <c r="J234" s="46">
        <f t="shared" si="45"/>
        <v>0</v>
      </c>
      <c r="K234" s="46">
        <f t="shared" si="45"/>
        <v>331779.46553424653</v>
      </c>
      <c r="L234" s="46">
        <f t="shared" si="45"/>
        <v>3317794.6553424653</v>
      </c>
      <c r="M234" s="46">
        <f t="shared" si="45"/>
        <v>0</v>
      </c>
      <c r="N234" s="46">
        <f t="shared" si="45"/>
        <v>0</v>
      </c>
      <c r="O234" s="46">
        <f t="shared" si="45"/>
        <v>1546427.1486400003</v>
      </c>
      <c r="P234" s="46">
        <f t="shared" si="45"/>
        <v>29415902.253516719</v>
      </c>
    </row>
    <row r="235" spans="1:16" s="14" customFormat="1" ht="24.95" customHeight="1" x14ac:dyDescent="0.2">
      <c r="D235" s="47"/>
      <c r="L235" s="48"/>
    </row>
    <row r="236" spans="1:16" s="14" customFormat="1" ht="24.95" customHeight="1" x14ac:dyDescent="0.2">
      <c r="D236" s="47"/>
      <c r="L236" s="48"/>
    </row>
    <row r="237" spans="1:16" s="14" customFormat="1" ht="24.95" customHeight="1" x14ac:dyDescent="0.2">
      <c r="D237" s="47"/>
      <c r="L237" s="48"/>
    </row>
    <row r="238" spans="1:16" s="14" customFormat="1" ht="24.95" customHeight="1" x14ac:dyDescent="0.2">
      <c r="D238" s="47"/>
      <c r="L238" s="48"/>
    </row>
    <row r="239" spans="1:16" s="14" customFormat="1" ht="24.95" customHeight="1" x14ac:dyDescent="0.2">
      <c r="D239" s="47"/>
      <c r="L239" s="48"/>
    </row>
    <row r="240" spans="1:16" s="14" customFormat="1" ht="24.95" customHeight="1" x14ac:dyDescent="0.2">
      <c r="D240" s="47"/>
      <c r="L240" s="48"/>
    </row>
    <row r="241" spans="4:4" s="14" customFormat="1" ht="12.75" x14ac:dyDescent="0.2">
      <c r="D241" s="47"/>
    </row>
    <row r="242" spans="4:4" s="14" customFormat="1" ht="12.75" x14ac:dyDescent="0.2">
      <c r="D242" s="47"/>
    </row>
    <row r="243" spans="4:4" s="14" customFormat="1" ht="12.75" x14ac:dyDescent="0.2">
      <c r="D243" s="47"/>
    </row>
    <row r="244" spans="4:4" s="14" customFormat="1" ht="12.75" x14ac:dyDescent="0.2">
      <c r="D244" s="47"/>
    </row>
    <row r="245" spans="4:4" s="14" customFormat="1" ht="12.75" x14ac:dyDescent="0.2">
      <c r="D245" s="47"/>
    </row>
    <row r="246" spans="4:4" s="14" customFormat="1" ht="12.75" x14ac:dyDescent="0.2">
      <c r="D246" s="47"/>
    </row>
    <row r="247" spans="4:4" s="14" customFormat="1" ht="12.75" x14ac:dyDescent="0.2">
      <c r="D247" s="47"/>
    </row>
    <row r="248" spans="4:4" s="14" customFormat="1" ht="12.75" x14ac:dyDescent="0.2">
      <c r="D248" s="47"/>
    </row>
    <row r="249" spans="4:4" s="14" customFormat="1" ht="12.75" x14ac:dyDescent="0.2">
      <c r="D249" s="47"/>
    </row>
    <row r="250" spans="4:4" s="14" customFormat="1" ht="12.75" x14ac:dyDescent="0.2">
      <c r="D250" s="47"/>
    </row>
    <row r="251" spans="4:4" s="14" customFormat="1" ht="12.75" x14ac:dyDescent="0.2">
      <c r="D251" s="47"/>
    </row>
    <row r="252" spans="4:4" s="14" customFormat="1" ht="12.75" x14ac:dyDescent="0.2">
      <c r="D252" s="47"/>
    </row>
    <row r="253" spans="4:4" s="14" customFormat="1" ht="12.75" x14ac:dyDescent="0.2">
      <c r="D253" s="47"/>
    </row>
    <row r="254" spans="4:4" s="14" customFormat="1" ht="12.75" x14ac:dyDescent="0.2">
      <c r="D254" s="47"/>
    </row>
    <row r="255" spans="4:4" s="14" customFormat="1" ht="12.75" x14ac:dyDescent="0.2">
      <c r="D255" s="47"/>
    </row>
    <row r="256" spans="4:4" s="14" customFormat="1" ht="12.75" x14ac:dyDescent="0.2">
      <c r="D256" s="47"/>
    </row>
    <row r="257" spans="4:4" s="14" customFormat="1" ht="12.75" x14ac:dyDescent="0.2">
      <c r="D257" s="47"/>
    </row>
    <row r="258" spans="4:4" s="14" customFormat="1" ht="12.75" x14ac:dyDescent="0.2">
      <c r="D258" s="47"/>
    </row>
    <row r="259" spans="4:4" s="14" customFormat="1" ht="12.75" x14ac:dyDescent="0.2">
      <c r="D259" s="47"/>
    </row>
    <row r="260" spans="4:4" s="14" customFormat="1" ht="12.75" x14ac:dyDescent="0.2">
      <c r="D260" s="47"/>
    </row>
    <row r="261" spans="4:4" s="14" customFormat="1" ht="12.75" x14ac:dyDescent="0.2">
      <c r="D261" s="47"/>
    </row>
    <row r="262" spans="4:4" s="14" customFormat="1" ht="12.75" x14ac:dyDescent="0.2">
      <c r="D262" s="47"/>
    </row>
    <row r="263" spans="4:4" s="14" customFormat="1" ht="12.75" x14ac:dyDescent="0.2">
      <c r="D263" s="47"/>
    </row>
    <row r="264" spans="4:4" s="14" customFormat="1" ht="12.75" x14ac:dyDescent="0.2">
      <c r="D264" s="47"/>
    </row>
    <row r="265" spans="4:4" s="14" customFormat="1" ht="12.75" x14ac:dyDescent="0.2">
      <c r="D265" s="47"/>
    </row>
    <row r="266" spans="4:4" s="14" customFormat="1" ht="12.75" x14ac:dyDescent="0.2">
      <c r="D266" s="47"/>
    </row>
    <row r="267" spans="4:4" s="14" customFormat="1" ht="12.75" x14ac:dyDescent="0.2">
      <c r="D267" s="47"/>
    </row>
    <row r="268" spans="4:4" s="14" customFormat="1" ht="12.75" x14ac:dyDescent="0.2">
      <c r="D268" s="47"/>
    </row>
    <row r="269" spans="4:4" s="14" customFormat="1" ht="12.75" x14ac:dyDescent="0.2">
      <c r="D269" s="47"/>
    </row>
    <row r="270" spans="4:4" s="14" customFormat="1" ht="12.75" x14ac:dyDescent="0.2">
      <c r="D270" s="47"/>
    </row>
    <row r="271" spans="4:4" s="14" customFormat="1" ht="12.75" x14ac:dyDescent="0.2">
      <c r="D271" s="47"/>
    </row>
    <row r="272" spans="4:4" s="14" customFormat="1" ht="12.75" x14ac:dyDescent="0.2">
      <c r="D272" s="47"/>
    </row>
    <row r="273" spans="4:4" s="14" customFormat="1" ht="12.75" x14ac:dyDescent="0.2">
      <c r="D273" s="47"/>
    </row>
    <row r="274" spans="4:4" s="14" customFormat="1" ht="12.75" x14ac:dyDescent="0.2">
      <c r="D274" s="47"/>
    </row>
    <row r="275" spans="4:4" s="14" customFormat="1" ht="12.75" x14ac:dyDescent="0.2">
      <c r="D275" s="47"/>
    </row>
    <row r="276" spans="4:4" s="14" customFormat="1" ht="12.75" x14ac:dyDescent="0.2">
      <c r="D276" s="47"/>
    </row>
    <row r="277" spans="4:4" s="14" customFormat="1" ht="12.75" x14ac:dyDescent="0.2">
      <c r="D277" s="47"/>
    </row>
    <row r="278" spans="4:4" s="14" customFormat="1" ht="12.75" x14ac:dyDescent="0.2">
      <c r="D278" s="47"/>
    </row>
    <row r="279" spans="4:4" s="14" customFormat="1" ht="12.75" x14ac:dyDescent="0.2">
      <c r="D279" s="47"/>
    </row>
    <row r="280" spans="4:4" s="14" customFormat="1" ht="12.75" x14ac:dyDescent="0.2">
      <c r="D280" s="47"/>
    </row>
    <row r="281" spans="4:4" s="14" customFormat="1" ht="12.75" x14ac:dyDescent="0.2">
      <c r="D281" s="47"/>
    </row>
    <row r="282" spans="4:4" s="14" customFormat="1" ht="12.75" x14ac:dyDescent="0.2">
      <c r="D282" s="47"/>
    </row>
    <row r="283" spans="4:4" s="14" customFormat="1" ht="12.75" x14ac:dyDescent="0.2">
      <c r="D283" s="47"/>
    </row>
    <row r="284" spans="4:4" s="14" customFormat="1" ht="12.75" x14ac:dyDescent="0.2">
      <c r="D284" s="47"/>
    </row>
    <row r="285" spans="4:4" s="14" customFormat="1" ht="12.75" x14ac:dyDescent="0.2">
      <c r="D285" s="47"/>
    </row>
  </sheetData>
  <mergeCells count="42">
    <mergeCell ref="A233:E233"/>
    <mergeCell ref="A234:E234"/>
    <mergeCell ref="A191:E191"/>
    <mergeCell ref="A205:E205"/>
    <mergeCell ref="A209:E209"/>
    <mergeCell ref="A222:E222"/>
    <mergeCell ref="A224:E224"/>
    <mergeCell ref="A227:E227"/>
    <mergeCell ref="A187:E187"/>
    <mergeCell ref="A85:E85"/>
    <mergeCell ref="A90:E90"/>
    <mergeCell ref="A95:E95"/>
    <mergeCell ref="A99:E99"/>
    <mergeCell ref="A109:E109"/>
    <mergeCell ref="A142:E142"/>
    <mergeCell ref="A153:E153"/>
    <mergeCell ref="A158:E158"/>
    <mergeCell ref="A163:E163"/>
    <mergeCell ref="A167:E167"/>
    <mergeCell ref="A175:E175"/>
    <mergeCell ref="A34:E34"/>
    <mergeCell ref="P4:P6"/>
    <mergeCell ref="G5:I5"/>
    <mergeCell ref="K5:K6"/>
    <mergeCell ref="L5:L6"/>
    <mergeCell ref="M5:M6"/>
    <mergeCell ref="N5:N6"/>
    <mergeCell ref="A9:E9"/>
    <mergeCell ref="A16:E16"/>
    <mergeCell ref="A20:E20"/>
    <mergeCell ref="A24:E24"/>
    <mergeCell ref="A28:E28"/>
    <mergeCell ref="A1:P1"/>
    <mergeCell ref="A2:P2"/>
    <mergeCell ref="A4:A6"/>
    <mergeCell ref="B4:B6"/>
    <mergeCell ref="C4:C6"/>
    <mergeCell ref="D4:D6"/>
    <mergeCell ref="E4:E6"/>
    <mergeCell ref="F4:F6"/>
    <mergeCell ref="G4:I4"/>
    <mergeCell ref="O4:O6"/>
  </mergeCells>
  <pageMargins left="0.25" right="0.25" top="0.75" bottom="0.75" header="0.3" footer="0.3"/>
  <pageSetup scale="5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285"/>
  <sheetViews>
    <sheetView zoomScale="85" zoomScaleNormal="85" workbookViewId="0">
      <pane ySplit="7" topLeftCell="A8" activePane="bottomLeft" state="frozen"/>
      <selection pane="bottomLeft" activeCell="A8" sqref="A8"/>
    </sheetView>
  </sheetViews>
  <sheetFormatPr baseColWidth="10" defaultRowHeight="16.5" x14ac:dyDescent="0.3"/>
  <cols>
    <col min="1" max="2" width="24.140625" style="1" customWidth="1"/>
    <col min="3" max="3" width="6.42578125" style="1" customWidth="1"/>
    <col min="4" max="4" width="51.28515625" style="49" customWidth="1"/>
    <col min="5" max="5" width="4.28515625" style="1" bestFit="1" customWidth="1"/>
    <col min="6" max="6" width="9.85546875" style="1" bestFit="1" customWidth="1"/>
    <col min="7" max="9" width="14.7109375" style="1" customWidth="1"/>
    <col min="10" max="10" width="14.7109375" style="1" hidden="1" customWidth="1"/>
    <col min="11" max="12" width="14.7109375" style="1" customWidth="1"/>
    <col min="13" max="13" width="14.7109375" style="1" hidden="1" customWidth="1"/>
    <col min="14" max="14" width="16.42578125" style="1" hidden="1" customWidth="1"/>
    <col min="15" max="16" width="14.7109375" style="1" customWidth="1"/>
    <col min="17" max="17" width="28.7109375" style="1" customWidth="1"/>
    <col min="18" max="18" width="10.7109375" style="1" customWidth="1"/>
    <col min="19" max="19" width="27.140625" style="1" customWidth="1"/>
    <col min="20" max="25" width="1.7109375" style="1" customWidth="1"/>
    <col min="26" max="161" width="11.42578125" style="1"/>
    <col min="162" max="170" width="1.7109375" style="1" customWidth="1"/>
    <col min="171" max="172" width="3.140625" style="1" customWidth="1"/>
    <col min="173" max="173" width="1.7109375" style="1" customWidth="1"/>
    <col min="174" max="174" width="3.140625" style="1" customWidth="1"/>
    <col min="175" max="175" width="3" style="1" customWidth="1"/>
    <col min="176" max="176" width="4" style="1" customWidth="1"/>
    <col min="177" max="186" width="1.7109375" style="1" customWidth="1"/>
    <col min="187" max="187" width="3.5703125" style="1" customWidth="1"/>
    <col min="188" max="188" width="1.7109375" style="1" customWidth="1"/>
    <col min="189" max="189" width="5.28515625" style="1" customWidth="1"/>
    <col min="190" max="200" width="1.7109375" style="1" customWidth="1"/>
    <col min="201" max="201" width="3.5703125" style="1" customWidth="1"/>
    <col min="202" max="202" width="1.7109375" style="1" customWidth="1"/>
    <col min="203" max="203" width="2.42578125" style="1" customWidth="1"/>
    <col min="204" max="218" width="1.7109375" style="1" customWidth="1"/>
    <col min="219" max="219" width="2.5703125" style="1" customWidth="1"/>
    <col min="220" max="266" width="1.7109375" style="1" customWidth="1"/>
    <col min="267" max="267" width="1" style="1" customWidth="1"/>
    <col min="268" max="268" width="1.7109375" style="1" customWidth="1"/>
    <col min="269" max="269" width="0.42578125" style="1" customWidth="1"/>
    <col min="270" max="272" width="1.7109375" style="1" customWidth="1"/>
    <col min="273" max="273" width="0" style="1" hidden="1" customWidth="1"/>
    <col min="274" max="274" width="10.7109375" style="1" customWidth="1"/>
    <col min="275" max="281" width="1.7109375" style="1" customWidth="1"/>
    <col min="282" max="417" width="11.42578125" style="1"/>
    <col min="418" max="426" width="1.7109375" style="1" customWidth="1"/>
    <col min="427" max="428" width="3.140625" style="1" customWidth="1"/>
    <col min="429" max="429" width="1.7109375" style="1" customWidth="1"/>
    <col min="430" max="430" width="3.140625" style="1" customWidth="1"/>
    <col min="431" max="431" width="3" style="1" customWidth="1"/>
    <col min="432" max="432" width="4" style="1" customWidth="1"/>
    <col min="433" max="442" width="1.7109375" style="1" customWidth="1"/>
    <col min="443" max="443" width="3.5703125" style="1" customWidth="1"/>
    <col min="444" max="444" width="1.7109375" style="1" customWidth="1"/>
    <col min="445" max="445" width="5.28515625" style="1" customWidth="1"/>
    <col min="446" max="456" width="1.7109375" style="1" customWidth="1"/>
    <col min="457" max="457" width="3.5703125" style="1" customWidth="1"/>
    <col min="458" max="458" width="1.7109375" style="1" customWidth="1"/>
    <col min="459" max="459" width="2.42578125" style="1" customWidth="1"/>
    <col min="460" max="474" width="1.7109375" style="1" customWidth="1"/>
    <col min="475" max="475" width="2.5703125" style="1" customWidth="1"/>
    <col min="476" max="522" width="1.7109375" style="1" customWidth="1"/>
    <col min="523" max="523" width="1" style="1" customWidth="1"/>
    <col min="524" max="524" width="1.7109375" style="1" customWidth="1"/>
    <col min="525" max="525" width="0.42578125" style="1" customWidth="1"/>
    <col min="526" max="528" width="1.7109375" style="1" customWidth="1"/>
    <col min="529" max="529" width="0" style="1" hidden="1" customWidth="1"/>
    <col min="530" max="530" width="10.7109375" style="1" customWidth="1"/>
    <col min="531" max="537" width="1.7109375" style="1" customWidth="1"/>
    <col min="538" max="673" width="11.42578125" style="1"/>
    <col min="674" max="682" width="1.7109375" style="1" customWidth="1"/>
    <col min="683" max="684" width="3.140625" style="1" customWidth="1"/>
    <col min="685" max="685" width="1.7109375" style="1" customWidth="1"/>
    <col min="686" max="686" width="3.140625" style="1" customWidth="1"/>
    <col min="687" max="687" width="3" style="1" customWidth="1"/>
    <col min="688" max="688" width="4" style="1" customWidth="1"/>
    <col min="689" max="698" width="1.7109375" style="1" customWidth="1"/>
    <col min="699" max="699" width="3.5703125" style="1" customWidth="1"/>
    <col min="700" max="700" width="1.7109375" style="1" customWidth="1"/>
    <col min="701" max="701" width="5.28515625" style="1" customWidth="1"/>
    <col min="702" max="712" width="1.7109375" style="1" customWidth="1"/>
    <col min="713" max="713" width="3.5703125" style="1" customWidth="1"/>
    <col min="714" max="714" width="1.7109375" style="1" customWidth="1"/>
    <col min="715" max="715" width="2.42578125" style="1" customWidth="1"/>
    <col min="716" max="730" width="1.7109375" style="1" customWidth="1"/>
    <col min="731" max="731" width="2.5703125" style="1" customWidth="1"/>
    <col min="732" max="778" width="1.7109375" style="1" customWidth="1"/>
    <col min="779" max="779" width="1" style="1" customWidth="1"/>
    <col min="780" max="780" width="1.7109375" style="1" customWidth="1"/>
    <col min="781" max="781" width="0.42578125" style="1" customWidth="1"/>
    <col min="782" max="784" width="1.7109375" style="1" customWidth="1"/>
    <col min="785" max="785" width="0" style="1" hidden="1" customWidth="1"/>
    <col min="786" max="786" width="10.7109375" style="1" customWidth="1"/>
    <col min="787" max="793" width="1.7109375" style="1" customWidth="1"/>
    <col min="794" max="929" width="11.42578125" style="1"/>
    <col min="930" max="938" width="1.7109375" style="1" customWidth="1"/>
    <col min="939" max="940" width="3.140625" style="1" customWidth="1"/>
    <col min="941" max="941" width="1.7109375" style="1" customWidth="1"/>
    <col min="942" max="942" width="3.140625" style="1" customWidth="1"/>
    <col min="943" max="943" width="3" style="1" customWidth="1"/>
    <col min="944" max="944" width="4" style="1" customWidth="1"/>
    <col min="945" max="954" width="1.7109375" style="1" customWidth="1"/>
    <col min="955" max="955" width="3.5703125" style="1" customWidth="1"/>
    <col min="956" max="956" width="1.7109375" style="1" customWidth="1"/>
    <col min="957" max="957" width="5.28515625" style="1" customWidth="1"/>
    <col min="958" max="968" width="1.7109375" style="1" customWidth="1"/>
    <col min="969" max="969" width="3.5703125" style="1" customWidth="1"/>
    <col min="970" max="970" width="1.7109375" style="1" customWidth="1"/>
    <col min="971" max="971" width="2.42578125" style="1" customWidth="1"/>
    <col min="972" max="986" width="1.7109375" style="1" customWidth="1"/>
    <col min="987" max="987" width="2.5703125" style="1" customWidth="1"/>
    <col min="988" max="1034" width="1.7109375" style="1" customWidth="1"/>
    <col min="1035" max="1035" width="1" style="1" customWidth="1"/>
    <col min="1036" max="1036" width="1.7109375" style="1" customWidth="1"/>
    <col min="1037" max="1037" width="0.42578125" style="1" customWidth="1"/>
    <col min="1038" max="1040" width="1.7109375" style="1" customWidth="1"/>
    <col min="1041" max="1041" width="0" style="1" hidden="1" customWidth="1"/>
    <col min="1042" max="1042" width="10.7109375" style="1" customWidth="1"/>
    <col min="1043" max="1049" width="1.7109375" style="1" customWidth="1"/>
    <col min="1050" max="1185" width="11.42578125" style="1"/>
    <col min="1186" max="1194" width="1.7109375" style="1" customWidth="1"/>
    <col min="1195" max="1196" width="3.140625" style="1" customWidth="1"/>
    <col min="1197" max="1197" width="1.7109375" style="1" customWidth="1"/>
    <col min="1198" max="1198" width="3.140625" style="1" customWidth="1"/>
    <col min="1199" max="1199" width="3" style="1" customWidth="1"/>
    <col min="1200" max="1200" width="4" style="1" customWidth="1"/>
    <col min="1201" max="1210" width="1.7109375" style="1" customWidth="1"/>
    <col min="1211" max="1211" width="3.5703125" style="1" customWidth="1"/>
    <col min="1212" max="1212" width="1.7109375" style="1" customWidth="1"/>
    <col min="1213" max="1213" width="5.28515625" style="1" customWidth="1"/>
    <col min="1214" max="1224" width="1.7109375" style="1" customWidth="1"/>
    <col min="1225" max="1225" width="3.5703125" style="1" customWidth="1"/>
    <col min="1226" max="1226" width="1.7109375" style="1" customWidth="1"/>
    <col min="1227" max="1227" width="2.42578125" style="1" customWidth="1"/>
    <col min="1228" max="1242" width="1.7109375" style="1" customWidth="1"/>
    <col min="1243" max="1243" width="2.5703125" style="1" customWidth="1"/>
    <col min="1244" max="1290" width="1.7109375" style="1" customWidth="1"/>
    <col min="1291" max="1291" width="1" style="1" customWidth="1"/>
    <col min="1292" max="1292" width="1.7109375" style="1" customWidth="1"/>
    <col min="1293" max="1293" width="0.42578125" style="1" customWidth="1"/>
    <col min="1294" max="1296" width="1.7109375" style="1" customWidth="1"/>
    <col min="1297" max="1297" width="0" style="1" hidden="1" customWidth="1"/>
    <col min="1298" max="1298" width="10.7109375" style="1" customWidth="1"/>
    <col min="1299" max="1305" width="1.7109375" style="1" customWidth="1"/>
    <col min="1306" max="1441" width="11.42578125" style="1"/>
    <col min="1442" max="1450" width="1.7109375" style="1" customWidth="1"/>
    <col min="1451" max="1452" width="3.140625" style="1" customWidth="1"/>
    <col min="1453" max="1453" width="1.7109375" style="1" customWidth="1"/>
    <col min="1454" max="1454" width="3.140625" style="1" customWidth="1"/>
    <col min="1455" max="1455" width="3" style="1" customWidth="1"/>
    <col min="1456" max="1456" width="4" style="1" customWidth="1"/>
    <col min="1457" max="1466" width="1.7109375" style="1" customWidth="1"/>
    <col min="1467" max="1467" width="3.5703125" style="1" customWidth="1"/>
    <col min="1468" max="1468" width="1.7109375" style="1" customWidth="1"/>
    <col min="1469" max="1469" width="5.28515625" style="1" customWidth="1"/>
    <col min="1470" max="1480" width="1.7109375" style="1" customWidth="1"/>
    <col min="1481" max="1481" width="3.5703125" style="1" customWidth="1"/>
    <col min="1482" max="1482" width="1.7109375" style="1" customWidth="1"/>
    <col min="1483" max="1483" width="2.42578125" style="1" customWidth="1"/>
    <col min="1484" max="1498" width="1.7109375" style="1" customWidth="1"/>
    <col min="1499" max="1499" width="2.5703125" style="1" customWidth="1"/>
    <col min="1500" max="1546" width="1.7109375" style="1" customWidth="1"/>
    <col min="1547" max="1547" width="1" style="1" customWidth="1"/>
    <col min="1548" max="1548" width="1.7109375" style="1" customWidth="1"/>
    <col min="1549" max="1549" width="0.42578125" style="1" customWidth="1"/>
    <col min="1550" max="1552" width="1.7109375" style="1" customWidth="1"/>
    <col min="1553" max="1553" width="0" style="1" hidden="1" customWidth="1"/>
    <col min="1554" max="1554" width="10.7109375" style="1" customWidth="1"/>
    <col min="1555" max="1561" width="1.7109375" style="1" customWidth="1"/>
    <col min="1562" max="1697" width="11.42578125" style="1"/>
    <col min="1698" max="1706" width="1.7109375" style="1" customWidth="1"/>
    <col min="1707" max="1708" width="3.140625" style="1" customWidth="1"/>
    <col min="1709" max="1709" width="1.7109375" style="1" customWidth="1"/>
    <col min="1710" max="1710" width="3.140625" style="1" customWidth="1"/>
    <col min="1711" max="1711" width="3" style="1" customWidth="1"/>
    <col min="1712" max="1712" width="4" style="1" customWidth="1"/>
    <col min="1713" max="1722" width="1.7109375" style="1" customWidth="1"/>
    <col min="1723" max="1723" width="3.5703125" style="1" customWidth="1"/>
    <col min="1724" max="1724" width="1.7109375" style="1" customWidth="1"/>
    <col min="1725" max="1725" width="5.28515625" style="1" customWidth="1"/>
    <col min="1726" max="1736" width="1.7109375" style="1" customWidth="1"/>
    <col min="1737" max="1737" width="3.5703125" style="1" customWidth="1"/>
    <col min="1738" max="1738" width="1.7109375" style="1" customWidth="1"/>
    <col min="1739" max="1739" width="2.42578125" style="1" customWidth="1"/>
    <col min="1740" max="1754" width="1.7109375" style="1" customWidth="1"/>
    <col min="1755" max="1755" width="2.5703125" style="1" customWidth="1"/>
    <col min="1756" max="1802" width="1.7109375" style="1" customWidth="1"/>
    <col min="1803" max="1803" width="1" style="1" customWidth="1"/>
    <col min="1804" max="1804" width="1.7109375" style="1" customWidth="1"/>
    <col min="1805" max="1805" width="0.42578125" style="1" customWidth="1"/>
    <col min="1806" max="1808" width="1.7109375" style="1" customWidth="1"/>
    <col min="1809" max="1809" width="0" style="1" hidden="1" customWidth="1"/>
    <col min="1810" max="1810" width="10.7109375" style="1" customWidth="1"/>
    <col min="1811" max="1817" width="1.7109375" style="1" customWidth="1"/>
    <col min="1818" max="1953" width="11.42578125" style="1"/>
    <col min="1954" max="1962" width="1.7109375" style="1" customWidth="1"/>
    <col min="1963" max="1964" width="3.140625" style="1" customWidth="1"/>
    <col min="1965" max="1965" width="1.7109375" style="1" customWidth="1"/>
    <col min="1966" max="1966" width="3.140625" style="1" customWidth="1"/>
    <col min="1967" max="1967" width="3" style="1" customWidth="1"/>
    <col min="1968" max="1968" width="4" style="1" customWidth="1"/>
    <col min="1969" max="1978" width="1.7109375" style="1" customWidth="1"/>
    <col min="1979" max="1979" width="3.5703125" style="1" customWidth="1"/>
    <col min="1980" max="1980" width="1.7109375" style="1" customWidth="1"/>
    <col min="1981" max="1981" width="5.28515625" style="1" customWidth="1"/>
    <col min="1982" max="1992" width="1.7109375" style="1" customWidth="1"/>
    <col min="1993" max="1993" width="3.5703125" style="1" customWidth="1"/>
    <col min="1994" max="1994" width="1.7109375" style="1" customWidth="1"/>
    <col min="1995" max="1995" width="2.42578125" style="1" customWidth="1"/>
    <col min="1996" max="2010" width="1.7109375" style="1" customWidth="1"/>
    <col min="2011" max="2011" width="2.5703125" style="1" customWidth="1"/>
    <col min="2012" max="2058" width="1.7109375" style="1" customWidth="1"/>
    <col min="2059" max="2059" width="1" style="1" customWidth="1"/>
    <col min="2060" max="2060" width="1.7109375" style="1" customWidth="1"/>
    <col min="2061" max="2061" width="0.42578125" style="1" customWidth="1"/>
    <col min="2062" max="2064" width="1.7109375" style="1" customWidth="1"/>
    <col min="2065" max="2065" width="0" style="1" hidden="1" customWidth="1"/>
    <col min="2066" max="2066" width="10.7109375" style="1" customWidth="1"/>
    <col min="2067" max="2073" width="1.7109375" style="1" customWidth="1"/>
    <col min="2074" max="2209" width="11.42578125" style="1"/>
    <col min="2210" max="2218" width="1.7109375" style="1" customWidth="1"/>
    <col min="2219" max="2220" width="3.140625" style="1" customWidth="1"/>
    <col min="2221" max="2221" width="1.7109375" style="1" customWidth="1"/>
    <col min="2222" max="2222" width="3.140625" style="1" customWidth="1"/>
    <col min="2223" max="2223" width="3" style="1" customWidth="1"/>
    <col min="2224" max="2224" width="4" style="1" customWidth="1"/>
    <col min="2225" max="2234" width="1.7109375" style="1" customWidth="1"/>
    <col min="2235" max="2235" width="3.5703125" style="1" customWidth="1"/>
    <col min="2236" max="2236" width="1.7109375" style="1" customWidth="1"/>
    <col min="2237" max="2237" width="5.28515625" style="1" customWidth="1"/>
    <col min="2238" max="2248" width="1.7109375" style="1" customWidth="1"/>
    <col min="2249" max="2249" width="3.5703125" style="1" customWidth="1"/>
    <col min="2250" max="2250" width="1.7109375" style="1" customWidth="1"/>
    <col min="2251" max="2251" width="2.42578125" style="1" customWidth="1"/>
    <col min="2252" max="2266" width="1.7109375" style="1" customWidth="1"/>
    <col min="2267" max="2267" width="2.5703125" style="1" customWidth="1"/>
    <col min="2268" max="2314" width="1.7109375" style="1" customWidth="1"/>
    <col min="2315" max="2315" width="1" style="1" customWidth="1"/>
    <col min="2316" max="2316" width="1.7109375" style="1" customWidth="1"/>
    <col min="2317" max="2317" width="0.42578125" style="1" customWidth="1"/>
    <col min="2318" max="2320" width="1.7109375" style="1" customWidth="1"/>
    <col min="2321" max="2321" width="0" style="1" hidden="1" customWidth="1"/>
    <col min="2322" max="2322" width="10.7109375" style="1" customWidth="1"/>
    <col min="2323" max="2329" width="1.7109375" style="1" customWidth="1"/>
    <col min="2330" max="2465" width="11.42578125" style="1"/>
    <col min="2466" max="2474" width="1.7109375" style="1" customWidth="1"/>
    <col min="2475" max="2476" width="3.140625" style="1" customWidth="1"/>
    <col min="2477" max="2477" width="1.7109375" style="1" customWidth="1"/>
    <col min="2478" max="2478" width="3.140625" style="1" customWidth="1"/>
    <col min="2479" max="2479" width="3" style="1" customWidth="1"/>
    <col min="2480" max="2480" width="4" style="1" customWidth="1"/>
    <col min="2481" max="2490" width="1.7109375" style="1" customWidth="1"/>
    <col min="2491" max="2491" width="3.5703125" style="1" customWidth="1"/>
    <col min="2492" max="2492" width="1.7109375" style="1" customWidth="1"/>
    <col min="2493" max="2493" width="5.28515625" style="1" customWidth="1"/>
    <col min="2494" max="2504" width="1.7109375" style="1" customWidth="1"/>
    <col min="2505" max="2505" width="3.5703125" style="1" customWidth="1"/>
    <col min="2506" max="2506" width="1.7109375" style="1" customWidth="1"/>
    <col min="2507" max="2507" width="2.42578125" style="1" customWidth="1"/>
    <col min="2508" max="2522" width="1.7109375" style="1" customWidth="1"/>
    <col min="2523" max="2523" width="2.5703125" style="1" customWidth="1"/>
    <col min="2524" max="2570" width="1.7109375" style="1" customWidth="1"/>
    <col min="2571" max="2571" width="1" style="1" customWidth="1"/>
    <col min="2572" max="2572" width="1.7109375" style="1" customWidth="1"/>
    <col min="2573" max="2573" width="0.42578125" style="1" customWidth="1"/>
    <col min="2574" max="2576" width="1.7109375" style="1" customWidth="1"/>
    <col min="2577" max="2577" width="0" style="1" hidden="1" customWidth="1"/>
    <col min="2578" max="2578" width="10.7109375" style="1" customWidth="1"/>
    <col min="2579" max="2585" width="1.7109375" style="1" customWidth="1"/>
    <col min="2586" max="2721" width="11.42578125" style="1"/>
    <col min="2722" max="2730" width="1.7109375" style="1" customWidth="1"/>
    <col min="2731" max="2732" width="3.140625" style="1" customWidth="1"/>
    <col min="2733" max="2733" width="1.7109375" style="1" customWidth="1"/>
    <col min="2734" max="2734" width="3.140625" style="1" customWidth="1"/>
    <col min="2735" max="2735" width="3" style="1" customWidth="1"/>
    <col min="2736" max="2736" width="4" style="1" customWidth="1"/>
    <col min="2737" max="2746" width="1.7109375" style="1" customWidth="1"/>
    <col min="2747" max="2747" width="3.5703125" style="1" customWidth="1"/>
    <col min="2748" max="2748" width="1.7109375" style="1" customWidth="1"/>
    <col min="2749" max="2749" width="5.28515625" style="1" customWidth="1"/>
    <col min="2750" max="2760" width="1.7109375" style="1" customWidth="1"/>
    <col min="2761" max="2761" width="3.5703125" style="1" customWidth="1"/>
    <col min="2762" max="2762" width="1.7109375" style="1" customWidth="1"/>
    <col min="2763" max="2763" width="2.42578125" style="1" customWidth="1"/>
    <col min="2764" max="2778" width="1.7109375" style="1" customWidth="1"/>
    <col min="2779" max="2779" width="2.5703125" style="1" customWidth="1"/>
    <col min="2780" max="2826" width="1.7109375" style="1" customWidth="1"/>
    <col min="2827" max="2827" width="1" style="1" customWidth="1"/>
    <col min="2828" max="2828" width="1.7109375" style="1" customWidth="1"/>
    <col min="2829" max="2829" width="0.42578125" style="1" customWidth="1"/>
    <col min="2830" max="2832" width="1.7109375" style="1" customWidth="1"/>
    <col min="2833" max="2833" width="0" style="1" hidden="1" customWidth="1"/>
    <col min="2834" max="2834" width="10.7109375" style="1" customWidth="1"/>
    <col min="2835" max="2841" width="1.7109375" style="1" customWidth="1"/>
    <col min="2842" max="2977" width="11.42578125" style="1"/>
    <col min="2978" max="2986" width="1.7109375" style="1" customWidth="1"/>
    <col min="2987" max="2988" width="3.140625" style="1" customWidth="1"/>
    <col min="2989" max="2989" width="1.7109375" style="1" customWidth="1"/>
    <col min="2990" max="2990" width="3.140625" style="1" customWidth="1"/>
    <col min="2991" max="2991" width="3" style="1" customWidth="1"/>
    <col min="2992" max="2992" width="4" style="1" customWidth="1"/>
    <col min="2993" max="3002" width="1.7109375" style="1" customWidth="1"/>
    <col min="3003" max="3003" width="3.5703125" style="1" customWidth="1"/>
    <col min="3004" max="3004" width="1.7109375" style="1" customWidth="1"/>
    <col min="3005" max="3005" width="5.28515625" style="1" customWidth="1"/>
    <col min="3006" max="3016" width="1.7109375" style="1" customWidth="1"/>
    <col min="3017" max="3017" width="3.5703125" style="1" customWidth="1"/>
    <col min="3018" max="3018" width="1.7109375" style="1" customWidth="1"/>
    <col min="3019" max="3019" width="2.42578125" style="1" customWidth="1"/>
    <col min="3020" max="3034" width="1.7109375" style="1" customWidth="1"/>
    <col min="3035" max="3035" width="2.5703125" style="1" customWidth="1"/>
    <col min="3036" max="3082" width="1.7109375" style="1" customWidth="1"/>
    <col min="3083" max="3083" width="1" style="1" customWidth="1"/>
    <col min="3084" max="3084" width="1.7109375" style="1" customWidth="1"/>
    <col min="3085" max="3085" width="0.42578125" style="1" customWidth="1"/>
    <col min="3086" max="3088" width="1.7109375" style="1" customWidth="1"/>
    <col min="3089" max="3089" width="0" style="1" hidden="1" customWidth="1"/>
    <col min="3090" max="3090" width="10.7109375" style="1" customWidth="1"/>
    <col min="3091" max="3097" width="1.7109375" style="1" customWidth="1"/>
    <col min="3098" max="3233" width="11.42578125" style="1"/>
    <col min="3234" max="3242" width="1.7109375" style="1" customWidth="1"/>
    <col min="3243" max="3244" width="3.140625" style="1" customWidth="1"/>
    <col min="3245" max="3245" width="1.7109375" style="1" customWidth="1"/>
    <col min="3246" max="3246" width="3.140625" style="1" customWidth="1"/>
    <col min="3247" max="3247" width="3" style="1" customWidth="1"/>
    <col min="3248" max="3248" width="4" style="1" customWidth="1"/>
    <col min="3249" max="3258" width="1.7109375" style="1" customWidth="1"/>
    <col min="3259" max="3259" width="3.5703125" style="1" customWidth="1"/>
    <col min="3260" max="3260" width="1.7109375" style="1" customWidth="1"/>
    <col min="3261" max="3261" width="5.28515625" style="1" customWidth="1"/>
    <col min="3262" max="3272" width="1.7109375" style="1" customWidth="1"/>
    <col min="3273" max="3273" width="3.5703125" style="1" customWidth="1"/>
    <col min="3274" max="3274" width="1.7109375" style="1" customWidth="1"/>
    <col min="3275" max="3275" width="2.42578125" style="1" customWidth="1"/>
    <col min="3276" max="3290" width="1.7109375" style="1" customWidth="1"/>
    <col min="3291" max="3291" width="2.5703125" style="1" customWidth="1"/>
    <col min="3292" max="3338" width="1.7109375" style="1" customWidth="1"/>
    <col min="3339" max="3339" width="1" style="1" customWidth="1"/>
    <col min="3340" max="3340" width="1.7109375" style="1" customWidth="1"/>
    <col min="3341" max="3341" width="0.42578125" style="1" customWidth="1"/>
    <col min="3342" max="3344" width="1.7109375" style="1" customWidth="1"/>
    <col min="3345" max="3345" width="0" style="1" hidden="1" customWidth="1"/>
    <col min="3346" max="3346" width="10.7109375" style="1" customWidth="1"/>
    <col min="3347" max="3353" width="1.7109375" style="1" customWidth="1"/>
    <col min="3354" max="3489" width="11.42578125" style="1"/>
    <col min="3490" max="3498" width="1.7109375" style="1" customWidth="1"/>
    <col min="3499" max="3500" width="3.140625" style="1" customWidth="1"/>
    <col min="3501" max="3501" width="1.7109375" style="1" customWidth="1"/>
    <col min="3502" max="3502" width="3.140625" style="1" customWidth="1"/>
    <col min="3503" max="3503" width="3" style="1" customWidth="1"/>
    <col min="3504" max="3504" width="4" style="1" customWidth="1"/>
    <col min="3505" max="3514" width="1.7109375" style="1" customWidth="1"/>
    <col min="3515" max="3515" width="3.5703125" style="1" customWidth="1"/>
    <col min="3516" max="3516" width="1.7109375" style="1" customWidth="1"/>
    <col min="3517" max="3517" width="5.28515625" style="1" customWidth="1"/>
    <col min="3518" max="3528" width="1.7109375" style="1" customWidth="1"/>
    <col min="3529" max="3529" width="3.5703125" style="1" customWidth="1"/>
    <col min="3530" max="3530" width="1.7109375" style="1" customWidth="1"/>
    <col min="3531" max="3531" width="2.42578125" style="1" customWidth="1"/>
    <col min="3532" max="3546" width="1.7109375" style="1" customWidth="1"/>
    <col min="3547" max="3547" width="2.5703125" style="1" customWidth="1"/>
    <col min="3548" max="3594" width="1.7109375" style="1" customWidth="1"/>
    <col min="3595" max="3595" width="1" style="1" customWidth="1"/>
    <col min="3596" max="3596" width="1.7109375" style="1" customWidth="1"/>
    <col min="3597" max="3597" width="0.42578125" style="1" customWidth="1"/>
    <col min="3598" max="3600" width="1.7109375" style="1" customWidth="1"/>
    <col min="3601" max="3601" width="0" style="1" hidden="1" customWidth="1"/>
    <col min="3602" max="3602" width="10.7109375" style="1" customWidth="1"/>
    <col min="3603" max="3609" width="1.7109375" style="1" customWidth="1"/>
    <col min="3610" max="3745" width="11.42578125" style="1"/>
    <col min="3746" max="3754" width="1.7109375" style="1" customWidth="1"/>
    <col min="3755" max="3756" width="3.140625" style="1" customWidth="1"/>
    <col min="3757" max="3757" width="1.7109375" style="1" customWidth="1"/>
    <col min="3758" max="3758" width="3.140625" style="1" customWidth="1"/>
    <col min="3759" max="3759" width="3" style="1" customWidth="1"/>
    <col min="3760" max="3760" width="4" style="1" customWidth="1"/>
    <col min="3761" max="3770" width="1.7109375" style="1" customWidth="1"/>
    <col min="3771" max="3771" width="3.5703125" style="1" customWidth="1"/>
    <col min="3772" max="3772" width="1.7109375" style="1" customWidth="1"/>
    <col min="3773" max="3773" width="5.28515625" style="1" customWidth="1"/>
    <col min="3774" max="3784" width="1.7109375" style="1" customWidth="1"/>
    <col min="3785" max="3785" width="3.5703125" style="1" customWidth="1"/>
    <col min="3786" max="3786" width="1.7109375" style="1" customWidth="1"/>
    <col min="3787" max="3787" width="2.42578125" style="1" customWidth="1"/>
    <col min="3788" max="3802" width="1.7109375" style="1" customWidth="1"/>
    <col min="3803" max="3803" width="2.5703125" style="1" customWidth="1"/>
    <col min="3804" max="3850" width="1.7109375" style="1" customWidth="1"/>
    <col min="3851" max="3851" width="1" style="1" customWidth="1"/>
    <col min="3852" max="3852" width="1.7109375" style="1" customWidth="1"/>
    <col min="3853" max="3853" width="0.42578125" style="1" customWidth="1"/>
    <col min="3854" max="3856" width="1.7109375" style="1" customWidth="1"/>
    <col min="3857" max="3857" width="0" style="1" hidden="1" customWidth="1"/>
    <col min="3858" max="3858" width="10.7109375" style="1" customWidth="1"/>
    <col min="3859" max="3865" width="1.7109375" style="1" customWidth="1"/>
    <col min="3866" max="4001" width="11.42578125" style="1"/>
    <col min="4002" max="4010" width="1.7109375" style="1" customWidth="1"/>
    <col min="4011" max="4012" width="3.140625" style="1" customWidth="1"/>
    <col min="4013" max="4013" width="1.7109375" style="1" customWidth="1"/>
    <col min="4014" max="4014" width="3.140625" style="1" customWidth="1"/>
    <col min="4015" max="4015" width="3" style="1" customWidth="1"/>
    <col min="4016" max="4016" width="4" style="1" customWidth="1"/>
    <col min="4017" max="4026" width="1.7109375" style="1" customWidth="1"/>
    <col min="4027" max="4027" width="3.5703125" style="1" customWidth="1"/>
    <col min="4028" max="4028" width="1.7109375" style="1" customWidth="1"/>
    <col min="4029" max="4029" width="5.28515625" style="1" customWidth="1"/>
    <col min="4030" max="4040" width="1.7109375" style="1" customWidth="1"/>
    <col min="4041" max="4041" width="3.5703125" style="1" customWidth="1"/>
    <col min="4042" max="4042" width="1.7109375" style="1" customWidth="1"/>
    <col min="4043" max="4043" width="2.42578125" style="1" customWidth="1"/>
    <col min="4044" max="4058" width="1.7109375" style="1" customWidth="1"/>
    <col min="4059" max="4059" width="2.5703125" style="1" customWidth="1"/>
    <col min="4060" max="4106" width="1.7109375" style="1" customWidth="1"/>
    <col min="4107" max="4107" width="1" style="1" customWidth="1"/>
    <col min="4108" max="4108" width="1.7109375" style="1" customWidth="1"/>
    <col min="4109" max="4109" width="0.42578125" style="1" customWidth="1"/>
    <col min="4110" max="4112" width="1.7109375" style="1" customWidth="1"/>
    <col min="4113" max="4113" width="0" style="1" hidden="1" customWidth="1"/>
    <col min="4114" max="4114" width="10.7109375" style="1" customWidth="1"/>
    <col min="4115" max="4121" width="1.7109375" style="1" customWidth="1"/>
    <col min="4122" max="4257" width="11.42578125" style="1"/>
    <col min="4258" max="4266" width="1.7109375" style="1" customWidth="1"/>
    <col min="4267" max="4268" width="3.140625" style="1" customWidth="1"/>
    <col min="4269" max="4269" width="1.7109375" style="1" customWidth="1"/>
    <col min="4270" max="4270" width="3.140625" style="1" customWidth="1"/>
    <col min="4271" max="4271" width="3" style="1" customWidth="1"/>
    <col min="4272" max="4272" width="4" style="1" customWidth="1"/>
    <col min="4273" max="4282" width="1.7109375" style="1" customWidth="1"/>
    <col min="4283" max="4283" width="3.5703125" style="1" customWidth="1"/>
    <col min="4284" max="4284" width="1.7109375" style="1" customWidth="1"/>
    <col min="4285" max="4285" width="5.28515625" style="1" customWidth="1"/>
    <col min="4286" max="4296" width="1.7109375" style="1" customWidth="1"/>
    <col min="4297" max="4297" width="3.5703125" style="1" customWidth="1"/>
    <col min="4298" max="4298" width="1.7109375" style="1" customWidth="1"/>
    <col min="4299" max="4299" width="2.42578125" style="1" customWidth="1"/>
    <col min="4300" max="4314" width="1.7109375" style="1" customWidth="1"/>
    <col min="4315" max="4315" width="2.5703125" style="1" customWidth="1"/>
    <col min="4316" max="4362" width="1.7109375" style="1" customWidth="1"/>
    <col min="4363" max="4363" width="1" style="1" customWidth="1"/>
    <col min="4364" max="4364" width="1.7109375" style="1" customWidth="1"/>
    <col min="4365" max="4365" width="0.42578125" style="1" customWidth="1"/>
    <col min="4366" max="4368" width="1.7109375" style="1" customWidth="1"/>
    <col min="4369" max="4369" width="0" style="1" hidden="1" customWidth="1"/>
    <col min="4370" max="4370" width="10.7109375" style="1" customWidth="1"/>
    <col min="4371" max="4377" width="1.7109375" style="1" customWidth="1"/>
    <col min="4378" max="4513" width="11.42578125" style="1"/>
    <col min="4514" max="4522" width="1.7109375" style="1" customWidth="1"/>
    <col min="4523" max="4524" width="3.140625" style="1" customWidth="1"/>
    <col min="4525" max="4525" width="1.7109375" style="1" customWidth="1"/>
    <col min="4526" max="4526" width="3.140625" style="1" customWidth="1"/>
    <col min="4527" max="4527" width="3" style="1" customWidth="1"/>
    <col min="4528" max="4528" width="4" style="1" customWidth="1"/>
    <col min="4529" max="4538" width="1.7109375" style="1" customWidth="1"/>
    <col min="4539" max="4539" width="3.5703125" style="1" customWidth="1"/>
    <col min="4540" max="4540" width="1.7109375" style="1" customWidth="1"/>
    <col min="4541" max="4541" width="5.28515625" style="1" customWidth="1"/>
    <col min="4542" max="4552" width="1.7109375" style="1" customWidth="1"/>
    <col min="4553" max="4553" width="3.5703125" style="1" customWidth="1"/>
    <col min="4554" max="4554" width="1.7109375" style="1" customWidth="1"/>
    <col min="4555" max="4555" width="2.42578125" style="1" customWidth="1"/>
    <col min="4556" max="4570" width="1.7109375" style="1" customWidth="1"/>
    <col min="4571" max="4571" width="2.5703125" style="1" customWidth="1"/>
    <col min="4572" max="4618" width="1.7109375" style="1" customWidth="1"/>
    <col min="4619" max="4619" width="1" style="1" customWidth="1"/>
    <col min="4620" max="4620" width="1.7109375" style="1" customWidth="1"/>
    <col min="4621" max="4621" width="0.42578125" style="1" customWidth="1"/>
    <col min="4622" max="4624" width="1.7109375" style="1" customWidth="1"/>
    <col min="4625" max="4625" width="0" style="1" hidden="1" customWidth="1"/>
    <col min="4626" max="4626" width="10.7109375" style="1" customWidth="1"/>
    <col min="4627" max="4633" width="1.7109375" style="1" customWidth="1"/>
    <col min="4634" max="4769" width="11.42578125" style="1"/>
    <col min="4770" max="4778" width="1.7109375" style="1" customWidth="1"/>
    <col min="4779" max="4780" width="3.140625" style="1" customWidth="1"/>
    <col min="4781" max="4781" width="1.7109375" style="1" customWidth="1"/>
    <col min="4782" max="4782" width="3.140625" style="1" customWidth="1"/>
    <col min="4783" max="4783" width="3" style="1" customWidth="1"/>
    <col min="4784" max="4784" width="4" style="1" customWidth="1"/>
    <col min="4785" max="4794" width="1.7109375" style="1" customWidth="1"/>
    <col min="4795" max="4795" width="3.5703125" style="1" customWidth="1"/>
    <col min="4796" max="4796" width="1.7109375" style="1" customWidth="1"/>
    <col min="4797" max="4797" width="5.28515625" style="1" customWidth="1"/>
    <col min="4798" max="4808" width="1.7109375" style="1" customWidth="1"/>
    <col min="4809" max="4809" width="3.5703125" style="1" customWidth="1"/>
    <col min="4810" max="4810" width="1.7109375" style="1" customWidth="1"/>
    <col min="4811" max="4811" width="2.42578125" style="1" customWidth="1"/>
    <col min="4812" max="4826" width="1.7109375" style="1" customWidth="1"/>
    <col min="4827" max="4827" width="2.5703125" style="1" customWidth="1"/>
    <col min="4828" max="4874" width="1.7109375" style="1" customWidth="1"/>
    <col min="4875" max="4875" width="1" style="1" customWidth="1"/>
    <col min="4876" max="4876" width="1.7109375" style="1" customWidth="1"/>
    <col min="4877" max="4877" width="0.42578125" style="1" customWidth="1"/>
    <col min="4878" max="4880" width="1.7109375" style="1" customWidth="1"/>
    <col min="4881" max="4881" width="0" style="1" hidden="1" customWidth="1"/>
    <col min="4882" max="4882" width="10.7109375" style="1" customWidth="1"/>
    <col min="4883" max="4889" width="1.7109375" style="1" customWidth="1"/>
    <col min="4890" max="5025" width="11.42578125" style="1"/>
    <col min="5026" max="5034" width="1.7109375" style="1" customWidth="1"/>
    <col min="5035" max="5036" width="3.140625" style="1" customWidth="1"/>
    <col min="5037" max="5037" width="1.7109375" style="1" customWidth="1"/>
    <col min="5038" max="5038" width="3.140625" style="1" customWidth="1"/>
    <col min="5039" max="5039" width="3" style="1" customWidth="1"/>
    <col min="5040" max="5040" width="4" style="1" customWidth="1"/>
    <col min="5041" max="5050" width="1.7109375" style="1" customWidth="1"/>
    <col min="5051" max="5051" width="3.5703125" style="1" customWidth="1"/>
    <col min="5052" max="5052" width="1.7109375" style="1" customWidth="1"/>
    <col min="5053" max="5053" width="5.28515625" style="1" customWidth="1"/>
    <col min="5054" max="5064" width="1.7109375" style="1" customWidth="1"/>
    <col min="5065" max="5065" width="3.5703125" style="1" customWidth="1"/>
    <col min="5066" max="5066" width="1.7109375" style="1" customWidth="1"/>
    <col min="5067" max="5067" width="2.42578125" style="1" customWidth="1"/>
    <col min="5068" max="5082" width="1.7109375" style="1" customWidth="1"/>
    <col min="5083" max="5083" width="2.5703125" style="1" customWidth="1"/>
    <col min="5084" max="5130" width="1.7109375" style="1" customWidth="1"/>
    <col min="5131" max="5131" width="1" style="1" customWidth="1"/>
    <col min="5132" max="5132" width="1.7109375" style="1" customWidth="1"/>
    <col min="5133" max="5133" width="0.42578125" style="1" customWidth="1"/>
    <col min="5134" max="5136" width="1.7109375" style="1" customWidth="1"/>
    <col min="5137" max="5137" width="0" style="1" hidden="1" customWidth="1"/>
    <col min="5138" max="5138" width="10.7109375" style="1" customWidth="1"/>
    <col min="5139" max="5145" width="1.7109375" style="1" customWidth="1"/>
    <col min="5146" max="5281" width="11.42578125" style="1"/>
    <col min="5282" max="5290" width="1.7109375" style="1" customWidth="1"/>
    <col min="5291" max="5292" width="3.140625" style="1" customWidth="1"/>
    <col min="5293" max="5293" width="1.7109375" style="1" customWidth="1"/>
    <col min="5294" max="5294" width="3.140625" style="1" customWidth="1"/>
    <col min="5295" max="5295" width="3" style="1" customWidth="1"/>
    <col min="5296" max="5296" width="4" style="1" customWidth="1"/>
    <col min="5297" max="5306" width="1.7109375" style="1" customWidth="1"/>
    <col min="5307" max="5307" width="3.5703125" style="1" customWidth="1"/>
    <col min="5308" max="5308" width="1.7109375" style="1" customWidth="1"/>
    <col min="5309" max="5309" width="5.28515625" style="1" customWidth="1"/>
    <col min="5310" max="5320" width="1.7109375" style="1" customWidth="1"/>
    <col min="5321" max="5321" width="3.5703125" style="1" customWidth="1"/>
    <col min="5322" max="5322" width="1.7109375" style="1" customWidth="1"/>
    <col min="5323" max="5323" width="2.42578125" style="1" customWidth="1"/>
    <col min="5324" max="5338" width="1.7109375" style="1" customWidth="1"/>
    <col min="5339" max="5339" width="2.5703125" style="1" customWidth="1"/>
    <col min="5340" max="5386" width="1.7109375" style="1" customWidth="1"/>
    <col min="5387" max="5387" width="1" style="1" customWidth="1"/>
    <col min="5388" max="5388" width="1.7109375" style="1" customWidth="1"/>
    <col min="5389" max="5389" width="0.42578125" style="1" customWidth="1"/>
    <col min="5390" max="5392" width="1.7109375" style="1" customWidth="1"/>
    <col min="5393" max="5393" width="0" style="1" hidden="1" customWidth="1"/>
    <col min="5394" max="5394" width="10.7109375" style="1" customWidth="1"/>
    <col min="5395" max="5401" width="1.7109375" style="1" customWidth="1"/>
    <col min="5402" max="5537" width="11.42578125" style="1"/>
    <col min="5538" max="5546" width="1.7109375" style="1" customWidth="1"/>
    <col min="5547" max="5548" width="3.140625" style="1" customWidth="1"/>
    <col min="5549" max="5549" width="1.7109375" style="1" customWidth="1"/>
    <col min="5550" max="5550" width="3.140625" style="1" customWidth="1"/>
    <col min="5551" max="5551" width="3" style="1" customWidth="1"/>
    <col min="5552" max="5552" width="4" style="1" customWidth="1"/>
    <col min="5553" max="5562" width="1.7109375" style="1" customWidth="1"/>
    <col min="5563" max="5563" width="3.5703125" style="1" customWidth="1"/>
    <col min="5564" max="5564" width="1.7109375" style="1" customWidth="1"/>
    <col min="5565" max="5565" width="5.28515625" style="1" customWidth="1"/>
    <col min="5566" max="5576" width="1.7109375" style="1" customWidth="1"/>
    <col min="5577" max="5577" width="3.5703125" style="1" customWidth="1"/>
    <col min="5578" max="5578" width="1.7109375" style="1" customWidth="1"/>
    <col min="5579" max="5579" width="2.42578125" style="1" customWidth="1"/>
    <col min="5580" max="5594" width="1.7109375" style="1" customWidth="1"/>
    <col min="5595" max="5595" width="2.5703125" style="1" customWidth="1"/>
    <col min="5596" max="5642" width="1.7109375" style="1" customWidth="1"/>
    <col min="5643" max="5643" width="1" style="1" customWidth="1"/>
    <col min="5644" max="5644" width="1.7109375" style="1" customWidth="1"/>
    <col min="5645" max="5645" width="0.42578125" style="1" customWidth="1"/>
    <col min="5646" max="5648" width="1.7109375" style="1" customWidth="1"/>
    <col min="5649" max="5649" width="0" style="1" hidden="1" customWidth="1"/>
    <col min="5650" max="5650" width="10.7109375" style="1" customWidth="1"/>
    <col min="5651" max="5657" width="1.7109375" style="1" customWidth="1"/>
    <col min="5658" max="5793" width="11.42578125" style="1"/>
    <col min="5794" max="5802" width="1.7109375" style="1" customWidth="1"/>
    <col min="5803" max="5804" width="3.140625" style="1" customWidth="1"/>
    <col min="5805" max="5805" width="1.7109375" style="1" customWidth="1"/>
    <col min="5806" max="5806" width="3.140625" style="1" customWidth="1"/>
    <col min="5807" max="5807" width="3" style="1" customWidth="1"/>
    <col min="5808" max="5808" width="4" style="1" customWidth="1"/>
    <col min="5809" max="5818" width="1.7109375" style="1" customWidth="1"/>
    <col min="5819" max="5819" width="3.5703125" style="1" customWidth="1"/>
    <col min="5820" max="5820" width="1.7109375" style="1" customWidth="1"/>
    <col min="5821" max="5821" width="5.28515625" style="1" customWidth="1"/>
    <col min="5822" max="5832" width="1.7109375" style="1" customWidth="1"/>
    <col min="5833" max="5833" width="3.5703125" style="1" customWidth="1"/>
    <col min="5834" max="5834" width="1.7109375" style="1" customWidth="1"/>
    <col min="5835" max="5835" width="2.42578125" style="1" customWidth="1"/>
    <col min="5836" max="5850" width="1.7109375" style="1" customWidth="1"/>
    <col min="5851" max="5851" width="2.5703125" style="1" customWidth="1"/>
    <col min="5852" max="5898" width="1.7109375" style="1" customWidth="1"/>
    <col min="5899" max="5899" width="1" style="1" customWidth="1"/>
    <col min="5900" max="5900" width="1.7109375" style="1" customWidth="1"/>
    <col min="5901" max="5901" width="0.42578125" style="1" customWidth="1"/>
    <col min="5902" max="5904" width="1.7109375" style="1" customWidth="1"/>
    <col min="5905" max="5905" width="0" style="1" hidden="1" customWidth="1"/>
    <col min="5906" max="5906" width="10.7109375" style="1" customWidth="1"/>
    <col min="5907" max="5913" width="1.7109375" style="1" customWidth="1"/>
    <col min="5914" max="6049" width="11.42578125" style="1"/>
    <col min="6050" max="6058" width="1.7109375" style="1" customWidth="1"/>
    <col min="6059" max="6060" width="3.140625" style="1" customWidth="1"/>
    <col min="6061" max="6061" width="1.7109375" style="1" customWidth="1"/>
    <col min="6062" max="6062" width="3.140625" style="1" customWidth="1"/>
    <col min="6063" max="6063" width="3" style="1" customWidth="1"/>
    <col min="6064" max="6064" width="4" style="1" customWidth="1"/>
    <col min="6065" max="6074" width="1.7109375" style="1" customWidth="1"/>
    <col min="6075" max="6075" width="3.5703125" style="1" customWidth="1"/>
    <col min="6076" max="6076" width="1.7109375" style="1" customWidth="1"/>
    <col min="6077" max="6077" width="5.28515625" style="1" customWidth="1"/>
    <col min="6078" max="6088" width="1.7109375" style="1" customWidth="1"/>
    <col min="6089" max="6089" width="3.5703125" style="1" customWidth="1"/>
    <col min="6090" max="6090" width="1.7109375" style="1" customWidth="1"/>
    <col min="6091" max="6091" width="2.42578125" style="1" customWidth="1"/>
    <col min="6092" max="6106" width="1.7109375" style="1" customWidth="1"/>
    <col min="6107" max="6107" width="2.5703125" style="1" customWidth="1"/>
    <col min="6108" max="6154" width="1.7109375" style="1" customWidth="1"/>
    <col min="6155" max="6155" width="1" style="1" customWidth="1"/>
    <col min="6156" max="6156" width="1.7109375" style="1" customWidth="1"/>
    <col min="6157" max="6157" width="0.42578125" style="1" customWidth="1"/>
    <col min="6158" max="6160" width="1.7109375" style="1" customWidth="1"/>
    <col min="6161" max="6161" width="0" style="1" hidden="1" customWidth="1"/>
    <col min="6162" max="6162" width="10.7109375" style="1" customWidth="1"/>
    <col min="6163" max="6169" width="1.7109375" style="1" customWidth="1"/>
    <col min="6170" max="6305" width="11.42578125" style="1"/>
    <col min="6306" max="6314" width="1.7109375" style="1" customWidth="1"/>
    <col min="6315" max="6316" width="3.140625" style="1" customWidth="1"/>
    <col min="6317" max="6317" width="1.7109375" style="1" customWidth="1"/>
    <col min="6318" max="6318" width="3.140625" style="1" customWidth="1"/>
    <col min="6319" max="6319" width="3" style="1" customWidth="1"/>
    <col min="6320" max="6320" width="4" style="1" customWidth="1"/>
    <col min="6321" max="6330" width="1.7109375" style="1" customWidth="1"/>
    <col min="6331" max="6331" width="3.5703125" style="1" customWidth="1"/>
    <col min="6332" max="6332" width="1.7109375" style="1" customWidth="1"/>
    <col min="6333" max="6333" width="5.28515625" style="1" customWidth="1"/>
    <col min="6334" max="6344" width="1.7109375" style="1" customWidth="1"/>
    <col min="6345" max="6345" width="3.5703125" style="1" customWidth="1"/>
    <col min="6346" max="6346" width="1.7109375" style="1" customWidth="1"/>
    <col min="6347" max="6347" width="2.42578125" style="1" customWidth="1"/>
    <col min="6348" max="6362" width="1.7109375" style="1" customWidth="1"/>
    <col min="6363" max="6363" width="2.5703125" style="1" customWidth="1"/>
    <col min="6364" max="6410" width="1.7109375" style="1" customWidth="1"/>
    <col min="6411" max="6411" width="1" style="1" customWidth="1"/>
    <col min="6412" max="6412" width="1.7109375" style="1" customWidth="1"/>
    <col min="6413" max="6413" width="0.42578125" style="1" customWidth="1"/>
    <col min="6414" max="6416" width="1.7109375" style="1" customWidth="1"/>
    <col min="6417" max="6417" width="0" style="1" hidden="1" customWidth="1"/>
    <col min="6418" max="6418" width="10.7109375" style="1" customWidth="1"/>
    <col min="6419" max="6425" width="1.7109375" style="1" customWidth="1"/>
    <col min="6426" max="6561" width="11.42578125" style="1"/>
    <col min="6562" max="6570" width="1.7109375" style="1" customWidth="1"/>
    <col min="6571" max="6572" width="3.140625" style="1" customWidth="1"/>
    <col min="6573" max="6573" width="1.7109375" style="1" customWidth="1"/>
    <col min="6574" max="6574" width="3.140625" style="1" customWidth="1"/>
    <col min="6575" max="6575" width="3" style="1" customWidth="1"/>
    <col min="6576" max="6576" width="4" style="1" customWidth="1"/>
    <col min="6577" max="6586" width="1.7109375" style="1" customWidth="1"/>
    <col min="6587" max="6587" width="3.5703125" style="1" customWidth="1"/>
    <col min="6588" max="6588" width="1.7109375" style="1" customWidth="1"/>
    <col min="6589" max="6589" width="5.28515625" style="1" customWidth="1"/>
    <col min="6590" max="6600" width="1.7109375" style="1" customWidth="1"/>
    <col min="6601" max="6601" width="3.5703125" style="1" customWidth="1"/>
    <col min="6602" max="6602" width="1.7109375" style="1" customWidth="1"/>
    <col min="6603" max="6603" width="2.42578125" style="1" customWidth="1"/>
    <col min="6604" max="6618" width="1.7109375" style="1" customWidth="1"/>
    <col min="6619" max="6619" width="2.5703125" style="1" customWidth="1"/>
    <col min="6620" max="6666" width="1.7109375" style="1" customWidth="1"/>
    <col min="6667" max="6667" width="1" style="1" customWidth="1"/>
    <col min="6668" max="6668" width="1.7109375" style="1" customWidth="1"/>
    <col min="6669" max="6669" width="0.42578125" style="1" customWidth="1"/>
    <col min="6670" max="6672" width="1.7109375" style="1" customWidth="1"/>
    <col min="6673" max="6673" width="0" style="1" hidden="1" customWidth="1"/>
    <col min="6674" max="6674" width="10.7109375" style="1" customWidth="1"/>
    <col min="6675" max="6681" width="1.7109375" style="1" customWidth="1"/>
    <col min="6682" max="6817" width="11.42578125" style="1"/>
    <col min="6818" max="6826" width="1.7109375" style="1" customWidth="1"/>
    <col min="6827" max="6828" width="3.140625" style="1" customWidth="1"/>
    <col min="6829" max="6829" width="1.7109375" style="1" customWidth="1"/>
    <col min="6830" max="6830" width="3.140625" style="1" customWidth="1"/>
    <col min="6831" max="6831" width="3" style="1" customWidth="1"/>
    <col min="6832" max="6832" width="4" style="1" customWidth="1"/>
    <col min="6833" max="6842" width="1.7109375" style="1" customWidth="1"/>
    <col min="6843" max="6843" width="3.5703125" style="1" customWidth="1"/>
    <col min="6844" max="6844" width="1.7109375" style="1" customWidth="1"/>
    <col min="6845" max="6845" width="5.28515625" style="1" customWidth="1"/>
    <col min="6846" max="6856" width="1.7109375" style="1" customWidth="1"/>
    <col min="6857" max="6857" width="3.5703125" style="1" customWidth="1"/>
    <col min="6858" max="6858" width="1.7109375" style="1" customWidth="1"/>
    <col min="6859" max="6859" width="2.42578125" style="1" customWidth="1"/>
    <col min="6860" max="6874" width="1.7109375" style="1" customWidth="1"/>
    <col min="6875" max="6875" width="2.5703125" style="1" customWidth="1"/>
    <col min="6876" max="6922" width="1.7109375" style="1" customWidth="1"/>
    <col min="6923" max="6923" width="1" style="1" customWidth="1"/>
    <col min="6924" max="6924" width="1.7109375" style="1" customWidth="1"/>
    <col min="6925" max="6925" width="0.42578125" style="1" customWidth="1"/>
    <col min="6926" max="6928" width="1.7109375" style="1" customWidth="1"/>
    <col min="6929" max="6929" width="0" style="1" hidden="1" customWidth="1"/>
    <col min="6930" max="6930" width="10.7109375" style="1" customWidth="1"/>
    <col min="6931" max="6937" width="1.7109375" style="1" customWidth="1"/>
    <col min="6938" max="7073" width="11.42578125" style="1"/>
    <col min="7074" max="7082" width="1.7109375" style="1" customWidth="1"/>
    <col min="7083" max="7084" width="3.140625" style="1" customWidth="1"/>
    <col min="7085" max="7085" width="1.7109375" style="1" customWidth="1"/>
    <col min="7086" max="7086" width="3.140625" style="1" customWidth="1"/>
    <col min="7087" max="7087" width="3" style="1" customWidth="1"/>
    <col min="7088" max="7088" width="4" style="1" customWidth="1"/>
    <col min="7089" max="7098" width="1.7109375" style="1" customWidth="1"/>
    <col min="7099" max="7099" width="3.5703125" style="1" customWidth="1"/>
    <col min="7100" max="7100" width="1.7109375" style="1" customWidth="1"/>
    <col min="7101" max="7101" width="5.28515625" style="1" customWidth="1"/>
    <col min="7102" max="7112" width="1.7109375" style="1" customWidth="1"/>
    <col min="7113" max="7113" width="3.5703125" style="1" customWidth="1"/>
    <col min="7114" max="7114" width="1.7109375" style="1" customWidth="1"/>
    <col min="7115" max="7115" width="2.42578125" style="1" customWidth="1"/>
    <col min="7116" max="7130" width="1.7109375" style="1" customWidth="1"/>
    <col min="7131" max="7131" width="2.5703125" style="1" customWidth="1"/>
    <col min="7132" max="7178" width="1.7109375" style="1" customWidth="1"/>
    <col min="7179" max="7179" width="1" style="1" customWidth="1"/>
    <col min="7180" max="7180" width="1.7109375" style="1" customWidth="1"/>
    <col min="7181" max="7181" width="0.42578125" style="1" customWidth="1"/>
    <col min="7182" max="7184" width="1.7109375" style="1" customWidth="1"/>
    <col min="7185" max="7185" width="0" style="1" hidden="1" customWidth="1"/>
    <col min="7186" max="7186" width="10.7109375" style="1" customWidth="1"/>
    <col min="7187" max="7193" width="1.7109375" style="1" customWidth="1"/>
    <col min="7194" max="7329" width="11.42578125" style="1"/>
    <col min="7330" max="7338" width="1.7109375" style="1" customWidth="1"/>
    <col min="7339" max="7340" width="3.140625" style="1" customWidth="1"/>
    <col min="7341" max="7341" width="1.7109375" style="1" customWidth="1"/>
    <col min="7342" max="7342" width="3.140625" style="1" customWidth="1"/>
    <col min="7343" max="7343" width="3" style="1" customWidth="1"/>
    <col min="7344" max="7344" width="4" style="1" customWidth="1"/>
    <col min="7345" max="7354" width="1.7109375" style="1" customWidth="1"/>
    <col min="7355" max="7355" width="3.5703125" style="1" customWidth="1"/>
    <col min="7356" max="7356" width="1.7109375" style="1" customWidth="1"/>
    <col min="7357" max="7357" width="5.28515625" style="1" customWidth="1"/>
    <col min="7358" max="7368" width="1.7109375" style="1" customWidth="1"/>
    <col min="7369" max="7369" width="3.5703125" style="1" customWidth="1"/>
    <col min="7370" max="7370" width="1.7109375" style="1" customWidth="1"/>
    <col min="7371" max="7371" width="2.42578125" style="1" customWidth="1"/>
    <col min="7372" max="7386" width="1.7109375" style="1" customWidth="1"/>
    <col min="7387" max="7387" width="2.5703125" style="1" customWidth="1"/>
    <col min="7388" max="7434" width="1.7109375" style="1" customWidth="1"/>
    <col min="7435" max="7435" width="1" style="1" customWidth="1"/>
    <col min="7436" max="7436" width="1.7109375" style="1" customWidth="1"/>
    <col min="7437" max="7437" width="0.42578125" style="1" customWidth="1"/>
    <col min="7438" max="7440" width="1.7109375" style="1" customWidth="1"/>
    <col min="7441" max="7441" width="0" style="1" hidden="1" customWidth="1"/>
    <col min="7442" max="7442" width="10.7109375" style="1" customWidth="1"/>
    <col min="7443" max="7449" width="1.7109375" style="1" customWidth="1"/>
    <col min="7450" max="7585" width="11.42578125" style="1"/>
    <col min="7586" max="7594" width="1.7109375" style="1" customWidth="1"/>
    <col min="7595" max="7596" width="3.140625" style="1" customWidth="1"/>
    <col min="7597" max="7597" width="1.7109375" style="1" customWidth="1"/>
    <col min="7598" max="7598" width="3.140625" style="1" customWidth="1"/>
    <col min="7599" max="7599" width="3" style="1" customWidth="1"/>
    <col min="7600" max="7600" width="4" style="1" customWidth="1"/>
    <col min="7601" max="7610" width="1.7109375" style="1" customWidth="1"/>
    <col min="7611" max="7611" width="3.5703125" style="1" customWidth="1"/>
    <col min="7612" max="7612" width="1.7109375" style="1" customWidth="1"/>
    <col min="7613" max="7613" width="5.28515625" style="1" customWidth="1"/>
    <col min="7614" max="7624" width="1.7109375" style="1" customWidth="1"/>
    <col min="7625" max="7625" width="3.5703125" style="1" customWidth="1"/>
    <col min="7626" max="7626" width="1.7109375" style="1" customWidth="1"/>
    <col min="7627" max="7627" width="2.42578125" style="1" customWidth="1"/>
    <col min="7628" max="7642" width="1.7109375" style="1" customWidth="1"/>
    <col min="7643" max="7643" width="2.5703125" style="1" customWidth="1"/>
    <col min="7644" max="7690" width="1.7109375" style="1" customWidth="1"/>
    <col min="7691" max="7691" width="1" style="1" customWidth="1"/>
    <col min="7692" max="7692" width="1.7109375" style="1" customWidth="1"/>
    <col min="7693" max="7693" width="0.42578125" style="1" customWidth="1"/>
    <col min="7694" max="7696" width="1.7109375" style="1" customWidth="1"/>
    <col min="7697" max="7697" width="0" style="1" hidden="1" customWidth="1"/>
    <col min="7698" max="7698" width="10.7109375" style="1" customWidth="1"/>
    <col min="7699" max="7705" width="1.7109375" style="1" customWidth="1"/>
    <col min="7706" max="7841" width="11.42578125" style="1"/>
    <col min="7842" max="7850" width="1.7109375" style="1" customWidth="1"/>
    <col min="7851" max="7852" width="3.140625" style="1" customWidth="1"/>
    <col min="7853" max="7853" width="1.7109375" style="1" customWidth="1"/>
    <col min="7854" max="7854" width="3.140625" style="1" customWidth="1"/>
    <col min="7855" max="7855" width="3" style="1" customWidth="1"/>
    <col min="7856" max="7856" width="4" style="1" customWidth="1"/>
    <col min="7857" max="7866" width="1.7109375" style="1" customWidth="1"/>
    <col min="7867" max="7867" width="3.5703125" style="1" customWidth="1"/>
    <col min="7868" max="7868" width="1.7109375" style="1" customWidth="1"/>
    <col min="7869" max="7869" width="5.28515625" style="1" customWidth="1"/>
    <col min="7870" max="7880" width="1.7109375" style="1" customWidth="1"/>
    <col min="7881" max="7881" width="3.5703125" style="1" customWidth="1"/>
    <col min="7882" max="7882" width="1.7109375" style="1" customWidth="1"/>
    <col min="7883" max="7883" width="2.42578125" style="1" customWidth="1"/>
    <col min="7884" max="7898" width="1.7109375" style="1" customWidth="1"/>
    <col min="7899" max="7899" width="2.5703125" style="1" customWidth="1"/>
    <col min="7900" max="7946" width="1.7109375" style="1" customWidth="1"/>
    <col min="7947" max="7947" width="1" style="1" customWidth="1"/>
    <col min="7948" max="7948" width="1.7109375" style="1" customWidth="1"/>
    <col min="7949" max="7949" width="0.42578125" style="1" customWidth="1"/>
    <col min="7950" max="7952" width="1.7109375" style="1" customWidth="1"/>
    <col min="7953" max="7953" width="0" style="1" hidden="1" customWidth="1"/>
    <col min="7954" max="7954" width="10.7109375" style="1" customWidth="1"/>
    <col min="7955" max="7961" width="1.7109375" style="1" customWidth="1"/>
    <col min="7962" max="8097" width="11.42578125" style="1"/>
    <col min="8098" max="8106" width="1.7109375" style="1" customWidth="1"/>
    <col min="8107" max="8108" width="3.140625" style="1" customWidth="1"/>
    <col min="8109" max="8109" width="1.7109375" style="1" customWidth="1"/>
    <col min="8110" max="8110" width="3.140625" style="1" customWidth="1"/>
    <col min="8111" max="8111" width="3" style="1" customWidth="1"/>
    <col min="8112" max="8112" width="4" style="1" customWidth="1"/>
    <col min="8113" max="8122" width="1.7109375" style="1" customWidth="1"/>
    <col min="8123" max="8123" width="3.5703125" style="1" customWidth="1"/>
    <col min="8124" max="8124" width="1.7109375" style="1" customWidth="1"/>
    <col min="8125" max="8125" width="5.28515625" style="1" customWidth="1"/>
    <col min="8126" max="8136" width="1.7109375" style="1" customWidth="1"/>
    <col min="8137" max="8137" width="3.5703125" style="1" customWidth="1"/>
    <col min="8138" max="8138" width="1.7109375" style="1" customWidth="1"/>
    <col min="8139" max="8139" width="2.42578125" style="1" customWidth="1"/>
    <col min="8140" max="8154" width="1.7109375" style="1" customWidth="1"/>
    <col min="8155" max="8155" width="2.5703125" style="1" customWidth="1"/>
    <col min="8156" max="8202" width="1.7109375" style="1" customWidth="1"/>
    <col min="8203" max="8203" width="1" style="1" customWidth="1"/>
    <col min="8204" max="8204" width="1.7109375" style="1" customWidth="1"/>
    <col min="8205" max="8205" width="0.42578125" style="1" customWidth="1"/>
    <col min="8206" max="8208" width="1.7109375" style="1" customWidth="1"/>
    <col min="8209" max="8209" width="0" style="1" hidden="1" customWidth="1"/>
    <col min="8210" max="8210" width="10.7109375" style="1" customWidth="1"/>
    <col min="8211" max="8217" width="1.7109375" style="1" customWidth="1"/>
    <col min="8218" max="8353" width="11.42578125" style="1"/>
    <col min="8354" max="8362" width="1.7109375" style="1" customWidth="1"/>
    <col min="8363" max="8364" width="3.140625" style="1" customWidth="1"/>
    <col min="8365" max="8365" width="1.7109375" style="1" customWidth="1"/>
    <col min="8366" max="8366" width="3.140625" style="1" customWidth="1"/>
    <col min="8367" max="8367" width="3" style="1" customWidth="1"/>
    <col min="8368" max="8368" width="4" style="1" customWidth="1"/>
    <col min="8369" max="8378" width="1.7109375" style="1" customWidth="1"/>
    <col min="8379" max="8379" width="3.5703125" style="1" customWidth="1"/>
    <col min="8380" max="8380" width="1.7109375" style="1" customWidth="1"/>
    <col min="8381" max="8381" width="5.28515625" style="1" customWidth="1"/>
    <col min="8382" max="8392" width="1.7109375" style="1" customWidth="1"/>
    <col min="8393" max="8393" width="3.5703125" style="1" customWidth="1"/>
    <col min="8394" max="8394" width="1.7109375" style="1" customWidth="1"/>
    <col min="8395" max="8395" width="2.42578125" style="1" customWidth="1"/>
    <col min="8396" max="8410" width="1.7109375" style="1" customWidth="1"/>
    <col min="8411" max="8411" width="2.5703125" style="1" customWidth="1"/>
    <col min="8412" max="8458" width="1.7109375" style="1" customWidth="1"/>
    <col min="8459" max="8459" width="1" style="1" customWidth="1"/>
    <col min="8460" max="8460" width="1.7109375" style="1" customWidth="1"/>
    <col min="8461" max="8461" width="0.42578125" style="1" customWidth="1"/>
    <col min="8462" max="8464" width="1.7109375" style="1" customWidth="1"/>
    <col min="8465" max="8465" width="0" style="1" hidden="1" customWidth="1"/>
    <col min="8466" max="8466" width="10.7109375" style="1" customWidth="1"/>
    <col min="8467" max="8473" width="1.7109375" style="1" customWidth="1"/>
    <col min="8474" max="8609" width="11.42578125" style="1"/>
    <col min="8610" max="8618" width="1.7109375" style="1" customWidth="1"/>
    <col min="8619" max="8620" width="3.140625" style="1" customWidth="1"/>
    <col min="8621" max="8621" width="1.7109375" style="1" customWidth="1"/>
    <col min="8622" max="8622" width="3.140625" style="1" customWidth="1"/>
    <col min="8623" max="8623" width="3" style="1" customWidth="1"/>
    <col min="8624" max="8624" width="4" style="1" customWidth="1"/>
    <col min="8625" max="8634" width="1.7109375" style="1" customWidth="1"/>
    <col min="8635" max="8635" width="3.5703125" style="1" customWidth="1"/>
    <col min="8636" max="8636" width="1.7109375" style="1" customWidth="1"/>
    <col min="8637" max="8637" width="5.28515625" style="1" customWidth="1"/>
    <col min="8638" max="8648" width="1.7109375" style="1" customWidth="1"/>
    <col min="8649" max="8649" width="3.5703125" style="1" customWidth="1"/>
    <col min="8650" max="8650" width="1.7109375" style="1" customWidth="1"/>
    <col min="8651" max="8651" width="2.42578125" style="1" customWidth="1"/>
    <col min="8652" max="8666" width="1.7109375" style="1" customWidth="1"/>
    <col min="8667" max="8667" width="2.5703125" style="1" customWidth="1"/>
    <col min="8668" max="8714" width="1.7109375" style="1" customWidth="1"/>
    <col min="8715" max="8715" width="1" style="1" customWidth="1"/>
    <col min="8716" max="8716" width="1.7109375" style="1" customWidth="1"/>
    <col min="8717" max="8717" width="0.42578125" style="1" customWidth="1"/>
    <col min="8718" max="8720" width="1.7109375" style="1" customWidth="1"/>
    <col min="8721" max="8721" width="0" style="1" hidden="1" customWidth="1"/>
    <col min="8722" max="8722" width="10.7109375" style="1" customWidth="1"/>
    <col min="8723" max="8729" width="1.7109375" style="1" customWidth="1"/>
    <col min="8730" max="8865" width="11.42578125" style="1"/>
    <col min="8866" max="8874" width="1.7109375" style="1" customWidth="1"/>
    <col min="8875" max="8876" width="3.140625" style="1" customWidth="1"/>
    <col min="8877" max="8877" width="1.7109375" style="1" customWidth="1"/>
    <col min="8878" max="8878" width="3.140625" style="1" customWidth="1"/>
    <col min="8879" max="8879" width="3" style="1" customWidth="1"/>
    <col min="8880" max="8880" width="4" style="1" customWidth="1"/>
    <col min="8881" max="8890" width="1.7109375" style="1" customWidth="1"/>
    <col min="8891" max="8891" width="3.5703125" style="1" customWidth="1"/>
    <col min="8892" max="8892" width="1.7109375" style="1" customWidth="1"/>
    <col min="8893" max="8893" width="5.28515625" style="1" customWidth="1"/>
    <col min="8894" max="8904" width="1.7109375" style="1" customWidth="1"/>
    <col min="8905" max="8905" width="3.5703125" style="1" customWidth="1"/>
    <col min="8906" max="8906" width="1.7109375" style="1" customWidth="1"/>
    <col min="8907" max="8907" width="2.42578125" style="1" customWidth="1"/>
    <col min="8908" max="8922" width="1.7109375" style="1" customWidth="1"/>
    <col min="8923" max="8923" width="2.5703125" style="1" customWidth="1"/>
    <col min="8924" max="8970" width="1.7109375" style="1" customWidth="1"/>
    <col min="8971" max="8971" width="1" style="1" customWidth="1"/>
    <col min="8972" max="8972" width="1.7109375" style="1" customWidth="1"/>
    <col min="8973" max="8973" width="0.42578125" style="1" customWidth="1"/>
    <col min="8974" max="8976" width="1.7109375" style="1" customWidth="1"/>
    <col min="8977" max="8977" width="0" style="1" hidden="1" customWidth="1"/>
    <col min="8978" max="8978" width="10.7109375" style="1" customWidth="1"/>
    <col min="8979" max="8985" width="1.7109375" style="1" customWidth="1"/>
    <col min="8986" max="9121" width="11.42578125" style="1"/>
    <col min="9122" max="9130" width="1.7109375" style="1" customWidth="1"/>
    <col min="9131" max="9132" width="3.140625" style="1" customWidth="1"/>
    <col min="9133" max="9133" width="1.7109375" style="1" customWidth="1"/>
    <col min="9134" max="9134" width="3.140625" style="1" customWidth="1"/>
    <col min="9135" max="9135" width="3" style="1" customWidth="1"/>
    <col min="9136" max="9136" width="4" style="1" customWidth="1"/>
    <col min="9137" max="9146" width="1.7109375" style="1" customWidth="1"/>
    <col min="9147" max="9147" width="3.5703125" style="1" customWidth="1"/>
    <col min="9148" max="9148" width="1.7109375" style="1" customWidth="1"/>
    <col min="9149" max="9149" width="5.28515625" style="1" customWidth="1"/>
    <col min="9150" max="9160" width="1.7109375" style="1" customWidth="1"/>
    <col min="9161" max="9161" width="3.5703125" style="1" customWidth="1"/>
    <col min="9162" max="9162" width="1.7109375" style="1" customWidth="1"/>
    <col min="9163" max="9163" width="2.42578125" style="1" customWidth="1"/>
    <col min="9164" max="9178" width="1.7109375" style="1" customWidth="1"/>
    <col min="9179" max="9179" width="2.5703125" style="1" customWidth="1"/>
    <col min="9180" max="9226" width="1.7109375" style="1" customWidth="1"/>
    <col min="9227" max="9227" width="1" style="1" customWidth="1"/>
    <col min="9228" max="9228" width="1.7109375" style="1" customWidth="1"/>
    <col min="9229" max="9229" width="0.42578125" style="1" customWidth="1"/>
    <col min="9230" max="9232" width="1.7109375" style="1" customWidth="1"/>
    <col min="9233" max="9233" width="0" style="1" hidden="1" customWidth="1"/>
    <col min="9234" max="9234" width="10.7109375" style="1" customWidth="1"/>
    <col min="9235" max="9241" width="1.7109375" style="1" customWidth="1"/>
    <col min="9242" max="9377" width="11.42578125" style="1"/>
    <col min="9378" max="9386" width="1.7109375" style="1" customWidth="1"/>
    <col min="9387" max="9388" width="3.140625" style="1" customWidth="1"/>
    <col min="9389" max="9389" width="1.7109375" style="1" customWidth="1"/>
    <col min="9390" max="9390" width="3.140625" style="1" customWidth="1"/>
    <col min="9391" max="9391" width="3" style="1" customWidth="1"/>
    <col min="9392" max="9392" width="4" style="1" customWidth="1"/>
    <col min="9393" max="9402" width="1.7109375" style="1" customWidth="1"/>
    <col min="9403" max="9403" width="3.5703125" style="1" customWidth="1"/>
    <col min="9404" max="9404" width="1.7109375" style="1" customWidth="1"/>
    <col min="9405" max="9405" width="5.28515625" style="1" customWidth="1"/>
    <col min="9406" max="9416" width="1.7109375" style="1" customWidth="1"/>
    <col min="9417" max="9417" width="3.5703125" style="1" customWidth="1"/>
    <col min="9418" max="9418" width="1.7109375" style="1" customWidth="1"/>
    <col min="9419" max="9419" width="2.42578125" style="1" customWidth="1"/>
    <col min="9420" max="9434" width="1.7109375" style="1" customWidth="1"/>
    <col min="9435" max="9435" width="2.5703125" style="1" customWidth="1"/>
    <col min="9436" max="9482" width="1.7109375" style="1" customWidth="1"/>
    <col min="9483" max="9483" width="1" style="1" customWidth="1"/>
    <col min="9484" max="9484" width="1.7109375" style="1" customWidth="1"/>
    <col min="9485" max="9485" width="0.42578125" style="1" customWidth="1"/>
    <col min="9486" max="9488" width="1.7109375" style="1" customWidth="1"/>
    <col min="9489" max="9489" width="0" style="1" hidden="1" customWidth="1"/>
    <col min="9490" max="9490" width="10.7109375" style="1" customWidth="1"/>
    <col min="9491" max="9497" width="1.7109375" style="1" customWidth="1"/>
    <col min="9498" max="9633" width="11.42578125" style="1"/>
    <col min="9634" max="9642" width="1.7109375" style="1" customWidth="1"/>
    <col min="9643" max="9644" width="3.140625" style="1" customWidth="1"/>
    <col min="9645" max="9645" width="1.7109375" style="1" customWidth="1"/>
    <col min="9646" max="9646" width="3.140625" style="1" customWidth="1"/>
    <col min="9647" max="9647" width="3" style="1" customWidth="1"/>
    <col min="9648" max="9648" width="4" style="1" customWidth="1"/>
    <col min="9649" max="9658" width="1.7109375" style="1" customWidth="1"/>
    <col min="9659" max="9659" width="3.5703125" style="1" customWidth="1"/>
    <col min="9660" max="9660" width="1.7109375" style="1" customWidth="1"/>
    <col min="9661" max="9661" width="5.28515625" style="1" customWidth="1"/>
    <col min="9662" max="9672" width="1.7109375" style="1" customWidth="1"/>
    <col min="9673" max="9673" width="3.5703125" style="1" customWidth="1"/>
    <col min="9674" max="9674" width="1.7109375" style="1" customWidth="1"/>
    <col min="9675" max="9675" width="2.42578125" style="1" customWidth="1"/>
    <col min="9676" max="9690" width="1.7109375" style="1" customWidth="1"/>
    <col min="9691" max="9691" width="2.5703125" style="1" customWidth="1"/>
    <col min="9692" max="9738" width="1.7109375" style="1" customWidth="1"/>
    <col min="9739" max="9739" width="1" style="1" customWidth="1"/>
    <col min="9740" max="9740" width="1.7109375" style="1" customWidth="1"/>
    <col min="9741" max="9741" width="0.42578125" style="1" customWidth="1"/>
    <col min="9742" max="9744" width="1.7109375" style="1" customWidth="1"/>
    <col min="9745" max="9745" width="0" style="1" hidden="1" customWidth="1"/>
    <col min="9746" max="9746" width="10.7109375" style="1" customWidth="1"/>
    <col min="9747" max="9753" width="1.7109375" style="1" customWidth="1"/>
    <col min="9754" max="9889" width="11.42578125" style="1"/>
    <col min="9890" max="9898" width="1.7109375" style="1" customWidth="1"/>
    <col min="9899" max="9900" width="3.140625" style="1" customWidth="1"/>
    <col min="9901" max="9901" width="1.7109375" style="1" customWidth="1"/>
    <col min="9902" max="9902" width="3.140625" style="1" customWidth="1"/>
    <col min="9903" max="9903" width="3" style="1" customWidth="1"/>
    <col min="9904" max="9904" width="4" style="1" customWidth="1"/>
    <col min="9905" max="9914" width="1.7109375" style="1" customWidth="1"/>
    <col min="9915" max="9915" width="3.5703125" style="1" customWidth="1"/>
    <col min="9916" max="9916" width="1.7109375" style="1" customWidth="1"/>
    <col min="9917" max="9917" width="5.28515625" style="1" customWidth="1"/>
    <col min="9918" max="9928" width="1.7109375" style="1" customWidth="1"/>
    <col min="9929" max="9929" width="3.5703125" style="1" customWidth="1"/>
    <col min="9930" max="9930" width="1.7109375" style="1" customWidth="1"/>
    <col min="9931" max="9931" width="2.42578125" style="1" customWidth="1"/>
    <col min="9932" max="9946" width="1.7109375" style="1" customWidth="1"/>
    <col min="9947" max="9947" width="2.5703125" style="1" customWidth="1"/>
    <col min="9948" max="9994" width="1.7109375" style="1" customWidth="1"/>
    <col min="9995" max="9995" width="1" style="1" customWidth="1"/>
    <col min="9996" max="9996" width="1.7109375" style="1" customWidth="1"/>
    <col min="9997" max="9997" width="0.42578125" style="1" customWidth="1"/>
    <col min="9998" max="10000" width="1.7109375" style="1" customWidth="1"/>
    <col min="10001" max="10001" width="0" style="1" hidden="1" customWidth="1"/>
    <col min="10002" max="10002" width="10.7109375" style="1" customWidth="1"/>
    <col min="10003" max="10009" width="1.7109375" style="1" customWidth="1"/>
    <col min="10010" max="10145" width="11.42578125" style="1"/>
    <col min="10146" max="10154" width="1.7109375" style="1" customWidth="1"/>
    <col min="10155" max="10156" width="3.140625" style="1" customWidth="1"/>
    <col min="10157" max="10157" width="1.7109375" style="1" customWidth="1"/>
    <col min="10158" max="10158" width="3.140625" style="1" customWidth="1"/>
    <col min="10159" max="10159" width="3" style="1" customWidth="1"/>
    <col min="10160" max="10160" width="4" style="1" customWidth="1"/>
    <col min="10161" max="10170" width="1.7109375" style="1" customWidth="1"/>
    <col min="10171" max="10171" width="3.5703125" style="1" customWidth="1"/>
    <col min="10172" max="10172" width="1.7109375" style="1" customWidth="1"/>
    <col min="10173" max="10173" width="5.28515625" style="1" customWidth="1"/>
    <col min="10174" max="10184" width="1.7109375" style="1" customWidth="1"/>
    <col min="10185" max="10185" width="3.5703125" style="1" customWidth="1"/>
    <col min="10186" max="10186" width="1.7109375" style="1" customWidth="1"/>
    <col min="10187" max="10187" width="2.42578125" style="1" customWidth="1"/>
    <col min="10188" max="10202" width="1.7109375" style="1" customWidth="1"/>
    <col min="10203" max="10203" width="2.5703125" style="1" customWidth="1"/>
    <col min="10204" max="10250" width="1.7109375" style="1" customWidth="1"/>
    <col min="10251" max="10251" width="1" style="1" customWidth="1"/>
    <col min="10252" max="10252" width="1.7109375" style="1" customWidth="1"/>
    <col min="10253" max="10253" width="0.42578125" style="1" customWidth="1"/>
    <col min="10254" max="10256" width="1.7109375" style="1" customWidth="1"/>
    <col min="10257" max="10257" width="0" style="1" hidden="1" customWidth="1"/>
    <col min="10258" max="10258" width="10.7109375" style="1" customWidth="1"/>
    <col min="10259" max="10265" width="1.7109375" style="1" customWidth="1"/>
    <col min="10266" max="10401" width="11.42578125" style="1"/>
    <col min="10402" max="10410" width="1.7109375" style="1" customWidth="1"/>
    <col min="10411" max="10412" width="3.140625" style="1" customWidth="1"/>
    <col min="10413" max="10413" width="1.7109375" style="1" customWidth="1"/>
    <col min="10414" max="10414" width="3.140625" style="1" customWidth="1"/>
    <col min="10415" max="10415" width="3" style="1" customWidth="1"/>
    <col min="10416" max="10416" width="4" style="1" customWidth="1"/>
    <col min="10417" max="10426" width="1.7109375" style="1" customWidth="1"/>
    <col min="10427" max="10427" width="3.5703125" style="1" customWidth="1"/>
    <col min="10428" max="10428" width="1.7109375" style="1" customWidth="1"/>
    <col min="10429" max="10429" width="5.28515625" style="1" customWidth="1"/>
    <col min="10430" max="10440" width="1.7109375" style="1" customWidth="1"/>
    <col min="10441" max="10441" width="3.5703125" style="1" customWidth="1"/>
    <col min="10442" max="10442" width="1.7109375" style="1" customWidth="1"/>
    <col min="10443" max="10443" width="2.42578125" style="1" customWidth="1"/>
    <col min="10444" max="10458" width="1.7109375" style="1" customWidth="1"/>
    <col min="10459" max="10459" width="2.5703125" style="1" customWidth="1"/>
    <col min="10460" max="10506" width="1.7109375" style="1" customWidth="1"/>
    <col min="10507" max="10507" width="1" style="1" customWidth="1"/>
    <col min="10508" max="10508" width="1.7109375" style="1" customWidth="1"/>
    <col min="10509" max="10509" width="0.42578125" style="1" customWidth="1"/>
    <col min="10510" max="10512" width="1.7109375" style="1" customWidth="1"/>
    <col min="10513" max="10513" width="0" style="1" hidden="1" customWidth="1"/>
    <col min="10514" max="10514" width="10.7109375" style="1" customWidth="1"/>
    <col min="10515" max="10521" width="1.7109375" style="1" customWidth="1"/>
    <col min="10522" max="10657" width="11.42578125" style="1"/>
    <col min="10658" max="10666" width="1.7109375" style="1" customWidth="1"/>
    <col min="10667" max="10668" width="3.140625" style="1" customWidth="1"/>
    <col min="10669" max="10669" width="1.7109375" style="1" customWidth="1"/>
    <col min="10670" max="10670" width="3.140625" style="1" customWidth="1"/>
    <col min="10671" max="10671" width="3" style="1" customWidth="1"/>
    <col min="10672" max="10672" width="4" style="1" customWidth="1"/>
    <col min="10673" max="10682" width="1.7109375" style="1" customWidth="1"/>
    <col min="10683" max="10683" width="3.5703125" style="1" customWidth="1"/>
    <col min="10684" max="10684" width="1.7109375" style="1" customWidth="1"/>
    <col min="10685" max="10685" width="5.28515625" style="1" customWidth="1"/>
    <col min="10686" max="10696" width="1.7109375" style="1" customWidth="1"/>
    <col min="10697" max="10697" width="3.5703125" style="1" customWidth="1"/>
    <col min="10698" max="10698" width="1.7109375" style="1" customWidth="1"/>
    <col min="10699" max="10699" width="2.42578125" style="1" customWidth="1"/>
    <col min="10700" max="10714" width="1.7109375" style="1" customWidth="1"/>
    <col min="10715" max="10715" width="2.5703125" style="1" customWidth="1"/>
    <col min="10716" max="10762" width="1.7109375" style="1" customWidth="1"/>
    <col min="10763" max="10763" width="1" style="1" customWidth="1"/>
    <col min="10764" max="10764" width="1.7109375" style="1" customWidth="1"/>
    <col min="10765" max="10765" width="0.42578125" style="1" customWidth="1"/>
    <col min="10766" max="10768" width="1.7109375" style="1" customWidth="1"/>
    <col min="10769" max="10769" width="0" style="1" hidden="1" customWidth="1"/>
    <col min="10770" max="10770" width="10.7109375" style="1" customWidth="1"/>
    <col min="10771" max="10777" width="1.7109375" style="1" customWidth="1"/>
    <col min="10778" max="10913" width="11.42578125" style="1"/>
    <col min="10914" max="10922" width="1.7109375" style="1" customWidth="1"/>
    <col min="10923" max="10924" width="3.140625" style="1" customWidth="1"/>
    <col min="10925" max="10925" width="1.7109375" style="1" customWidth="1"/>
    <col min="10926" max="10926" width="3.140625" style="1" customWidth="1"/>
    <col min="10927" max="10927" width="3" style="1" customWidth="1"/>
    <col min="10928" max="10928" width="4" style="1" customWidth="1"/>
    <col min="10929" max="10938" width="1.7109375" style="1" customWidth="1"/>
    <col min="10939" max="10939" width="3.5703125" style="1" customWidth="1"/>
    <col min="10940" max="10940" width="1.7109375" style="1" customWidth="1"/>
    <col min="10941" max="10941" width="5.28515625" style="1" customWidth="1"/>
    <col min="10942" max="10952" width="1.7109375" style="1" customWidth="1"/>
    <col min="10953" max="10953" width="3.5703125" style="1" customWidth="1"/>
    <col min="10954" max="10954" width="1.7109375" style="1" customWidth="1"/>
    <col min="10955" max="10955" width="2.42578125" style="1" customWidth="1"/>
    <col min="10956" max="10970" width="1.7109375" style="1" customWidth="1"/>
    <col min="10971" max="10971" width="2.5703125" style="1" customWidth="1"/>
    <col min="10972" max="11018" width="1.7109375" style="1" customWidth="1"/>
    <col min="11019" max="11019" width="1" style="1" customWidth="1"/>
    <col min="11020" max="11020" width="1.7109375" style="1" customWidth="1"/>
    <col min="11021" max="11021" width="0.42578125" style="1" customWidth="1"/>
    <col min="11022" max="11024" width="1.7109375" style="1" customWidth="1"/>
    <col min="11025" max="11025" width="0" style="1" hidden="1" customWidth="1"/>
    <col min="11026" max="11026" width="10.7109375" style="1" customWidth="1"/>
    <col min="11027" max="11033" width="1.7109375" style="1" customWidth="1"/>
    <col min="11034" max="11169" width="11.42578125" style="1"/>
    <col min="11170" max="11178" width="1.7109375" style="1" customWidth="1"/>
    <col min="11179" max="11180" width="3.140625" style="1" customWidth="1"/>
    <col min="11181" max="11181" width="1.7109375" style="1" customWidth="1"/>
    <col min="11182" max="11182" width="3.140625" style="1" customWidth="1"/>
    <col min="11183" max="11183" width="3" style="1" customWidth="1"/>
    <col min="11184" max="11184" width="4" style="1" customWidth="1"/>
    <col min="11185" max="11194" width="1.7109375" style="1" customWidth="1"/>
    <col min="11195" max="11195" width="3.5703125" style="1" customWidth="1"/>
    <col min="11196" max="11196" width="1.7109375" style="1" customWidth="1"/>
    <col min="11197" max="11197" width="5.28515625" style="1" customWidth="1"/>
    <col min="11198" max="11208" width="1.7109375" style="1" customWidth="1"/>
    <col min="11209" max="11209" width="3.5703125" style="1" customWidth="1"/>
    <col min="11210" max="11210" width="1.7109375" style="1" customWidth="1"/>
    <col min="11211" max="11211" width="2.42578125" style="1" customWidth="1"/>
    <col min="11212" max="11226" width="1.7109375" style="1" customWidth="1"/>
    <col min="11227" max="11227" width="2.5703125" style="1" customWidth="1"/>
    <col min="11228" max="11274" width="1.7109375" style="1" customWidth="1"/>
    <col min="11275" max="11275" width="1" style="1" customWidth="1"/>
    <col min="11276" max="11276" width="1.7109375" style="1" customWidth="1"/>
    <col min="11277" max="11277" width="0.42578125" style="1" customWidth="1"/>
    <col min="11278" max="11280" width="1.7109375" style="1" customWidth="1"/>
    <col min="11281" max="11281" width="0" style="1" hidden="1" customWidth="1"/>
    <col min="11282" max="11282" width="10.7109375" style="1" customWidth="1"/>
    <col min="11283" max="11289" width="1.7109375" style="1" customWidth="1"/>
    <col min="11290" max="11425" width="11.42578125" style="1"/>
    <col min="11426" max="11434" width="1.7109375" style="1" customWidth="1"/>
    <col min="11435" max="11436" width="3.140625" style="1" customWidth="1"/>
    <col min="11437" max="11437" width="1.7109375" style="1" customWidth="1"/>
    <col min="11438" max="11438" width="3.140625" style="1" customWidth="1"/>
    <col min="11439" max="11439" width="3" style="1" customWidth="1"/>
    <col min="11440" max="11440" width="4" style="1" customWidth="1"/>
    <col min="11441" max="11450" width="1.7109375" style="1" customWidth="1"/>
    <col min="11451" max="11451" width="3.5703125" style="1" customWidth="1"/>
    <col min="11452" max="11452" width="1.7109375" style="1" customWidth="1"/>
    <col min="11453" max="11453" width="5.28515625" style="1" customWidth="1"/>
    <col min="11454" max="11464" width="1.7109375" style="1" customWidth="1"/>
    <col min="11465" max="11465" width="3.5703125" style="1" customWidth="1"/>
    <col min="11466" max="11466" width="1.7109375" style="1" customWidth="1"/>
    <col min="11467" max="11467" width="2.42578125" style="1" customWidth="1"/>
    <col min="11468" max="11482" width="1.7109375" style="1" customWidth="1"/>
    <col min="11483" max="11483" width="2.5703125" style="1" customWidth="1"/>
    <col min="11484" max="11530" width="1.7109375" style="1" customWidth="1"/>
    <col min="11531" max="11531" width="1" style="1" customWidth="1"/>
    <col min="11532" max="11532" width="1.7109375" style="1" customWidth="1"/>
    <col min="11533" max="11533" width="0.42578125" style="1" customWidth="1"/>
    <col min="11534" max="11536" width="1.7109375" style="1" customWidth="1"/>
    <col min="11537" max="11537" width="0" style="1" hidden="1" customWidth="1"/>
    <col min="11538" max="11538" width="10.7109375" style="1" customWidth="1"/>
    <col min="11539" max="11545" width="1.7109375" style="1" customWidth="1"/>
    <col min="11546" max="11681" width="11.42578125" style="1"/>
    <col min="11682" max="11690" width="1.7109375" style="1" customWidth="1"/>
    <col min="11691" max="11692" width="3.140625" style="1" customWidth="1"/>
    <col min="11693" max="11693" width="1.7109375" style="1" customWidth="1"/>
    <col min="11694" max="11694" width="3.140625" style="1" customWidth="1"/>
    <col min="11695" max="11695" width="3" style="1" customWidth="1"/>
    <col min="11696" max="11696" width="4" style="1" customWidth="1"/>
    <col min="11697" max="11706" width="1.7109375" style="1" customWidth="1"/>
    <col min="11707" max="11707" width="3.5703125" style="1" customWidth="1"/>
    <col min="11708" max="11708" width="1.7109375" style="1" customWidth="1"/>
    <col min="11709" max="11709" width="5.28515625" style="1" customWidth="1"/>
    <col min="11710" max="11720" width="1.7109375" style="1" customWidth="1"/>
    <col min="11721" max="11721" width="3.5703125" style="1" customWidth="1"/>
    <col min="11722" max="11722" width="1.7109375" style="1" customWidth="1"/>
    <col min="11723" max="11723" width="2.42578125" style="1" customWidth="1"/>
    <col min="11724" max="11738" width="1.7109375" style="1" customWidth="1"/>
    <col min="11739" max="11739" width="2.5703125" style="1" customWidth="1"/>
    <col min="11740" max="11786" width="1.7109375" style="1" customWidth="1"/>
    <col min="11787" max="11787" width="1" style="1" customWidth="1"/>
    <col min="11788" max="11788" width="1.7109375" style="1" customWidth="1"/>
    <col min="11789" max="11789" width="0.42578125" style="1" customWidth="1"/>
    <col min="11790" max="11792" width="1.7109375" style="1" customWidth="1"/>
    <col min="11793" max="11793" width="0" style="1" hidden="1" customWidth="1"/>
    <col min="11794" max="11794" width="10.7109375" style="1" customWidth="1"/>
    <col min="11795" max="11801" width="1.7109375" style="1" customWidth="1"/>
    <col min="11802" max="11937" width="11.42578125" style="1"/>
    <col min="11938" max="11946" width="1.7109375" style="1" customWidth="1"/>
    <col min="11947" max="11948" width="3.140625" style="1" customWidth="1"/>
    <col min="11949" max="11949" width="1.7109375" style="1" customWidth="1"/>
    <col min="11950" max="11950" width="3.140625" style="1" customWidth="1"/>
    <col min="11951" max="11951" width="3" style="1" customWidth="1"/>
    <col min="11952" max="11952" width="4" style="1" customWidth="1"/>
    <col min="11953" max="11962" width="1.7109375" style="1" customWidth="1"/>
    <col min="11963" max="11963" width="3.5703125" style="1" customWidth="1"/>
    <col min="11964" max="11964" width="1.7109375" style="1" customWidth="1"/>
    <col min="11965" max="11965" width="5.28515625" style="1" customWidth="1"/>
    <col min="11966" max="11976" width="1.7109375" style="1" customWidth="1"/>
    <col min="11977" max="11977" width="3.5703125" style="1" customWidth="1"/>
    <col min="11978" max="11978" width="1.7109375" style="1" customWidth="1"/>
    <col min="11979" max="11979" width="2.42578125" style="1" customWidth="1"/>
    <col min="11980" max="11994" width="1.7109375" style="1" customWidth="1"/>
    <col min="11995" max="11995" width="2.5703125" style="1" customWidth="1"/>
    <col min="11996" max="12042" width="1.7109375" style="1" customWidth="1"/>
    <col min="12043" max="12043" width="1" style="1" customWidth="1"/>
    <col min="12044" max="12044" width="1.7109375" style="1" customWidth="1"/>
    <col min="12045" max="12045" width="0.42578125" style="1" customWidth="1"/>
    <col min="12046" max="12048" width="1.7109375" style="1" customWidth="1"/>
    <col min="12049" max="12049" width="0" style="1" hidden="1" customWidth="1"/>
    <col min="12050" max="12050" width="10.7109375" style="1" customWidth="1"/>
    <col min="12051" max="12057" width="1.7109375" style="1" customWidth="1"/>
    <col min="12058" max="12193" width="11.42578125" style="1"/>
    <col min="12194" max="12202" width="1.7109375" style="1" customWidth="1"/>
    <col min="12203" max="12204" width="3.140625" style="1" customWidth="1"/>
    <col min="12205" max="12205" width="1.7109375" style="1" customWidth="1"/>
    <col min="12206" max="12206" width="3.140625" style="1" customWidth="1"/>
    <col min="12207" max="12207" width="3" style="1" customWidth="1"/>
    <col min="12208" max="12208" width="4" style="1" customWidth="1"/>
    <col min="12209" max="12218" width="1.7109375" style="1" customWidth="1"/>
    <col min="12219" max="12219" width="3.5703125" style="1" customWidth="1"/>
    <col min="12220" max="12220" width="1.7109375" style="1" customWidth="1"/>
    <col min="12221" max="12221" width="5.28515625" style="1" customWidth="1"/>
    <col min="12222" max="12232" width="1.7109375" style="1" customWidth="1"/>
    <col min="12233" max="12233" width="3.5703125" style="1" customWidth="1"/>
    <col min="12234" max="12234" width="1.7109375" style="1" customWidth="1"/>
    <col min="12235" max="12235" width="2.42578125" style="1" customWidth="1"/>
    <col min="12236" max="12250" width="1.7109375" style="1" customWidth="1"/>
    <col min="12251" max="12251" width="2.5703125" style="1" customWidth="1"/>
    <col min="12252" max="12298" width="1.7109375" style="1" customWidth="1"/>
    <col min="12299" max="12299" width="1" style="1" customWidth="1"/>
    <col min="12300" max="12300" width="1.7109375" style="1" customWidth="1"/>
    <col min="12301" max="12301" width="0.42578125" style="1" customWidth="1"/>
    <col min="12302" max="12304" width="1.7109375" style="1" customWidth="1"/>
    <col min="12305" max="12305" width="0" style="1" hidden="1" customWidth="1"/>
    <col min="12306" max="12306" width="10.7109375" style="1" customWidth="1"/>
    <col min="12307" max="12313" width="1.7109375" style="1" customWidth="1"/>
    <col min="12314" max="12449" width="11.42578125" style="1"/>
    <col min="12450" max="12458" width="1.7109375" style="1" customWidth="1"/>
    <col min="12459" max="12460" width="3.140625" style="1" customWidth="1"/>
    <col min="12461" max="12461" width="1.7109375" style="1" customWidth="1"/>
    <col min="12462" max="12462" width="3.140625" style="1" customWidth="1"/>
    <col min="12463" max="12463" width="3" style="1" customWidth="1"/>
    <col min="12464" max="12464" width="4" style="1" customWidth="1"/>
    <col min="12465" max="12474" width="1.7109375" style="1" customWidth="1"/>
    <col min="12475" max="12475" width="3.5703125" style="1" customWidth="1"/>
    <col min="12476" max="12476" width="1.7109375" style="1" customWidth="1"/>
    <col min="12477" max="12477" width="5.28515625" style="1" customWidth="1"/>
    <col min="12478" max="12488" width="1.7109375" style="1" customWidth="1"/>
    <col min="12489" max="12489" width="3.5703125" style="1" customWidth="1"/>
    <col min="12490" max="12490" width="1.7109375" style="1" customWidth="1"/>
    <col min="12491" max="12491" width="2.42578125" style="1" customWidth="1"/>
    <col min="12492" max="12506" width="1.7109375" style="1" customWidth="1"/>
    <col min="12507" max="12507" width="2.5703125" style="1" customWidth="1"/>
    <col min="12508" max="12554" width="1.7109375" style="1" customWidth="1"/>
    <col min="12555" max="12555" width="1" style="1" customWidth="1"/>
    <col min="12556" max="12556" width="1.7109375" style="1" customWidth="1"/>
    <col min="12557" max="12557" width="0.42578125" style="1" customWidth="1"/>
    <col min="12558" max="12560" width="1.7109375" style="1" customWidth="1"/>
    <col min="12561" max="12561" width="0" style="1" hidden="1" customWidth="1"/>
    <col min="12562" max="12562" width="10.7109375" style="1" customWidth="1"/>
    <col min="12563" max="12569" width="1.7109375" style="1" customWidth="1"/>
    <col min="12570" max="12705" width="11.42578125" style="1"/>
    <col min="12706" max="12714" width="1.7109375" style="1" customWidth="1"/>
    <col min="12715" max="12716" width="3.140625" style="1" customWidth="1"/>
    <col min="12717" max="12717" width="1.7109375" style="1" customWidth="1"/>
    <col min="12718" max="12718" width="3.140625" style="1" customWidth="1"/>
    <col min="12719" max="12719" width="3" style="1" customWidth="1"/>
    <col min="12720" max="12720" width="4" style="1" customWidth="1"/>
    <col min="12721" max="12730" width="1.7109375" style="1" customWidth="1"/>
    <col min="12731" max="12731" width="3.5703125" style="1" customWidth="1"/>
    <col min="12732" max="12732" width="1.7109375" style="1" customWidth="1"/>
    <col min="12733" max="12733" width="5.28515625" style="1" customWidth="1"/>
    <col min="12734" max="12744" width="1.7109375" style="1" customWidth="1"/>
    <col min="12745" max="12745" width="3.5703125" style="1" customWidth="1"/>
    <col min="12746" max="12746" width="1.7109375" style="1" customWidth="1"/>
    <col min="12747" max="12747" width="2.42578125" style="1" customWidth="1"/>
    <col min="12748" max="12762" width="1.7109375" style="1" customWidth="1"/>
    <col min="12763" max="12763" width="2.5703125" style="1" customWidth="1"/>
    <col min="12764" max="12810" width="1.7109375" style="1" customWidth="1"/>
    <col min="12811" max="12811" width="1" style="1" customWidth="1"/>
    <col min="12812" max="12812" width="1.7109375" style="1" customWidth="1"/>
    <col min="12813" max="12813" width="0.42578125" style="1" customWidth="1"/>
    <col min="12814" max="12816" width="1.7109375" style="1" customWidth="1"/>
    <col min="12817" max="12817" width="0" style="1" hidden="1" customWidth="1"/>
    <col min="12818" max="12818" width="10.7109375" style="1" customWidth="1"/>
    <col min="12819" max="12825" width="1.7109375" style="1" customWidth="1"/>
    <col min="12826" max="12961" width="11.42578125" style="1"/>
    <col min="12962" max="12970" width="1.7109375" style="1" customWidth="1"/>
    <col min="12971" max="12972" width="3.140625" style="1" customWidth="1"/>
    <col min="12973" max="12973" width="1.7109375" style="1" customWidth="1"/>
    <col min="12974" max="12974" width="3.140625" style="1" customWidth="1"/>
    <col min="12975" max="12975" width="3" style="1" customWidth="1"/>
    <col min="12976" max="12976" width="4" style="1" customWidth="1"/>
    <col min="12977" max="12986" width="1.7109375" style="1" customWidth="1"/>
    <col min="12987" max="12987" width="3.5703125" style="1" customWidth="1"/>
    <col min="12988" max="12988" width="1.7109375" style="1" customWidth="1"/>
    <col min="12989" max="12989" width="5.28515625" style="1" customWidth="1"/>
    <col min="12990" max="13000" width="1.7109375" style="1" customWidth="1"/>
    <col min="13001" max="13001" width="3.5703125" style="1" customWidth="1"/>
    <col min="13002" max="13002" width="1.7109375" style="1" customWidth="1"/>
    <col min="13003" max="13003" width="2.42578125" style="1" customWidth="1"/>
    <col min="13004" max="13018" width="1.7109375" style="1" customWidth="1"/>
    <col min="13019" max="13019" width="2.5703125" style="1" customWidth="1"/>
    <col min="13020" max="13066" width="1.7109375" style="1" customWidth="1"/>
    <col min="13067" max="13067" width="1" style="1" customWidth="1"/>
    <col min="13068" max="13068" width="1.7109375" style="1" customWidth="1"/>
    <col min="13069" max="13069" width="0.42578125" style="1" customWidth="1"/>
    <col min="13070" max="13072" width="1.7109375" style="1" customWidth="1"/>
    <col min="13073" max="13073" width="0" style="1" hidden="1" customWidth="1"/>
    <col min="13074" max="13074" width="10.7109375" style="1" customWidth="1"/>
    <col min="13075" max="13081" width="1.7109375" style="1" customWidth="1"/>
    <col min="13082" max="13217" width="11.42578125" style="1"/>
    <col min="13218" max="13226" width="1.7109375" style="1" customWidth="1"/>
    <col min="13227" max="13228" width="3.140625" style="1" customWidth="1"/>
    <col min="13229" max="13229" width="1.7109375" style="1" customWidth="1"/>
    <col min="13230" max="13230" width="3.140625" style="1" customWidth="1"/>
    <col min="13231" max="13231" width="3" style="1" customWidth="1"/>
    <col min="13232" max="13232" width="4" style="1" customWidth="1"/>
    <col min="13233" max="13242" width="1.7109375" style="1" customWidth="1"/>
    <col min="13243" max="13243" width="3.5703125" style="1" customWidth="1"/>
    <col min="13244" max="13244" width="1.7109375" style="1" customWidth="1"/>
    <col min="13245" max="13245" width="5.28515625" style="1" customWidth="1"/>
    <col min="13246" max="13256" width="1.7109375" style="1" customWidth="1"/>
    <col min="13257" max="13257" width="3.5703125" style="1" customWidth="1"/>
    <col min="13258" max="13258" width="1.7109375" style="1" customWidth="1"/>
    <col min="13259" max="13259" width="2.42578125" style="1" customWidth="1"/>
    <col min="13260" max="13274" width="1.7109375" style="1" customWidth="1"/>
    <col min="13275" max="13275" width="2.5703125" style="1" customWidth="1"/>
    <col min="13276" max="13322" width="1.7109375" style="1" customWidth="1"/>
    <col min="13323" max="13323" width="1" style="1" customWidth="1"/>
    <col min="13324" max="13324" width="1.7109375" style="1" customWidth="1"/>
    <col min="13325" max="13325" width="0.42578125" style="1" customWidth="1"/>
    <col min="13326" max="13328" width="1.7109375" style="1" customWidth="1"/>
    <col min="13329" max="13329" width="0" style="1" hidden="1" customWidth="1"/>
    <col min="13330" max="13330" width="10.7109375" style="1" customWidth="1"/>
    <col min="13331" max="13337" width="1.7109375" style="1" customWidth="1"/>
    <col min="13338" max="13473" width="11.42578125" style="1"/>
    <col min="13474" max="13482" width="1.7109375" style="1" customWidth="1"/>
    <col min="13483" max="13484" width="3.140625" style="1" customWidth="1"/>
    <col min="13485" max="13485" width="1.7109375" style="1" customWidth="1"/>
    <col min="13486" max="13486" width="3.140625" style="1" customWidth="1"/>
    <col min="13487" max="13487" width="3" style="1" customWidth="1"/>
    <col min="13488" max="13488" width="4" style="1" customWidth="1"/>
    <col min="13489" max="13498" width="1.7109375" style="1" customWidth="1"/>
    <col min="13499" max="13499" width="3.5703125" style="1" customWidth="1"/>
    <col min="13500" max="13500" width="1.7109375" style="1" customWidth="1"/>
    <col min="13501" max="13501" width="5.28515625" style="1" customWidth="1"/>
    <col min="13502" max="13512" width="1.7109375" style="1" customWidth="1"/>
    <col min="13513" max="13513" width="3.5703125" style="1" customWidth="1"/>
    <col min="13514" max="13514" width="1.7109375" style="1" customWidth="1"/>
    <col min="13515" max="13515" width="2.42578125" style="1" customWidth="1"/>
    <col min="13516" max="13530" width="1.7109375" style="1" customWidth="1"/>
    <col min="13531" max="13531" width="2.5703125" style="1" customWidth="1"/>
    <col min="13532" max="13578" width="1.7109375" style="1" customWidth="1"/>
    <col min="13579" max="13579" width="1" style="1" customWidth="1"/>
    <col min="13580" max="13580" width="1.7109375" style="1" customWidth="1"/>
    <col min="13581" max="13581" width="0.42578125" style="1" customWidth="1"/>
    <col min="13582" max="13584" width="1.7109375" style="1" customWidth="1"/>
    <col min="13585" max="13585" width="0" style="1" hidden="1" customWidth="1"/>
    <col min="13586" max="13586" width="10.7109375" style="1" customWidth="1"/>
    <col min="13587" max="13593" width="1.7109375" style="1" customWidth="1"/>
    <col min="13594" max="13729" width="11.42578125" style="1"/>
    <col min="13730" max="13738" width="1.7109375" style="1" customWidth="1"/>
    <col min="13739" max="13740" width="3.140625" style="1" customWidth="1"/>
    <col min="13741" max="13741" width="1.7109375" style="1" customWidth="1"/>
    <col min="13742" max="13742" width="3.140625" style="1" customWidth="1"/>
    <col min="13743" max="13743" width="3" style="1" customWidth="1"/>
    <col min="13744" max="13744" width="4" style="1" customWidth="1"/>
    <col min="13745" max="13754" width="1.7109375" style="1" customWidth="1"/>
    <col min="13755" max="13755" width="3.5703125" style="1" customWidth="1"/>
    <col min="13756" max="13756" width="1.7109375" style="1" customWidth="1"/>
    <col min="13757" max="13757" width="5.28515625" style="1" customWidth="1"/>
    <col min="13758" max="13768" width="1.7109375" style="1" customWidth="1"/>
    <col min="13769" max="13769" width="3.5703125" style="1" customWidth="1"/>
    <col min="13770" max="13770" width="1.7109375" style="1" customWidth="1"/>
    <col min="13771" max="13771" width="2.42578125" style="1" customWidth="1"/>
    <col min="13772" max="13786" width="1.7109375" style="1" customWidth="1"/>
    <col min="13787" max="13787" width="2.5703125" style="1" customWidth="1"/>
    <col min="13788" max="13834" width="1.7109375" style="1" customWidth="1"/>
    <col min="13835" max="13835" width="1" style="1" customWidth="1"/>
    <col min="13836" max="13836" width="1.7109375" style="1" customWidth="1"/>
    <col min="13837" max="13837" width="0.42578125" style="1" customWidth="1"/>
    <col min="13838" max="13840" width="1.7109375" style="1" customWidth="1"/>
    <col min="13841" max="13841" width="0" style="1" hidden="1" customWidth="1"/>
    <col min="13842" max="13842" width="10.7109375" style="1" customWidth="1"/>
    <col min="13843" max="13849" width="1.7109375" style="1" customWidth="1"/>
    <col min="13850" max="13985" width="11.42578125" style="1"/>
    <col min="13986" max="13994" width="1.7109375" style="1" customWidth="1"/>
    <col min="13995" max="13996" width="3.140625" style="1" customWidth="1"/>
    <col min="13997" max="13997" width="1.7109375" style="1" customWidth="1"/>
    <col min="13998" max="13998" width="3.140625" style="1" customWidth="1"/>
    <col min="13999" max="13999" width="3" style="1" customWidth="1"/>
    <col min="14000" max="14000" width="4" style="1" customWidth="1"/>
    <col min="14001" max="14010" width="1.7109375" style="1" customWidth="1"/>
    <col min="14011" max="14011" width="3.5703125" style="1" customWidth="1"/>
    <col min="14012" max="14012" width="1.7109375" style="1" customWidth="1"/>
    <col min="14013" max="14013" width="5.28515625" style="1" customWidth="1"/>
    <col min="14014" max="14024" width="1.7109375" style="1" customWidth="1"/>
    <col min="14025" max="14025" width="3.5703125" style="1" customWidth="1"/>
    <col min="14026" max="14026" width="1.7109375" style="1" customWidth="1"/>
    <col min="14027" max="14027" width="2.42578125" style="1" customWidth="1"/>
    <col min="14028" max="14042" width="1.7109375" style="1" customWidth="1"/>
    <col min="14043" max="14043" width="2.5703125" style="1" customWidth="1"/>
    <col min="14044" max="14090" width="1.7109375" style="1" customWidth="1"/>
    <col min="14091" max="14091" width="1" style="1" customWidth="1"/>
    <col min="14092" max="14092" width="1.7109375" style="1" customWidth="1"/>
    <col min="14093" max="14093" width="0.42578125" style="1" customWidth="1"/>
    <col min="14094" max="14096" width="1.7109375" style="1" customWidth="1"/>
    <col min="14097" max="14097" width="0" style="1" hidden="1" customWidth="1"/>
    <col min="14098" max="14098" width="10.7109375" style="1" customWidth="1"/>
    <col min="14099" max="14105" width="1.7109375" style="1" customWidth="1"/>
    <col min="14106" max="14241" width="11.42578125" style="1"/>
    <col min="14242" max="14250" width="1.7109375" style="1" customWidth="1"/>
    <col min="14251" max="14252" width="3.140625" style="1" customWidth="1"/>
    <col min="14253" max="14253" width="1.7109375" style="1" customWidth="1"/>
    <col min="14254" max="14254" width="3.140625" style="1" customWidth="1"/>
    <col min="14255" max="14255" width="3" style="1" customWidth="1"/>
    <col min="14256" max="14256" width="4" style="1" customWidth="1"/>
    <col min="14257" max="14266" width="1.7109375" style="1" customWidth="1"/>
    <col min="14267" max="14267" width="3.5703125" style="1" customWidth="1"/>
    <col min="14268" max="14268" width="1.7109375" style="1" customWidth="1"/>
    <col min="14269" max="14269" width="5.28515625" style="1" customWidth="1"/>
    <col min="14270" max="14280" width="1.7109375" style="1" customWidth="1"/>
    <col min="14281" max="14281" width="3.5703125" style="1" customWidth="1"/>
    <col min="14282" max="14282" width="1.7109375" style="1" customWidth="1"/>
    <col min="14283" max="14283" width="2.42578125" style="1" customWidth="1"/>
    <col min="14284" max="14298" width="1.7109375" style="1" customWidth="1"/>
    <col min="14299" max="14299" width="2.5703125" style="1" customWidth="1"/>
    <col min="14300" max="14346" width="1.7109375" style="1" customWidth="1"/>
    <col min="14347" max="14347" width="1" style="1" customWidth="1"/>
    <col min="14348" max="14348" width="1.7109375" style="1" customWidth="1"/>
    <col min="14349" max="14349" width="0.42578125" style="1" customWidth="1"/>
    <col min="14350" max="14352" width="1.7109375" style="1" customWidth="1"/>
    <col min="14353" max="14353" width="0" style="1" hidden="1" customWidth="1"/>
    <col min="14354" max="14354" width="10.7109375" style="1" customWidth="1"/>
    <col min="14355" max="14361" width="1.7109375" style="1" customWidth="1"/>
    <col min="14362" max="14497" width="11.42578125" style="1"/>
    <col min="14498" max="14506" width="1.7109375" style="1" customWidth="1"/>
    <col min="14507" max="14508" width="3.140625" style="1" customWidth="1"/>
    <col min="14509" max="14509" width="1.7109375" style="1" customWidth="1"/>
    <col min="14510" max="14510" width="3.140625" style="1" customWidth="1"/>
    <col min="14511" max="14511" width="3" style="1" customWidth="1"/>
    <col min="14512" max="14512" width="4" style="1" customWidth="1"/>
    <col min="14513" max="14522" width="1.7109375" style="1" customWidth="1"/>
    <col min="14523" max="14523" width="3.5703125" style="1" customWidth="1"/>
    <col min="14524" max="14524" width="1.7109375" style="1" customWidth="1"/>
    <col min="14525" max="14525" width="5.28515625" style="1" customWidth="1"/>
    <col min="14526" max="14536" width="1.7109375" style="1" customWidth="1"/>
    <col min="14537" max="14537" width="3.5703125" style="1" customWidth="1"/>
    <col min="14538" max="14538" width="1.7109375" style="1" customWidth="1"/>
    <col min="14539" max="14539" width="2.42578125" style="1" customWidth="1"/>
    <col min="14540" max="14554" width="1.7109375" style="1" customWidth="1"/>
    <col min="14555" max="14555" width="2.5703125" style="1" customWidth="1"/>
    <col min="14556" max="14602" width="1.7109375" style="1" customWidth="1"/>
    <col min="14603" max="14603" width="1" style="1" customWidth="1"/>
    <col min="14604" max="14604" width="1.7109375" style="1" customWidth="1"/>
    <col min="14605" max="14605" width="0.42578125" style="1" customWidth="1"/>
    <col min="14606" max="14608" width="1.7109375" style="1" customWidth="1"/>
    <col min="14609" max="14609" width="0" style="1" hidden="1" customWidth="1"/>
    <col min="14610" max="14610" width="10.7109375" style="1" customWidth="1"/>
    <col min="14611" max="14617" width="1.7109375" style="1" customWidth="1"/>
    <col min="14618" max="14753" width="11.42578125" style="1"/>
    <col min="14754" max="14762" width="1.7109375" style="1" customWidth="1"/>
    <col min="14763" max="14764" width="3.140625" style="1" customWidth="1"/>
    <col min="14765" max="14765" width="1.7109375" style="1" customWidth="1"/>
    <col min="14766" max="14766" width="3.140625" style="1" customWidth="1"/>
    <col min="14767" max="14767" width="3" style="1" customWidth="1"/>
    <col min="14768" max="14768" width="4" style="1" customWidth="1"/>
    <col min="14769" max="14778" width="1.7109375" style="1" customWidth="1"/>
    <col min="14779" max="14779" width="3.5703125" style="1" customWidth="1"/>
    <col min="14780" max="14780" width="1.7109375" style="1" customWidth="1"/>
    <col min="14781" max="14781" width="5.28515625" style="1" customWidth="1"/>
    <col min="14782" max="14792" width="1.7109375" style="1" customWidth="1"/>
    <col min="14793" max="14793" width="3.5703125" style="1" customWidth="1"/>
    <col min="14794" max="14794" width="1.7109375" style="1" customWidth="1"/>
    <col min="14795" max="14795" width="2.42578125" style="1" customWidth="1"/>
    <col min="14796" max="14810" width="1.7109375" style="1" customWidth="1"/>
    <col min="14811" max="14811" width="2.5703125" style="1" customWidth="1"/>
    <col min="14812" max="14858" width="1.7109375" style="1" customWidth="1"/>
    <col min="14859" max="14859" width="1" style="1" customWidth="1"/>
    <col min="14860" max="14860" width="1.7109375" style="1" customWidth="1"/>
    <col min="14861" max="14861" width="0.42578125" style="1" customWidth="1"/>
    <col min="14862" max="14864" width="1.7109375" style="1" customWidth="1"/>
    <col min="14865" max="14865" width="0" style="1" hidden="1" customWidth="1"/>
    <col min="14866" max="14866" width="10.7109375" style="1" customWidth="1"/>
    <col min="14867" max="14873" width="1.7109375" style="1" customWidth="1"/>
    <col min="14874" max="15009" width="11.42578125" style="1"/>
    <col min="15010" max="15018" width="1.7109375" style="1" customWidth="1"/>
    <col min="15019" max="15020" width="3.140625" style="1" customWidth="1"/>
    <col min="15021" max="15021" width="1.7109375" style="1" customWidth="1"/>
    <col min="15022" max="15022" width="3.140625" style="1" customWidth="1"/>
    <col min="15023" max="15023" width="3" style="1" customWidth="1"/>
    <col min="15024" max="15024" width="4" style="1" customWidth="1"/>
    <col min="15025" max="15034" width="1.7109375" style="1" customWidth="1"/>
    <col min="15035" max="15035" width="3.5703125" style="1" customWidth="1"/>
    <col min="15036" max="15036" width="1.7109375" style="1" customWidth="1"/>
    <col min="15037" max="15037" width="5.28515625" style="1" customWidth="1"/>
    <col min="15038" max="15048" width="1.7109375" style="1" customWidth="1"/>
    <col min="15049" max="15049" width="3.5703125" style="1" customWidth="1"/>
    <col min="15050" max="15050" width="1.7109375" style="1" customWidth="1"/>
    <col min="15051" max="15051" width="2.42578125" style="1" customWidth="1"/>
    <col min="15052" max="15066" width="1.7109375" style="1" customWidth="1"/>
    <col min="15067" max="15067" width="2.5703125" style="1" customWidth="1"/>
    <col min="15068" max="15114" width="1.7109375" style="1" customWidth="1"/>
    <col min="15115" max="15115" width="1" style="1" customWidth="1"/>
    <col min="15116" max="15116" width="1.7109375" style="1" customWidth="1"/>
    <col min="15117" max="15117" width="0.42578125" style="1" customWidth="1"/>
    <col min="15118" max="15120" width="1.7109375" style="1" customWidth="1"/>
    <col min="15121" max="15121" width="0" style="1" hidden="1" customWidth="1"/>
    <col min="15122" max="15122" width="10.7109375" style="1" customWidth="1"/>
    <col min="15123" max="15129" width="1.7109375" style="1" customWidth="1"/>
    <col min="15130" max="15265" width="11.42578125" style="1"/>
    <col min="15266" max="15274" width="1.7109375" style="1" customWidth="1"/>
    <col min="15275" max="15276" width="3.140625" style="1" customWidth="1"/>
    <col min="15277" max="15277" width="1.7109375" style="1" customWidth="1"/>
    <col min="15278" max="15278" width="3.140625" style="1" customWidth="1"/>
    <col min="15279" max="15279" width="3" style="1" customWidth="1"/>
    <col min="15280" max="15280" width="4" style="1" customWidth="1"/>
    <col min="15281" max="15290" width="1.7109375" style="1" customWidth="1"/>
    <col min="15291" max="15291" width="3.5703125" style="1" customWidth="1"/>
    <col min="15292" max="15292" width="1.7109375" style="1" customWidth="1"/>
    <col min="15293" max="15293" width="5.28515625" style="1" customWidth="1"/>
    <col min="15294" max="15304" width="1.7109375" style="1" customWidth="1"/>
    <col min="15305" max="15305" width="3.5703125" style="1" customWidth="1"/>
    <col min="15306" max="15306" width="1.7109375" style="1" customWidth="1"/>
    <col min="15307" max="15307" width="2.42578125" style="1" customWidth="1"/>
    <col min="15308" max="15322" width="1.7109375" style="1" customWidth="1"/>
    <col min="15323" max="15323" width="2.5703125" style="1" customWidth="1"/>
    <col min="15324" max="15370" width="1.7109375" style="1" customWidth="1"/>
    <col min="15371" max="15371" width="1" style="1" customWidth="1"/>
    <col min="15372" max="15372" width="1.7109375" style="1" customWidth="1"/>
    <col min="15373" max="15373" width="0.42578125" style="1" customWidth="1"/>
    <col min="15374" max="15376" width="1.7109375" style="1" customWidth="1"/>
    <col min="15377" max="15377" width="0" style="1" hidden="1" customWidth="1"/>
    <col min="15378" max="15378" width="10.7109375" style="1" customWidth="1"/>
    <col min="15379" max="15385" width="1.7109375" style="1" customWidth="1"/>
    <col min="15386" max="15521" width="11.42578125" style="1"/>
    <col min="15522" max="15530" width="1.7109375" style="1" customWidth="1"/>
    <col min="15531" max="15532" width="3.140625" style="1" customWidth="1"/>
    <col min="15533" max="15533" width="1.7109375" style="1" customWidth="1"/>
    <col min="15534" max="15534" width="3.140625" style="1" customWidth="1"/>
    <col min="15535" max="15535" width="3" style="1" customWidth="1"/>
    <col min="15536" max="15536" width="4" style="1" customWidth="1"/>
    <col min="15537" max="15546" width="1.7109375" style="1" customWidth="1"/>
    <col min="15547" max="15547" width="3.5703125" style="1" customWidth="1"/>
    <col min="15548" max="15548" width="1.7109375" style="1" customWidth="1"/>
    <col min="15549" max="15549" width="5.28515625" style="1" customWidth="1"/>
    <col min="15550" max="15560" width="1.7109375" style="1" customWidth="1"/>
    <col min="15561" max="15561" width="3.5703125" style="1" customWidth="1"/>
    <col min="15562" max="15562" width="1.7109375" style="1" customWidth="1"/>
    <col min="15563" max="15563" width="2.42578125" style="1" customWidth="1"/>
    <col min="15564" max="15578" width="1.7109375" style="1" customWidth="1"/>
    <col min="15579" max="15579" width="2.5703125" style="1" customWidth="1"/>
    <col min="15580" max="15626" width="1.7109375" style="1" customWidth="1"/>
    <col min="15627" max="15627" width="1" style="1" customWidth="1"/>
    <col min="15628" max="15628" width="1.7109375" style="1" customWidth="1"/>
    <col min="15629" max="15629" width="0.42578125" style="1" customWidth="1"/>
    <col min="15630" max="15632" width="1.7109375" style="1" customWidth="1"/>
    <col min="15633" max="15633" width="0" style="1" hidden="1" customWidth="1"/>
    <col min="15634" max="15634" width="10.7109375" style="1" customWidth="1"/>
    <col min="15635" max="15641" width="1.7109375" style="1" customWidth="1"/>
    <col min="15642" max="15777" width="11.42578125" style="1"/>
    <col min="15778" max="15786" width="1.7109375" style="1" customWidth="1"/>
    <col min="15787" max="15788" width="3.140625" style="1" customWidth="1"/>
    <col min="15789" max="15789" width="1.7109375" style="1" customWidth="1"/>
    <col min="15790" max="15790" width="3.140625" style="1" customWidth="1"/>
    <col min="15791" max="15791" width="3" style="1" customWidth="1"/>
    <col min="15792" max="15792" width="4" style="1" customWidth="1"/>
    <col min="15793" max="15802" width="1.7109375" style="1" customWidth="1"/>
    <col min="15803" max="15803" width="3.5703125" style="1" customWidth="1"/>
    <col min="15804" max="15804" width="1.7109375" style="1" customWidth="1"/>
    <col min="15805" max="15805" width="5.28515625" style="1" customWidth="1"/>
    <col min="15806" max="15816" width="1.7109375" style="1" customWidth="1"/>
    <col min="15817" max="15817" width="3.5703125" style="1" customWidth="1"/>
    <col min="15818" max="15818" width="1.7109375" style="1" customWidth="1"/>
    <col min="15819" max="15819" width="2.42578125" style="1" customWidth="1"/>
    <col min="15820" max="15834" width="1.7109375" style="1" customWidth="1"/>
    <col min="15835" max="15835" width="2.5703125" style="1" customWidth="1"/>
    <col min="15836" max="15882" width="1.7109375" style="1" customWidth="1"/>
    <col min="15883" max="15883" width="1" style="1" customWidth="1"/>
    <col min="15884" max="15884" width="1.7109375" style="1" customWidth="1"/>
    <col min="15885" max="15885" width="0.42578125" style="1" customWidth="1"/>
    <col min="15886" max="15888" width="1.7109375" style="1" customWidth="1"/>
    <col min="15889" max="15889" width="0" style="1" hidden="1" customWidth="1"/>
    <col min="15890" max="15890" width="10.7109375" style="1" customWidth="1"/>
    <col min="15891" max="15897" width="1.7109375" style="1" customWidth="1"/>
    <col min="15898" max="16033" width="11.42578125" style="1"/>
    <col min="16034" max="16042" width="1.7109375" style="1" customWidth="1"/>
    <col min="16043" max="16044" width="3.140625" style="1" customWidth="1"/>
    <col min="16045" max="16045" width="1.7109375" style="1" customWidth="1"/>
    <col min="16046" max="16046" width="3.140625" style="1" customWidth="1"/>
    <col min="16047" max="16047" width="3" style="1" customWidth="1"/>
    <col min="16048" max="16048" width="4" style="1" customWidth="1"/>
    <col min="16049" max="16058" width="1.7109375" style="1" customWidth="1"/>
    <col min="16059" max="16059" width="3.5703125" style="1" customWidth="1"/>
    <col min="16060" max="16060" width="1.7109375" style="1" customWidth="1"/>
    <col min="16061" max="16061" width="5.28515625" style="1" customWidth="1"/>
    <col min="16062" max="16072" width="1.7109375" style="1" customWidth="1"/>
    <col min="16073" max="16073" width="3.5703125" style="1" customWidth="1"/>
    <col min="16074" max="16074" width="1.7109375" style="1" customWidth="1"/>
    <col min="16075" max="16075" width="2.42578125" style="1" customWidth="1"/>
    <col min="16076" max="16090" width="1.7109375" style="1" customWidth="1"/>
    <col min="16091" max="16091" width="2.5703125" style="1" customWidth="1"/>
    <col min="16092" max="16138" width="1.7109375" style="1" customWidth="1"/>
    <col min="16139" max="16139" width="1" style="1" customWidth="1"/>
    <col min="16140" max="16140" width="1.7109375" style="1" customWidth="1"/>
    <col min="16141" max="16141" width="0.42578125" style="1" customWidth="1"/>
    <col min="16142" max="16144" width="1.7109375" style="1" customWidth="1"/>
    <col min="16145" max="16145" width="0" style="1" hidden="1" customWidth="1"/>
    <col min="16146" max="16146" width="10.7109375" style="1" customWidth="1"/>
    <col min="16147" max="16153" width="1.7109375" style="1" customWidth="1"/>
    <col min="16154" max="16384" width="11.42578125" style="1"/>
  </cols>
  <sheetData>
    <row r="1" spans="1:30" ht="24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30" ht="17.25" customHeight="1" x14ac:dyDescent="0.3">
      <c r="A2" s="63" t="str">
        <f>+[1]D!C4</f>
        <v>Municipio de Mascota, Jalisco.  Ejercicio Fiscal 2016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30" ht="3" customHeight="1" x14ac:dyDescent="0.3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30" ht="15" customHeight="1" x14ac:dyDescent="0.3">
      <c r="A4" s="64" t="s">
        <v>1</v>
      </c>
      <c r="B4" s="64" t="s">
        <v>2</v>
      </c>
      <c r="C4" s="64" t="s">
        <v>3</v>
      </c>
      <c r="D4" s="66" t="s">
        <v>4</v>
      </c>
      <c r="E4" s="64" t="s">
        <v>5</v>
      </c>
      <c r="F4" s="69" t="s">
        <v>6</v>
      </c>
      <c r="G4" s="70" t="s">
        <v>7</v>
      </c>
      <c r="H4" s="70"/>
      <c r="I4" s="70"/>
      <c r="J4" s="4">
        <v>131</v>
      </c>
      <c r="K4" s="4">
        <v>132</v>
      </c>
      <c r="L4" s="4">
        <v>132</v>
      </c>
      <c r="M4" s="4">
        <v>133</v>
      </c>
      <c r="N4" s="4">
        <v>134</v>
      </c>
      <c r="O4" s="69" t="s">
        <v>8</v>
      </c>
      <c r="P4" s="57" t="s">
        <v>9</v>
      </c>
    </row>
    <row r="5" spans="1:30" ht="12.75" customHeight="1" x14ac:dyDescent="0.3">
      <c r="A5" s="60"/>
      <c r="B5" s="60"/>
      <c r="C5" s="60"/>
      <c r="D5" s="67"/>
      <c r="E5" s="60"/>
      <c r="F5" s="61"/>
      <c r="G5" s="60" t="s">
        <v>10</v>
      </c>
      <c r="H5" s="60"/>
      <c r="I5" s="60"/>
      <c r="J5" s="5" t="s">
        <v>11</v>
      </c>
      <c r="K5" s="61" t="s">
        <v>12</v>
      </c>
      <c r="L5" s="61" t="s">
        <v>13</v>
      </c>
      <c r="M5" s="61" t="s">
        <v>14</v>
      </c>
      <c r="N5" s="61" t="s">
        <v>15</v>
      </c>
      <c r="O5" s="61"/>
      <c r="P5" s="58"/>
    </row>
    <row r="6" spans="1:30" ht="44.25" customHeight="1" x14ac:dyDescent="0.3">
      <c r="A6" s="65"/>
      <c r="B6" s="65"/>
      <c r="C6" s="65"/>
      <c r="D6" s="68"/>
      <c r="E6" s="65"/>
      <c r="F6" s="62"/>
      <c r="G6" s="6" t="s">
        <v>16</v>
      </c>
      <c r="H6" s="7" t="s">
        <v>17</v>
      </c>
      <c r="I6" s="6" t="s">
        <v>18</v>
      </c>
      <c r="J6" s="8" t="s">
        <v>19</v>
      </c>
      <c r="K6" s="62"/>
      <c r="L6" s="62"/>
      <c r="M6" s="62"/>
      <c r="N6" s="62"/>
      <c r="O6" s="62"/>
      <c r="P6" s="59"/>
    </row>
    <row r="7" spans="1:30" s="14" customFormat="1" ht="6" hidden="1" customHeight="1" x14ac:dyDescent="0.2">
      <c r="A7" s="9"/>
      <c r="B7" s="9"/>
      <c r="C7" s="9"/>
      <c r="D7" s="10"/>
      <c r="E7" s="9"/>
      <c r="F7" s="11">
        <v>35480</v>
      </c>
      <c r="G7" s="12"/>
      <c r="H7" s="12"/>
      <c r="I7" s="13"/>
      <c r="J7" s="9"/>
      <c r="K7" s="9"/>
      <c r="L7" s="9"/>
      <c r="M7" s="9"/>
      <c r="N7" s="9"/>
      <c r="O7" s="9"/>
      <c r="P7" s="9"/>
    </row>
    <row r="8" spans="1:30" s="14" customFormat="1" ht="15.75" x14ac:dyDescent="0.2">
      <c r="A8" s="15" t="s">
        <v>20</v>
      </c>
      <c r="B8" s="15" t="s">
        <v>21</v>
      </c>
      <c r="C8" s="16">
        <v>1</v>
      </c>
      <c r="D8" s="17" t="s">
        <v>22</v>
      </c>
      <c r="E8" s="18">
        <v>503</v>
      </c>
      <c r="F8" s="19">
        <v>9</v>
      </c>
      <c r="G8" s="20">
        <v>13152</v>
      </c>
      <c r="H8" s="20">
        <f>+G8*F8</f>
        <v>118368</v>
      </c>
      <c r="I8" s="21">
        <f t="shared" ref="I8:I77" si="0">F8*G8*12</f>
        <v>1420416</v>
      </c>
      <c r="J8" s="22">
        <v>0</v>
      </c>
      <c r="K8" s="22">
        <f>I8/365*20*25%</f>
        <v>19457.753424657534</v>
      </c>
      <c r="L8" s="22">
        <f t="shared" ref="L8:L77" si="1">I8/365*50</f>
        <v>194577.53424657535</v>
      </c>
      <c r="M8" s="22">
        <v>0</v>
      </c>
      <c r="N8" s="22">
        <v>0</v>
      </c>
      <c r="O8" s="22">
        <v>0</v>
      </c>
      <c r="P8" s="21">
        <f t="shared" ref="P8:P77" si="2">SUM(I8:O8)</f>
        <v>1634451.2876712328</v>
      </c>
    </row>
    <row r="9" spans="1:30" s="14" customFormat="1" ht="15" customHeight="1" x14ac:dyDescent="0.2">
      <c r="A9" s="56" t="s">
        <v>23</v>
      </c>
      <c r="B9" s="56"/>
      <c r="C9" s="56"/>
      <c r="D9" s="56"/>
      <c r="E9" s="56"/>
      <c r="F9" s="23">
        <f>+F8</f>
        <v>9</v>
      </c>
      <c r="G9" s="20"/>
      <c r="H9" s="20"/>
      <c r="I9" s="24">
        <f>+I8</f>
        <v>1420416</v>
      </c>
      <c r="J9" s="24">
        <f t="shared" ref="J9:O9" si="3">+J8</f>
        <v>0</v>
      </c>
      <c r="K9" s="24">
        <f t="shared" si="3"/>
        <v>19457.753424657534</v>
      </c>
      <c r="L9" s="24">
        <f t="shared" si="3"/>
        <v>194577.53424657535</v>
      </c>
      <c r="M9" s="24">
        <f t="shared" si="3"/>
        <v>0</v>
      </c>
      <c r="N9" s="24">
        <f t="shared" si="3"/>
        <v>0</v>
      </c>
      <c r="O9" s="24">
        <f t="shared" si="3"/>
        <v>0</v>
      </c>
      <c r="P9" s="24">
        <f>+P8</f>
        <v>1634451.2876712328</v>
      </c>
    </row>
    <row r="10" spans="1:30" s="14" customFormat="1" ht="15.75" x14ac:dyDescent="0.2">
      <c r="A10" s="15" t="s">
        <v>24</v>
      </c>
      <c r="B10" s="25" t="s">
        <v>25</v>
      </c>
      <c r="C10" s="16">
        <v>2</v>
      </c>
      <c r="D10" s="17" t="s">
        <v>26</v>
      </c>
      <c r="E10" s="18">
        <v>503</v>
      </c>
      <c r="F10" s="19">
        <v>1</v>
      </c>
      <c r="G10" s="20">
        <v>35203.991999999998</v>
      </c>
      <c r="H10" s="20">
        <f t="shared" ref="H10:H73" si="4">+G10*F10</f>
        <v>35203.991999999998</v>
      </c>
      <c r="I10" s="21">
        <f t="shared" si="0"/>
        <v>422447.90399999998</v>
      </c>
      <c r="J10" s="22">
        <v>0</v>
      </c>
      <c r="K10" s="22">
        <f t="shared" ref="K10:K73" si="5">I10/365*20*25%</f>
        <v>5786.9575890410952</v>
      </c>
      <c r="L10" s="22">
        <f t="shared" si="1"/>
        <v>57869.575890410953</v>
      </c>
      <c r="M10" s="22">
        <v>0</v>
      </c>
      <c r="N10" s="22">
        <v>0</v>
      </c>
      <c r="O10" s="22">
        <v>0</v>
      </c>
      <c r="P10" s="21">
        <f t="shared" si="2"/>
        <v>486104.437479452</v>
      </c>
      <c r="AD10" s="26"/>
    </row>
    <row r="11" spans="1:30" s="14" customFormat="1" ht="15.75" x14ac:dyDescent="0.2">
      <c r="A11" s="15" t="s">
        <v>27</v>
      </c>
      <c r="B11" s="25" t="s">
        <v>28</v>
      </c>
      <c r="C11" s="16">
        <v>2</v>
      </c>
      <c r="D11" s="17" t="s">
        <v>26</v>
      </c>
      <c r="E11" s="18">
        <v>503</v>
      </c>
      <c r="F11" s="19">
        <v>1</v>
      </c>
      <c r="G11" s="20">
        <v>8806.0020000000004</v>
      </c>
      <c r="H11" s="20">
        <f t="shared" si="4"/>
        <v>8806.0020000000004</v>
      </c>
      <c r="I11" s="21">
        <f t="shared" si="0"/>
        <v>105672.024</v>
      </c>
      <c r="J11" s="22">
        <v>0</v>
      </c>
      <c r="K11" s="22">
        <f t="shared" si="5"/>
        <v>1447.5619726027398</v>
      </c>
      <c r="L11" s="22">
        <f t="shared" si="1"/>
        <v>14475.619726027398</v>
      </c>
      <c r="M11" s="22">
        <v>0</v>
      </c>
      <c r="N11" s="22">
        <v>0</v>
      </c>
      <c r="O11" s="22">
        <v>12210</v>
      </c>
      <c r="P11" s="21">
        <f t="shared" si="2"/>
        <v>133805.20569863013</v>
      </c>
      <c r="AD11" s="26"/>
    </row>
    <row r="12" spans="1:30" s="14" customFormat="1" ht="15.75" x14ac:dyDescent="0.2">
      <c r="A12" s="15" t="s">
        <v>29</v>
      </c>
      <c r="B12" s="25" t="s">
        <v>389</v>
      </c>
      <c r="C12" s="16">
        <v>2</v>
      </c>
      <c r="D12" s="17" t="s">
        <v>26</v>
      </c>
      <c r="E12" s="18">
        <v>503</v>
      </c>
      <c r="F12" s="19">
        <v>1</v>
      </c>
      <c r="G12" s="20">
        <f>2793*2</f>
        <v>5586</v>
      </c>
      <c r="H12" s="20">
        <f t="shared" si="4"/>
        <v>5586</v>
      </c>
      <c r="I12" s="21">
        <f t="shared" si="0"/>
        <v>67032</v>
      </c>
      <c r="J12" s="22">
        <v>0</v>
      </c>
      <c r="K12" s="22">
        <f t="shared" si="5"/>
        <v>918.24657534246569</v>
      </c>
      <c r="L12" s="22">
        <f t="shared" si="1"/>
        <v>9182.4657534246562</v>
      </c>
      <c r="M12" s="22">
        <v>0</v>
      </c>
      <c r="N12" s="22">
        <v>0</v>
      </c>
      <c r="O12" s="27">
        <v>3150.5039999999999</v>
      </c>
      <c r="P12" s="21">
        <f t="shared" si="2"/>
        <v>80283.216328767114</v>
      </c>
      <c r="AD12" s="26"/>
    </row>
    <row r="13" spans="1:30" s="14" customFormat="1" ht="25.5" x14ac:dyDescent="0.2">
      <c r="A13" s="15" t="s">
        <v>31</v>
      </c>
      <c r="B13" s="25" t="s">
        <v>390</v>
      </c>
      <c r="C13" s="16">
        <v>2</v>
      </c>
      <c r="D13" s="17" t="s">
        <v>26</v>
      </c>
      <c r="E13" s="18">
        <v>503</v>
      </c>
      <c r="F13" s="19">
        <v>1</v>
      </c>
      <c r="G13" s="20">
        <f>2931.75*2</f>
        <v>5863.5</v>
      </c>
      <c r="H13" s="20">
        <f t="shared" si="4"/>
        <v>5863.5</v>
      </c>
      <c r="I13" s="21">
        <f t="shared" si="0"/>
        <v>70362</v>
      </c>
      <c r="J13" s="22">
        <v>0</v>
      </c>
      <c r="K13" s="22">
        <f t="shared" si="5"/>
        <v>963.8630136986302</v>
      </c>
      <c r="L13" s="22">
        <f t="shared" si="1"/>
        <v>9638.6301369863013</v>
      </c>
      <c r="M13" s="22">
        <v>0</v>
      </c>
      <c r="N13" s="22">
        <v>0</v>
      </c>
      <c r="O13" s="27">
        <v>3307.0140000000001</v>
      </c>
      <c r="P13" s="21">
        <f t="shared" si="2"/>
        <v>84271.507150684934</v>
      </c>
      <c r="AD13" s="26"/>
    </row>
    <row r="14" spans="1:30" s="14" customFormat="1" ht="15.75" x14ac:dyDescent="0.2">
      <c r="A14" s="15" t="s">
        <v>32</v>
      </c>
      <c r="B14" s="25" t="s">
        <v>33</v>
      </c>
      <c r="C14" s="16">
        <v>2</v>
      </c>
      <c r="D14" s="17" t="s">
        <v>26</v>
      </c>
      <c r="E14" s="18">
        <v>503</v>
      </c>
      <c r="F14" s="19">
        <v>1</v>
      </c>
      <c r="G14" s="20">
        <f>2931.75*2</f>
        <v>5863.5</v>
      </c>
      <c r="H14" s="20">
        <f t="shared" si="4"/>
        <v>5863.5</v>
      </c>
      <c r="I14" s="21">
        <f t="shared" si="0"/>
        <v>70362</v>
      </c>
      <c r="J14" s="22">
        <v>0</v>
      </c>
      <c r="K14" s="22">
        <f t="shared" si="5"/>
        <v>963.8630136986302</v>
      </c>
      <c r="L14" s="22">
        <f t="shared" si="1"/>
        <v>9638.6301369863013</v>
      </c>
      <c r="M14" s="22">
        <v>0</v>
      </c>
      <c r="N14" s="22">
        <v>0</v>
      </c>
      <c r="O14" s="27">
        <v>3307.0140000000001</v>
      </c>
      <c r="P14" s="21">
        <f t="shared" si="2"/>
        <v>84271.507150684934</v>
      </c>
      <c r="AD14" s="26"/>
    </row>
    <row r="15" spans="1:30" s="14" customFormat="1" ht="15.75" x14ac:dyDescent="0.2">
      <c r="A15" s="15" t="s">
        <v>34</v>
      </c>
      <c r="B15" s="25" t="s">
        <v>35</v>
      </c>
      <c r="C15" s="16">
        <v>2</v>
      </c>
      <c r="D15" s="17" t="s">
        <v>26</v>
      </c>
      <c r="E15" s="18">
        <v>503</v>
      </c>
      <c r="F15" s="19">
        <v>1</v>
      </c>
      <c r="G15" s="20">
        <f>4181.25*2</f>
        <v>8362.5</v>
      </c>
      <c r="H15" s="20">
        <f t="shared" si="4"/>
        <v>8362.5</v>
      </c>
      <c r="I15" s="21">
        <f t="shared" si="0"/>
        <v>100350</v>
      </c>
      <c r="J15" s="22">
        <v>0</v>
      </c>
      <c r="K15" s="22">
        <f t="shared" si="5"/>
        <v>1374.6575342465753</v>
      </c>
      <c r="L15" s="22">
        <f t="shared" si="1"/>
        <v>13746.575342465752</v>
      </c>
      <c r="M15" s="22">
        <v>0</v>
      </c>
      <c r="N15" s="22">
        <v>0</v>
      </c>
      <c r="O15" s="27">
        <v>4716.4500000000007</v>
      </c>
      <c r="P15" s="21">
        <f t="shared" si="2"/>
        <v>120187.68287671234</v>
      </c>
      <c r="AD15" s="26"/>
    </row>
    <row r="16" spans="1:30" s="14" customFormat="1" ht="15" customHeight="1" x14ac:dyDescent="0.2">
      <c r="A16" s="56" t="s">
        <v>23</v>
      </c>
      <c r="B16" s="56"/>
      <c r="C16" s="56"/>
      <c r="D16" s="56"/>
      <c r="E16" s="56"/>
      <c r="F16" s="23">
        <f>SUM(F10:F15)</f>
        <v>6</v>
      </c>
      <c r="G16" s="20"/>
      <c r="H16" s="20"/>
      <c r="I16" s="24">
        <f>SUM(I10:I15)</f>
        <v>836225.92799999996</v>
      </c>
      <c r="J16" s="24">
        <f t="shared" ref="J16:P16" si="6">SUM(J10:J15)</f>
        <v>0</v>
      </c>
      <c r="K16" s="24">
        <f t="shared" si="6"/>
        <v>11455.149698630135</v>
      </c>
      <c r="L16" s="24">
        <f t="shared" si="6"/>
        <v>114551.49698630135</v>
      </c>
      <c r="M16" s="24">
        <f t="shared" si="6"/>
        <v>0</v>
      </c>
      <c r="N16" s="24">
        <f t="shared" si="6"/>
        <v>0</v>
      </c>
      <c r="O16" s="24">
        <f t="shared" si="6"/>
        <v>26690.982</v>
      </c>
      <c r="P16" s="24">
        <f t="shared" si="6"/>
        <v>988923.55668493139</v>
      </c>
    </row>
    <row r="17" spans="1:30" s="14" customFormat="1" ht="15.75" x14ac:dyDescent="0.2">
      <c r="A17" s="15" t="s">
        <v>36</v>
      </c>
      <c r="B17" s="25" t="s">
        <v>37</v>
      </c>
      <c r="C17" s="16">
        <v>3</v>
      </c>
      <c r="D17" s="17" t="s">
        <v>38</v>
      </c>
      <c r="E17" s="18">
        <v>503</v>
      </c>
      <c r="F17" s="19">
        <v>1</v>
      </c>
      <c r="G17" s="20">
        <v>22977</v>
      </c>
      <c r="H17" s="20">
        <f t="shared" si="4"/>
        <v>22977</v>
      </c>
      <c r="I17" s="21">
        <f t="shared" si="0"/>
        <v>275724</v>
      </c>
      <c r="J17" s="22">
        <v>0</v>
      </c>
      <c r="K17" s="22">
        <f t="shared" si="5"/>
        <v>3777.0410958904108</v>
      </c>
      <c r="L17" s="22">
        <f t="shared" si="1"/>
        <v>37770.410958904111</v>
      </c>
      <c r="M17" s="22">
        <v>0</v>
      </c>
      <c r="N17" s="22">
        <v>0</v>
      </c>
      <c r="O17" s="22">
        <v>0</v>
      </c>
      <c r="P17" s="21">
        <f t="shared" si="2"/>
        <v>317271.45205479453</v>
      </c>
      <c r="AD17" s="28"/>
    </row>
    <row r="18" spans="1:30" s="14" customFormat="1" ht="15.75" x14ac:dyDescent="0.2">
      <c r="A18" s="15" t="s">
        <v>39</v>
      </c>
      <c r="B18" s="25" t="s">
        <v>40</v>
      </c>
      <c r="C18" s="16">
        <v>3</v>
      </c>
      <c r="D18" s="17" t="s">
        <v>38</v>
      </c>
      <c r="E18" s="18">
        <v>503</v>
      </c>
      <c r="F18" s="19">
        <v>1</v>
      </c>
      <c r="G18" s="20">
        <v>7671</v>
      </c>
      <c r="H18" s="20">
        <f t="shared" si="4"/>
        <v>7671</v>
      </c>
      <c r="I18" s="21">
        <f t="shared" si="0"/>
        <v>92052</v>
      </c>
      <c r="J18" s="22">
        <v>0</v>
      </c>
      <c r="K18" s="22">
        <f t="shared" si="5"/>
        <v>1260.986301369863</v>
      </c>
      <c r="L18" s="22">
        <f t="shared" si="1"/>
        <v>12609.86301369863</v>
      </c>
      <c r="M18" s="22">
        <v>0</v>
      </c>
      <c r="N18" s="22">
        <v>0</v>
      </c>
      <c r="O18" s="22">
        <v>12332.0016</v>
      </c>
      <c r="P18" s="21">
        <f t="shared" si="2"/>
        <v>118254.8509150685</v>
      </c>
    </row>
    <row r="19" spans="1:30" s="14" customFormat="1" ht="15.75" x14ac:dyDescent="0.2">
      <c r="A19" s="15" t="s">
        <v>39</v>
      </c>
      <c r="B19" s="25" t="s">
        <v>41</v>
      </c>
      <c r="C19" s="16">
        <v>3</v>
      </c>
      <c r="D19" s="17" t="s">
        <v>38</v>
      </c>
      <c r="E19" s="18">
        <v>503</v>
      </c>
      <c r="F19" s="19">
        <v>1</v>
      </c>
      <c r="G19" s="20">
        <v>5073</v>
      </c>
      <c r="H19" s="20">
        <f t="shared" si="4"/>
        <v>5073</v>
      </c>
      <c r="I19" s="21">
        <f t="shared" si="0"/>
        <v>60876</v>
      </c>
      <c r="J19" s="22">
        <v>0</v>
      </c>
      <c r="K19" s="22">
        <f t="shared" si="5"/>
        <v>833.91780821917803</v>
      </c>
      <c r="L19" s="22">
        <f t="shared" si="1"/>
        <v>8339.17808219178</v>
      </c>
      <c r="M19" s="22">
        <v>0</v>
      </c>
      <c r="N19" s="22">
        <v>0</v>
      </c>
      <c r="O19" s="22">
        <v>8384.0015999999996</v>
      </c>
      <c r="P19" s="21">
        <f t="shared" si="2"/>
        <v>78433.097490410961</v>
      </c>
    </row>
    <row r="20" spans="1:30" s="14" customFormat="1" ht="15" customHeight="1" x14ac:dyDescent="0.2">
      <c r="A20" s="56" t="s">
        <v>23</v>
      </c>
      <c r="B20" s="56"/>
      <c r="C20" s="56"/>
      <c r="D20" s="56"/>
      <c r="E20" s="56"/>
      <c r="F20" s="23">
        <f>SUM(F17:F19)</f>
        <v>3</v>
      </c>
      <c r="G20" s="20"/>
      <c r="H20" s="20"/>
      <c r="I20" s="24">
        <f>SUM(I17:I19)</f>
        <v>428652</v>
      </c>
      <c r="J20" s="24">
        <f t="shared" ref="J20:P20" si="7">SUM(J17:J19)</f>
        <v>0</v>
      </c>
      <c r="K20" s="24">
        <f t="shared" si="7"/>
        <v>5871.9452054794519</v>
      </c>
      <c r="L20" s="24">
        <f t="shared" si="7"/>
        <v>58719.452054794521</v>
      </c>
      <c r="M20" s="24">
        <f t="shared" si="7"/>
        <v>0</v>
      </c>
      <c r="N20" s="24">
        <f t="shared" si="7"/>
        <v>0</v>
      </c>
      <c r="O20" s="24">
        <f t="shared" si="7"/>
        <v>20716.003199999999</v>
      </c>
      <c r="P20" s="24">
        <f t="shared" si="7"/>
        <v>513959.40046027402</v>
      </c>
    </row>
    <row r="21" spans="1:30" s="14" customFormat="1" ht="15.75" x14ac:dyDescent="0.2">
      <c r="A21" s="15" t="s">
        <v>42</v>
      </c>
      <c r="B21" s="25" t="s">
        <v>43</v>
      </c>
      <c r="C21" s="16">
        <v>4</v>
      </c>
      <c r="D21" s="17" t="s">
        <v>44</v>
      </c>
      <c r="E21" s="18">
        <v>503</v>
      </c>
      <c r="F21" s="19">
        <v>1</v>
      </c>
      <c r="G21" s="20">
        <v>24354</v>
      </c>
      <c r="H21" s="20">
        <f t="shared" si="4"/>
        <v>24354</v>
      </c>
      <c r="I21" s="21">
        <f t="shared" si="0"/>
        <v>292248</v>
      </c>
      <c r="J21" s="22">
        <v>0</v>
      </c>
      <c r="K21" s="22">
        <f t="shared" si="5"/>
        <v>4003.3972602739727</v>
      </c>
      <c r="L21" s="22">
        <f t="shared" si="1"/>
        <v>40033.972602739726</v>
      </c>
      <c r="M21" s="22">
        <v>0</v>
      </c>
      <c r="N21" s="22">
        <v>0</v>
      </c>
      <c r="O21" s="22">
        <v>0</v>
      </c>
      <c r="P21" s="21">
        <f t="shared" si="2"/>
        <v>336285.36986301374</v>
      </c>
    </row>
    <row r="22" spans="1:30" s="14" customFormat="1" ht="15.75" x14ac:dyDescent="0.2">
      <c r="A22" s="15" t="s">
        <v>27</v>
      </c>
      <c r="B22" s="25" t="s">
        <v>45</v>
      </c>
      <c r="C22" s="16">
        <v>4</v>
      </c>
      <c r="D22" s="17" t="s">
        <v>44</v>
      </c>
      <c r="E22" s="18">
        <v>503</v>
      </c>
      <c r="F22" s="19">
        <v>1</v>
      </c>
      <c r="G22" s="20">
        <v>8221.0020000000004</v>
      </c>
      <c r="H22" s="20">
        <f t="shared" si="4"/>
        <v>8221.0020000000004</v>
      </c>
      <c r="I22" s="21">
        <f t="shared" si="0"/>
        <v>98652.024000000005</v>
      </c>
      <c r="J22" s="22">
        <v>0</v>
      </c>
      <c r="K22" s="22">
        <f t="shared" si="5"/>
        <v>1351.3975890410959</v>
      </c>
      <c r="L22" s="22">
        <f t="shared" si="1"/>
        <v>13513.975890410959</v>
      </c>
      <c r="M22" s="22">
        <v>0</v>
      </c>
      <c r="N22" s="22">
        <v>0</v>
      </c>
      <c r="O22" s="22">
        <v>12712.0008</v>
      </c>
      <c r="P22" s="21">
        <f t="shared" si="2"/>
        <v>126229.39827945206</v>
      </c>
    </row>
    <row r="23" spans="1:30" s="14" customFormat="1" ht="15.75" x14ac:dyDescent="0.2">
      <c r="A23" s="15" t="s">
        <v>39</v>
      </c>
      <c r="B23" s="25" t="s">
        <v>46</v>
      </c>
      <c r="C23" s="16">
        <v>4</v>
      </c>
      <c r="D23" s="17" t="s">
        <v>44</v>
      </c>
      <c r="E23" s="18">
        <v>503</v>
      </c>
      <c r="F23" s="19">
        <v>1</v>
      </c>
      <c r="G23" s="20">
        <f>3219.75*2</f>
        <v>6439.5</v>
      </c>
      <c r="H23" s="20">
        <f t="shared" si="4"/>
        <v>6439.5</v>
      </c>
      <c r="I23" s="21">
        <f t="shared" si="0"/>
        <v>77274</v>
      </c>
      <c r="J23" s="22">
        <v>0</v>
      </c>
      <c r="K23" s="22">
        <f t="shared" si="5"/>
        <v>1058.5479452054794</v>
      </c>
      <c r="L23" s="22">
        <f t="shared" si="1"/>
        <v>10585.479452054795</v>
      </c>
      <c r="M23" s="22">
        <v>0</v>
      </c>
      <c r="N23" s="22">
        <v>0</v>
      </c>
      <c r="O23" s="22">
        <v>3631.8779999999997</v>
      </c>
      <c r="P23" s="21">
        <f t="shared" si="2"/>
        <v>92549.905397260271</v>
      </c>
    </row>
    <row r="24" spans="1:30" s="14" customFormat="1" ht="15" customHeight="1" x14ac:dyDescent="0.2">
      <c r="A24" s="56" t="s">
        <v>23</v>
      </c>
      <c r="B24" s="56"/>
      <c r="C24" s="56"/>
      <c r="D24" s="56"/>
      <c r="E24" s="56"/>
      <c r="F24" s="23">
        <f>SUM(F21:F23)</f>
        <v>3</v>
      </c>
      <c r="G24" s="20"/>
      <c r="H24" s="20"/>
      <c r="I24" s="24">
        <f t="shared" ref="I24:P24" si="8">SUM(I21:I23)</f>
        <v>468174.02399999998</v>
      </c>
      <c r="J24" s="24">
        <f t="shared" si="8"/>
        <v>0</v>
      </c>
      <c r="K24" s="24">
        <f t="shared" si="8"/>
        <v>6413.3427945205485</v>
      </c>
      <c r="L24" s="24">
        <f t="shared" si="8"/>
        <v>64133.427945205483</v>
      </c>
      <c r="M24" s="24">
        <f t="shared" si="8"/>
        <v>0</v>
      </c>
      <c r="N24" s="24">
        <f t="shared" si="8"/>
        <v>0</v>
      </c>
      <c r="O24" s="24">
        <f t="shared" si="8"/>
        <v>16343.878799999999</v>
      </c>
      <c r="P24" s="24">
        <f t="shared" si="8"/>
        <v>555064.67353972606</v>
      </c>
    </row>
    <row r="25" spans="1:30" s="14" customFormat="1" ht="15" customHeight="1" x14ac:dyDescent="0.2">
      <c r="A25" s="15" t="s">
        <v>47</v>
      </c>
      <c r="B25" s="25" t="s">
        <v>30</v>
      </c>
      <c r="C25" s="16">
        <v>5</v>
      </c>
      <c r="D25" s="17" t="s">
        <v>48</v>
      </c>
      <c r="E25" s="18">
        <v>503</v>
      </c>
      <c r="F25" s="19">
        <v>1</v>
      </c>
      <c r="G25" s="20">
        <f>2799*2</f>
        <v>5598</v>
      </c>
      <c r="H25" s="20">
        <f t="shared" si="4"/>
        <v>5598</v>
      </c>
      <c r="I25" s="21">
        <f t="shared" si="0"/>
        <v>67176</v>
      </c>
      <c r="J25" s="22">
        <v>0</v>
      </c>
      <c r="K25" s="22">
        <f t="shared" si="5"/>
        <v>920.21917808219177</v>
      </c>
      <c r="L25" s="22">
        <f t="shared" si="1"/>
        <v>9202.1917808219168</v>
      </c>
      <c r="M25" s="22">
        <v>0</v>
      </c>
      <c r="N25" s="22">
        <v>0</v>
      </c>
      <c r="O25" s="27">
        <v>3157.2719999999999</v>
      </c>
      <c r="P25" s="21">
        <f t="shared" si="2"/>
        <v>80455.682958904101</v>
      </c>
    </row>
    <row r="26" spans="1:30" s="14" customFormat="1" ht="15.75" x14ac:dyDescent="0.2">
      <c r="A26" s="15" t="s">
        <v>48</v>
      </c>
      <c r="B26" s="25" t="s">
        <v>49</v>
      </c>
      <c r="C26" s="16">
        <v>5</v>
      </c>
      <c r="D26" s="17" t="s">
        <v>48</v>
      </c>
      <c r="E26" s="18">
        <v>503</v>
      </c>
      <c r="F26" s="19">
        <v>1</v>
      </c>
      <c r="G26" s="20">
        <f>16393</f>
        <v>16393</v>
      </c>
      <c r="H26" s="20">
        <f>+G26*F26</f>
        <v>16393</v>
      </c>
      <c r="I26" s="21">
        <f>F26*G26*12</f>
        <v>196716</v>
      </c>
      <c r="J26" s="22">
        <v>0</v>
      </c>
      <c r="K26" s="22">
        <f t="shared" si="5"/>
        <v>2694.739726027397</v>
      </c>
      <c r="L26" s="22">
        <f>I26/365*50</f>
        <v>26947.39726027397</v>
      </c>
      <c r="M26" s="22">
        <v>0</v>
      </c>
      <c r="N26" s="22">
        <v>0</v>
      </c>
      <c r="O26" s="22">
        <v>0</v>
      </c>
      <c r="P26" s="21">
        <f>SUM(I26:O26)</f>
        <v>226358.13698630137</v>
      </c>
    </row>
    <row r="27" spans="1:30" s="14" customFormat="1" ht="15.75" x14ac:dyDescent="0.2">
      <c r="A27" s="15" t="s">
        <v>50</v>
      </c>
      <c r="B27" s="25" t="s">
        <v>51</v>
      </c>
      <c r="C27" s="16">
        <v>5</v>
      </c>
      <c r="D27" s="17" t="s">
        <v>48</v>
      </c>
      <c r="E27" s="18">
        <v>503</v>
      </c>
      <c r="F27" s="19">
        <v>1</v>
      </c>
      <c r="G27" s="20">
        <f>3835.5*2</f>
        <v>7671</v>
      </c>
      <c r="H27" s="20">
        <f t="shared" si="4"/>
        <v>7671</v>
      </c>
      <c r="I27" s="21">
        <f t="shared" si="0"/>
        <v>92052</v>
      </c>
      <c r="J27" s="22">
        <v>0</v>
      </c>
      <c r="K27" s="22">
        <f t="shared" si="5"/>
        <v>1260.986301369863</v>
      </c>
      <c r="L27" s="22">
        <f t="shared" si="1"/>
        <v>12609.86301369863</v>
      </c>
      <c r="M27" s="22">
        <v>0</v>
      </c>
      <c r="N27" s="22">
        <v>0</v>
      </c>
      <c r="O27" s="27">
        <v>4326.4439999999995</v>
      </c>
      <c r="P27" s="21">
        <f t="shared" si="2"/>
        <v>110249.2933150685</v>
      </c>
    </row>
    <row r="28" spans="1:30" s="14" customFormat="1" ht="15" customHeight="1" x14ac:dyDescent="0.2">
      <c r="A28" s="56" t="s">
        <v>23</v>
      </c>
      <c r="B28" s="56"/>
      <c r="C28" s="56"/>
      <c r="D28" s="56"/>
      <c r="E28" s="56"/>
      <c r="F28" s="23">
        <f>SUM(F25:F27)</f>
        <v>3</v>
      </c>
      <c r="G28" s="20"/>
      <c r="H28" s="20"/>
      <c r="I28" s="24">
        <f>SUM(I25:I27)</f>
        <v>355944</v>
      </c>
      <c r="J28" s="24">
        <f t="shared" ref="J28:P28" si="9">SUM(J25:J27)</f>
        <v>0</v>
      </c>
      <c r="K28" s="24">
        <f t="shared" si="9"/>
        <v>4875.9452054794519</v>
      </c>
      <c r="L28" s="24">
        <f t="shared" si="9"/>
        <v>48759.452054794521</v>
      </c>
      <c r="M28" s="24">
        <f t="shared" si="9"/>
        <v>0</v>
      </c>
      <c r="N28" s="24">
        <f t="shared" si="9"/>
        <v>0</v>
      </c>
      <c r="O28" s="24">
        <f t="shared" si="9"/>
        <v>7483.7159999999994</v>
      </c>
      <c r="P28" s="24">
        <f t="shared" si="9"/>
        <v>417063.11326027394</v>
      </c>
    </row>
    <row r="29" spans="1:30" s="14" customFormat="1" ht="15.75" x14ac:dyDescent="0.2">
      <c r="A29" s="15" t="s">
        <v>52</v>
      </c>
      <c r="B29" s="25" t="s">
        <v>53</v>
      </c>
      <c r="C29" s="16">
        <v>6</v>
      </c>
      <c r="D29" s="17" t="s">
        <v>54</v>
      </c>
      <c r="E29" s="18">
        <v>503</v>
      </c>
      <c r="F29" s="19">
        <v>1</v>
      </c>
      <c r="G29" s="20">
        <v>22977</v>
      </c>
      <c r="H29" s="20">
        <f t="shared" si="4"/>
        <v>22977</v>
      </c>
      <c r="I29" s="21">
        <f t="shared" si="0"/>
        <v>275724</v>
      </c>
      <c r="J29" s="22">
        <v>0</v>
      </c>
      <c r="K29" s="22">
        <f t="shared" si="5"/>
        <v>3777.0410958904108</v>
      </c>
      <c r="L29" s="22">
        <f t="shared" si="1"/>
        <v>37770.410958904111</v>
      </c>
      <c r="M29" s="22">
        <v>0</v>
      </c>
      <c r="N29" s="22">
        <v>0</v>
      </c>
      <c r="O29" s="22">
        <v>0</v>
      </c>
      <c r="P29" s="21">
        <f t="shared" si="2"/>
        <v>317271.45205479453</v>
      </c>
    </row>
    <row r="30" spans="1:30" s="14" customFormat="1" ht="15.75" x14ac:dyDescent="0.2">
      <c r="A30" s="15" t="s">
        <v>55</v>
      </c>
      <c r="B30" s="25" t="s">
        <v>56</v>
      </c>
      <c r="C30" s="16">
        <v>6</v>
      </c>
      <c r="D30" s="17" t="s">
        <v>54</v>
      </c>
      <c r="E30" s="18">
        <v>503</v>
      </c>
      <c r="F30" s="19">
        <v>1</v>
      </c>
      <c r="G30" s="20">
        <v>10452</v>
      </c>
      <c r="H30" s="20">
        <f t="shared" si="4"/>
        <v>10452</v>
      </c>
      <c r="I30" s="21">
        <f t="shared" si="0"/>
        <v>125424</v>
      </c>
      <c r="J30" s="22">
        <v>0</v>
      </c>
      <c r="K30" s="22">
        <f t="shared" si="5"/>
        <v>1718.1369863013699</v>
      </c>
      <c r="L30" s="22">
        <f t="shared" si="1"/>
        <v>17181.369863013701</v>
      </c>
      <c r="M30" s="22">
        <v>0</v>
      </c>
      <c r="N30" s="22">
        <v>0</v>
      </c>
      <c r="O30" s="22">
        <v>16051.0008</v>
      </c>
      <c r="P30" s="21">
        <f t="shared" si="2"/>
        <v>160374.50764931508</v>
      </c>
    </row>
    <row r="31" spans="1:30" s="14" customFormat="1" ht="15.75" x14ac:dyDescent="0.2">
      <c r="A31" s="15" t="s">
        <v>57</v>
      </c>
      <c r="B31" s="25" t="s">
        <v>58</v>
      </c>
      <c r="C31" s="29">
        <v>6</v>
      </c>
      <c r="D31" s="17" t="s">
        <v>54</v>
      </c>
      <c r="E31" s="18">
        <v>503</v>
      </c>
      <c r="F31" s="30">
        <v>1</v>
      </c>
      <c r="G31" s="31">
        <v>13762.991999999998</v>
      </c>
      <c r="H31" s="20">
        <f t="shared" si="4"/>
        <v>13762.991999999998</v>
      </c>
      <c r="I31" s="21">
        <f t="shared" si="0"/>
        <v>165155.90399999998</v>
      </c>
      <c r="J31" s="22">
        <v>0</v>
      </c>
      <c r="K31" s="22">
        <f t="shared" si="5"/>
        <v>2262.4096438356164</v>
      </c>
      <c r="L31" s="22">
        <f t="shared" si="1"/>
        <v>22624.096438356162</v>
      </c>
      <c r="M31" s="22">
        <v>0</v>
      </c>
      <c r="N31" s="22">
        <v>0</v>
      </c>
      <c r="O31" s="22">
        <v>21739.000800000002</v>
      </c>
      <c r="P31" s="21">
        <f t="shared" si="2"/>
        <v>211781.41088219176</v>
      </c>
    </row>
    <row r="32" spans="1:30" s="14" customFormat="1" ht="15.75" x14ac:dyDescent="0.2">
      <c r="A32" s="15" t="s">
        <v>59</v>
      </c>
      <c r="B32" s="25" t="s">
        <v>60</v>
      </c>
      <c r="C32" s="29">
        <v>6</v>
      </c>
      <c r="D32" s="17" t="s">
        <v>54</v>
      </c>
      <c r="E32" s="18">
        <v>503</v>
      </c>
      <c r="F32" s="30">
        <v>1</v>
      </c>
      <c r="G32" s="31">
        <v>13419</v>
      </c>
      <c r="H32" s="20">
        <f t="shared" si="4"/>
        <v>13419</v>
      </c>
      <c r="I32" s="21">
        <f t="shared" si="0"/>
        <v>161028</v>
      </c>
      <c r="J32" s="22">
        <v>0</v>
      </c>
      <c r="K32" s="22">
        <f t="shared" si="5"/>
        <v>2205.8630136986303</v>
      </c>
      <c r="L32" s="22">
        <f t="shared" si="1"/>
        <v>22058.630136986299</v>
      </c>
      <c r="M32" s="22">
        <v>0</v>
      </c>
      <c r="N32" s="22">
        <v>0</v>
      </c>
      <c r="O32" s="22">
        <v>21211.000800000002</v>
      </c>
      <c r="P32" s="21">
        <f t="shared" si="2"/>
        <v>206503.49395068493</v>
      </c>
    </row>
    <row r="33" spans="1:30" s="14" customFormat="1" ht="15.75" x14ac:dyDescent="0.2">
      <c r="A33" s="15" t="s">
        <v>61</v>
      </c>
      <c r="B33" s="25" t="s">
        <v>391</v>
      </c>
      <c r="C33" s="29">
        <v>6</v>
      </c>
      <c r="D33" s="17" t="s">
        <v>54</v>
      </c>
      <c r="E33" s="18">
        <v>503</v>
      </c>
      <c r="F33" s="30">
        <v>1</v>
      </c>
      <c r="G33" s="31">
        <v>7760.0010000000002</v>
      </c>
      <c r="H33" s="20">
        <f t="shared" si="4"/>
        <v>7760.0010000000002</v>
      </c>
      <c r="I33" s="21">
        <f t="shared" si="0"/>
        <v>93120.012000000002</v>
      </c>
      <c r="J33" s="22">
        <v>0</v>
      </c>
      <c r="K33" s="22">
        <f t="shared" si="5"/>
        <v>1275.616602739726</v>
      </c>
      <c r="L33" s="22">
        <f t="shared" si="1"/>
        <v>12756.166027397261</v>
      </c>
      <c r="M33" s="22">
        <v>0</v>
      </c>
      <c r="N33" s="22">
        <v>0</v>
      </c>
      <c r="O33" s="22">
        <v>10924.0008</v>
      </c>
      <c r="P33" s="21">
        <f t="shared" si="2"/>
        <v>118075.79543013699</v>
      </c>
    </row>
    <row r="34" spans="1:30" s="14" customFormat="1" ht="15" customHeight="1" x14ac:dyDescent="0.2">
      <c r="A34" s="56" t="s">
        <v>23</v>
      </c>
      <c r="B34" s="56"/>
      <c r="C34" s="56"/>
      <c r="D34" s="56"/>
      <c r="E34" s="56"/>
      <c r="F34" s="23">
        <f>SUM(F29:F33)</f>
        <v>5</v>
      </c>
      <c r="G34" s="20"/>
      <c r="H34" s="20"/>
      <c r="I34" s="24">
        <f>SUM(I29:I33)</f>
        <v>820451.91599999997</v>
      </c>
      <c r="J34" s="24">
        <f t="shared" ref="J34:P34" si="10">SUM(J29:J33)</f>
        <v>0</v>
      </c>
      <c r="K34" s="24">
        <f t="shared" si="10"/>
        <v>11239.067342465754</v>
      </c>
      <c r="L34" s="24">
        <f t="shared" si="10"/>
        <v>112390.67342465755</v>
      </c>
      <c r="M34" s="24">
        <f t="shared" si="10"/>
        <v>0</v>
      </c>
      <c r="N34" s="24">
        <f t="shared" si="10"/>
        <v>0</v>
      </c>
      <c r="O34" s="24">
        <f t="shared" si="10"/>
        <v>69925.003200000006</v>
      </c>
      <c r="P34" s="24">
        <f t="shared" si="10"/>
        <v>1014006.6599671232</v>
      </c>
    </row>
    <row r="35" spans="1:30" s="14" customFormat="1" ht="25.5" x14ac:dyDescent="0.2">
      <c r="A35" s="15" t="s">
        <v>62</v>
      </c>
      <c r="B35" s="25" t="s">
        <v>63</v>
      </c>
      <c r="C35" s="29">
        <v>7</v>
      </c>
      <c r="D35" s="17" t="s">
        <v>64</v>
      </c>
      <c r="E35" s="18">
        <v>503</v>
      </c>
      <c r="F35" s="30">
        <v>1</v>
      </c>
      <c r="G35" s="31">
        <f>2740.5*2</f>
        <v>5481</v>
      </c>
      <c r="H35" s="20">
        <f t="shared" si="4"/>
        <v>5481</v>
      </c>
      <c r="I35" s="21">
        <f t="shared" si="0"/>
        <v>65772</v>
      </c>
      <c r="J35" s="22">
        <v>0</v>
      </c>
      <c r="K35" s="22">
        <f t="shared" si="5"/>
        <v>900.98630136986299</v>
      </c>
      <c r="L35" s="22">
        <f t="shared" si="1"/>
        <v>9009.8630136986303</v>
      </c>
      <c r="M35" s="22">
        <v>0</v>
      </c>
      <c r="N35" s="22">
        <v>0</v>
      </c>
      <c r="O35" s="32">
        <v>3091.2840000000006</v>
      </c>
      <c r="P35" s="21">
        <f t="shared" si="2"/>
        <v>78774.133315068495</v>
      </c>
    </row>
    <row r="36" spans="1:30" s="14" customFormat="1" ht="25.5" x14ac:dyDescent="0.2">
      <c r="A36" s="15" t="s">
        <v>65</v>
      </c>
      <c r="B36" s="25" t="s">
        <v>66</v>
      </c>
      <c r="C36" s="29">
        <v>7</v>
      </c>
      <c r="D36" s="17" t="s">
        <v>64</v>
      </c>
      <c r="E36" s="18">
        <v>503</v>
      </c>
      <c r="F36" s="30">
        <v>1</v>
      </c>
      <c r="G36" s="31">
        <v>22977</v>
      </c>
      <c r="H36" s="20">
        <f t="shared" si="4"/>
        <v>22977</v>
      </c>
      <c r="I36" s="21">
        <f t="shared" si="0"/>
        <v>275724</v>
      </c>
      <c r="J36" s="22">
        <v>0</v>
      </c>
      <c r="K36" s="22">
        <f t="shared" si="5"/>
        <v>3777.0410958904108</v>
      </c>
      <c r="L36" s="22">
        <f t="shared" si="1"/>
        <v>37770.410958904111</v>
      </c>
      <c r="M36" s="22">
        <v>0</v>
      </c>
      <c r="N36" s="22">
        <v>0</v>
      </c>
      <c r="O36" s="22">
        <v>0</v>
      </c>
      <c r="P36" s="21">
        <f t="shared" si="2"/>
        <v>317271.45205479453</v>
      </c>
    </row>
    <row r="37" spans="1:30" s="14" customFormat="1" ht="25.5" x14ac:dyDescent="0.2">
      <c r="A37" s="15" t="s">
        <v>67</v>
      </c>
      <c r="B37" s="25" t="s">
        <v>68</v>
      </c>
      <c r="C37" s="29">
        <v>7</v>
      </c>
      <c r="D37" s="17" t="s">
        <v>64</v>
      </c>
      <c r="E37" s="18">
        <v>503</v>
      </c>
      <c r="F37" s="30">
        <v>1</v>
      </c>
      <c r="G37" s="31">
        <v>8116.0019999999995</v>
      </c>
      <c r="H37" s="20">
        <f t="shared" si="4"/>
        <v>8116.0019999999995</v>
      </c>
      <c r="I37" s="21">
        <f t="shared" si="0"/>
        <v>97392.02399999999</v>
      </c>
      <c r="J37" s="22">
        <v>0</v>
      </c>
      <c r="K37" s="22">
        <f t="shared" si="5"/>
        <v>1334.1373150684931</v>
      </c>
      <c r="L37" s="22">
        <f t="shared" si="1"/>
        <v>13341.373150684931</v>
      </c>
      <c r="M37" s="22">
        <v>0</v>
      </c>
      <c r="N37" s="22">
        <v>0</v>
      </c>
      <c r="O37" s="22">
        <v>13029</v>
      </c>
      <c r="P37" s="21">
        <f t="shared" si="2"/>
        <v>125096.53446575342</v>
      </c>
    </row>
    <row r="38" spans="1:30" s="14" customFormat="1" ht="25.5" x14ac:dyDescent="0.2">
      <c r="A38" s="15" t="s">
        <v>67</v>
      </c>
      <c r="B38" s="25" t="s">
        <v>69</v>
      </c>
      <c r="C38" s="29">
        <v>7</v>
      </c>
      <c r="D38" s="17" t="s">
        <v>64</v>
      </c>
      <c r="E38" s="18">
        <v>503</v>
      </c>
      <c r="F38" s="30">
        <v>1</v>
      </c>
      <c r="G38" s="31">
        <v>5856</v>
      </c>
      <c r="H38" s="20">
        <f t="shared" si="4"/>
        <v>5856</v>
      </c>
      <c r="I38" s="21">
        <f t="shared" si="0"/>
        <v>70272</v>
      </c>
      <c r="J38" s="22">
        <v>0</v>
      </c>
      <c r="K38" s="22">
        <f t="shared" si="5"/>
        <v>962.6301369863013</v>
      </c>
      <c r="L38" s="22">
        <f t="shared" si="1"/>
        <v>9626.301369863013</v>
      </c>
      <c r="M38" s="22">
        <v>0</v>
      </c>
      <c r="N38" s="22">
        <v>0</v>
      </c>
      <c r="O38" s="22">
        <v>9615</v>
      </c>
      <c r="P38" s="21">
        <f t="shared" si="2"/>
        <v>90475.931506849316</v>
      </c>
    </row>
    <row r="39" spans="1:30" s="14" customFormat="1" ht="25.5" x14ac:dyDescent="0.2">
      <c r="A39" s="15" t="s">
        <v>39</v>
      </c>
      <c r="B39" s="25" t="s">
        <v>70</v>
      </c>
      <c r="C39" s="29">
        <v>7</v>
      </c>
      <c r="D39" s="17" t="s">
        <v>64</v>
      </c>
      <c r="E39" s="18">
        <v>503</v>
      </c>
      <c r="F39" s="30">
        <v>1</v>
      </c>
      <c r="G39" s="31">
        <v>9051</v>
      </c>
      <c r="H39" s="20">
        <f t="shared" si="4"/>
        <v>9051</v>
      </c>
      <c r="I39" s="21">
        <f t="shared" si="0"/>
        <v>108612</v>
      </c>
      <c r="J39" s="22">
        <v>0</v>
      </c>
      <c r="K39" s="22">
        <f t="shared" si="5"/>
        <v>1487.8356164383561</v>
      </c>
      <c r="L39" s="22">
        <f t="shared" si="1"/>
        <v>14878.356164383562</v>
      </c>
      <c r="M39" s="22">
        <v>0</v>
      </c>
      <c r="N39" s="22">
        <v>0</v>
      </c>
      <c r="O39" s="22">
        <v>13954.0008</v>
      </c>
      <c r="P39" s="21">
        <f t="shared" si="2"/>
        <v>138932.19258082192</v>
      </c>
      <c r="AD39" s="26"/>
    </row>
    <row r="40" spans="1:30" s="14" customFormat="1" ht="25.5" x14ac:dyDescent="0.2">
      <c r="A40" s="15" t="s">
        <v>50</v>
      </c>
      <c r="B40" s="25" t="s">
        <v>71</v>
      </c>
      <c r="C40" s="29">
        <v>7</v>
      </c>
      <c r="D40" s="17" t="s">
        <v>64</v>
      </c>
      <c r="E40" s="18">
        <v>503</v>
      </c>
      <c r="F40" s="30">
        <v>1</v>
      </c>
      <c r="G40" s="31">
        <v>6313.0020000000004</v>
      </c>
      <c r="H40" s="20">
        <f t="shared" si="4"/>
        <v>6313.0020000000004</v>
      </c>
      <c r="I40" s="21">
        <f t="shared" si="0"/>
        <v>75756.024000000005</v>
      </c>
      <c r="J40" s="22">
        <v>0</v>
      </c>
      <c r="K40" s="22">
        <f t="shared" si="5"/>
        <v>1037.7537534246576</v>
      </c>
      <c r="L40" s="22">
        <f t="shared" si="1"/>
        <v>10377.537534246576</v>
      </c>
      <c r="M40" s="22">
        <v>0</v>
      </c>
      <c r="N40" s="22">
        <v>0</v>
      </c>
      <c r="O40" s="22">
        <v>9355.0007999999998</v>
      </c>
      <c r="P40" s="21">
        <f t="shared" si="2"/>
        <v>96526.316087671221</v>
      </c>
    </row>
    <row r="41" spans="1:30" s="14" customFormat="1" ht="25.5" x14ac:dyDescent="0.2">
      <c r="A41" s="15" t="s">
        <v>47</v>
      </c>
      <c r="B41" s="25" t="s">
        <v>72</v>
      </c>
      <c r="C41" s="29">
        <v>7</v>
      </c>
      <c r="D41" s="17" t="s">
        <v>64</v>
      </c>
      <c r="E41" s="18">
        <v>503</v>
      </c>
      <c r="F41" s="30">
        <v>1</v>
      </c>
      <c r="G41" s="31">
        <v>8235</v>
      </c>
      <c r="H41" s="20">
        <f t="shared" si="4"/>
        <v>8235</v>
      </c>
      <c r="I41" s="21">
        <f t="shared" si="0"/>
        <v>98820</v>
      </c>
      <c r="J41" s="22">
        <v>0</v>
      </c>
      <c r="K41" s="22">
        <f t="shared" si="5"/>
        <v>1353.6986301369861</v>
      </c>
      <c r="L41" s="22">
        <f t="shared" si="1"/>
        <v>13536.986301369861</v>
      </c>
      <c r="M41" s="22">
        <v>0</v>
      </c>
      <c r="N41" s="22">
        <v>0</v>
      </c>
      <c r="O41" s="22">
        <v>13215</v>
      </c>
      <c r="P41" s="21">
        <f t="shared" si="2"/>
        <v>126925.68493150685</v>
      </c>
    </row>
    <row r="42" spans="1:30" s="33" customFormat="1" ht="25.5" x14ac:dyDescent="0.2">
      <c r="A42" s="15" t="s">
        <v>73</v>
      </c>
      <c r="B42" s="25" t="s">
        <v>74</v>
      </c>
      <c r="C42" s="29">
        <v>7</v>
      </c>
      <c r="D42" s="17" t="s">
        <v>64</v>
      </c>
      <c r="E42" s="18">
        <v>503</v>
      </c>
      <c r="F42" s="30">
        <v>1</v>
      </c>
      <c r="G42" s="31">
        <v>11306.001</v>
      </c>
      <c r="H42" s="20">
        <f t="shared" si="4"/>
        <v>11306.001</v>
      </c>
      <c r="I42" s="21">
        <f t="shared" si="0"/>
        <v>135672.01199999999</v>
      </c>
      <c r="J42" s="22">
        <v>0</v>
      </c>
      <c r="K42" s="22">
        <f t="shared" si="5"/>
        <v>1858.5207123287669</v>
      </c>
      <c r="L42" s="22">
        <f t="shared" si="1"/>
        <v>18585.20712328767</v>
      </c>
      <c r="M42" s="22">
        <v>0</v>
      </c>
      <c r="N42" s="22">
        <v>0</v>
      </c>
      <c r="O42" s="22">
        <v>0</v>
      </c>
      <c r="P42" s="21">
        <f t="shared" si="2"/>
        <v>156115.7398356164</v>
      </c>
    </row>
    <row r="43" spans="1:30" s="33" customFormat="1" ht="25.5" x14ac:dyDescent="0.2">
      <c r="A43" s="15" t="s">
        <v>75</v>
      </c>
      <c r="B43" s="34" t="s">
        <v>76</v>
      </c>
      <c r="C43" s="29">
        <v>7</v>
      </c>
      <c r="D43" s="17" t="s">
        <v>64</v>
      </c>
      <c r="E43" s="18">
        <v>503</v>
      </c>
      <c r="F43" s="30">
        <v>2</v>
      </c>
      <c r="G43" s="31">
        <v>11628</v>
      </c>
      <c r="H43" s="20">
        <f t="shared" si="4"/>
        <v>23256</v>
      </c>
      <c r="I43" s="21">
        <f t="shared" si="0"/>
        <v>279072</v>
      </c>
      <c r="J43" s="22">
        <v>0</v>
      </c>
      <c r="K43" s="22">
        <f t="shared" si="5"/>
        <v>3822.9041095890407</v>
      </c>
      <c r="L43" s="22">
        <f t="shared" si="1"/>
        <v>38229.04109589041</v>
      </c>
      <c r="M43" s="22">
        <v>0</v>
      </c>
      <c r="N43" s="22">
        <v>0</v>
      </c>
      <c r="O43" s="22">
        <v>18464.0016</v>
      </c>
      <c r="P43" s="21">
        <f t="shared" si="2"/>
        <v>339587.94680547947</v>
      </c>
    </row>
    <row r="44" spans="1:30" s="33" customFormat="1" ht="25.5" x14ac:dyDescent="0.2">
      <c r="A44" s="15" t="s">
        <v>77</v>
      </c>
      <c r="B44" s="25" t="s">
        <v>78</v>
      </c>
      <c r="C44" s="29">
        <v>7</v>
      </c>
      <c r="D44" s="17" t="s">
        <v>64</v>
      </c>
      <c r="E44" s="18">
        <v>503</v>
      </c>
      <c r="F44" s="30">
        <v>1</v>
      </c>
      <c r="G44" s="31">
        <v>11305.998</v>
      </c>
      <c r="H44" s="20">
        <f t="shared" si="4"/>
        <v>11305.998</v>
      </c>
      <c r="I44" s="21">
        <f t="shared" si="0"/>
        <v>135671.976</v>
      </c>
      <c r="J44" s="22">
        <v>0</v>
      </c>
      <c r="K44" s="22">
        <f t="shared" si="5"/>
        <v>1858.520219178082</v>
      </c>
      <c r="L44" s="22">
        <f t="shared" si="1"/>
        <v>18585.20219178082</v>
      </c>
      <c r="M44" s="22">
        <v>0</v>
      </c>
      <c r="N44" s="22">
        <v>0</v>
      </c>
      <c r="O44" s="22">
        <v>17970</v>
      </c>
      <c r="P44" s="21">
        <f t="shared" si="2"/>
        <v>174085.6984109589</v>
      </c>
    </row>
    <row r="45" spans="1:30" s="33" customFormat="1" ht="25.5" x14ac:dyDescent="0.2">
      <c r="A45" s="15" t="s">
        <v>79</v>
      </c>
      <c r="B45" s="25" t="s">
        <v>80</v>
      </c>
      <c r="C45" s="29">
        <v>7</v>
      </c>
      <c r="D45" s="17" t="s">
        <v>64</v>
      </c>
      <c r="E45" s="18">
        <v>503</v>
      </c>
      <c r="F45" s="30">
        <v>1</v>
      </c>
      <c r="G45" s="31">
        <v>6291.99</v>
      </c>
      <c r="H45" s="20">
        <f t="shared" si="4"/>
        <v>6291.99</v>
      </c>
      <c r="I45" s="21">
        <f t="shared" si="0"/>
        <v>75503.88</v>
      </c>
      <c r="J45" s="22">
        <v>0</v>
      </c>
      <c r="K45" s="22">
        <f t="shared" si="5"/>
        <v>1034.2997260273974</v>
      </c>
      <c r="L45" s="22">
        <f t="shared" si="1"/>
        <v>10342.997260273974</v>
      </c>
      <c r="M45" s="22">
        <v>0</v>
      </c>
      <c r="N45" s="22">
        <v>0</v>
      </c>
      <c r="O45" s="22">
        <v>10286.0016</v>
      </c>
      <c r="P45" s="21">
        <f t="shared" si="2"/>
        <v>97167.178586301379</v>
      </c>
      <c r="AB45" s="35"/>
    </row>
    <row r="46" spans="1:30" s="33" customFormat="1" ht="25.5" x14ac:dyDescent="0.2">
      <c r="A46" s="15" t="s">
        <v>81</v>
      </c>
      <c r="B46" s="25" t="s">
        <v>82</v>
      </c>
      <c r="C46" s="29">
        <v>7</v>
      </c>
      <c r="D46" s="17" t="s">
        <v>64</v>
      </c>
      <c r="E46" s="18">
        <v>503</v>
      </c>
      <c r="F46" s="30">
        <v>1</v>
      </c>
      <c r="G46" s="31">
        <v>4953</v>
      </c>
      <c r="H46" s="20">
        <f t="shared" si="4"/>
        <v>4953</v>
      </c>
      <c r="I46" s="21">
        <f t="shared" si="0"/>
        <v>59436</v>
      </c>
      <c r="J46" s="22">
        <v>0</v>
      </c>
      <c r="K46" s="22">
        <f t="shared" si="5"/>
        <v>814.19178082191775</v>
      </c>
      <c r="L46" s="22">
        <f t="shared" si="1"/>
        <v>8141.9178082191775</v>
      </c>
      <c r="M46" s="22">
        <v>0</v>
      </c>
      <c r="N46" s="22">
        <v>0</v>
      </c>
      <c r="O46" s="22">
        <v>8193</v>
      </c>
      <c r="P46" s="21">
        <f t="shared" si="2"/>
        <v>76585.109589041094</v>
      </c>
    </row>
    <row r="47" spans="1:30" s="33" customFormat="1" ht="25.5" x14ac:dyDescent="0.2">
      <c r="A47" s="15" t="s">
        <v>83</v>
      </c>
      <c r="B47" s="25" t="s">
        <v>30</v>
      </c>
      <c r="C47" s="29">
        <v>7</v>
      </c>
      <c r="D47" s="17" t="s">
        <v>64</v>
      </c>
      <c r="E47" s="18">
        <v>503</v>
      </c>
      <c r="F47" s="30">
        <v>1</v>
      </c>
      <c r="G47" s="31">
        <v>1345.5</v>
      </c>
      <c r="H47" s="20">
        <f t="shared" si="4"/>
        <v>1345.5</v>
      </c>
      <c r="I47" s="21">
        <f t="shared" si="0"/>
        <v>16146</v>
      </c>
      <c r="J47" s="22">
        <v>0</v>
      </c>
      <c r="K47" s="22">
        <f t="shared" si="5"/>
        <v>221.17808219178085</v>
      </c>
      <c r="L47" s="22">
        <f t="shared" si="1"/>
        <v>2211.7808219178082</v>
      </c>
      <c r="M47" s="22">
        <v>0</v>
      </c>
      <c r="N47" s="22">
        <v>0</v>
      </c>
      <c r="O47" s="22">
        <v>2402.0016000000001</v>
      </c>
      <c r="P47" s="21">
        <f t="shared" si="2"/>
        <v>20980.960504109589</v>
      </c>
    </row>
    <row r="48" spans="1:30" s="33" customFormat="1" ht="25.5" x14ac:dyDescent="0.2">
      <c r="A48" s="15" t="s">
        <v>84</v>
      </c>
      <c r="B48" s="25" t="s">
        <v>85</v>
      </c>
      <c r="C48" s="29">
        <v>7</v>
      </c>
      <c r="D48" s="17" t="s">
        <v>64</v>
      </c>
      <c r="E48" s="18">
        <v>503</v>
      </c>
      <c r="F48" s="30">
        <v>1</v>
      </c>
      <c r="G48" s="31">
        <v>5412</v>
      </c>
      <c r="H48" s="20">
        <f t="shared" si="4"/>
        <v>5412</v>
      </c>
      <c r="I48" s="21">
        <f t="shared" si="0"/>
        <v>64944</v>
      </c>
      <c r="J48" s="22">
        <v>0</v>
      </c>
      <c r="K48" s="22">
        <f t="shared" si="5"/>
        <v>889.64383561643842</v>
      </c>
      <c r="L48" s="22">
        <f t="shared" si="1"/>
        <v>8896.4383561643845</v>
      </c>
      <c r="M48" s="22">
        <v>0</v>
      </c>
      <c r="N48" s="22">
        <v>0</v>
      </c>
      <c r="O48" s="22">
        <v>8907</v>
      </c>
      <c r="P48" s="21">
        <f t="shared" si="2"/>
        <v>83637.082191780821</v>
      </c>
    </row>
    <row r="49" spans="1:28" s="33" customFormat="1" ht="25.5" x14ac:dyDescent="0.2">
      <c r="A49" s="15" t="s">
        <v>86</v>
      </c>
      <c r="B49" s="25" t="s">
        <v>87</v>
      </c>
      <c r="C49" s="29">
        <v>7</v>
      </c>
      <c r="D49" s="17" t="s">
        <v>64</v>
      </c>
      <c r="E49" s="18">
        <v>503</v>
      </c>
      <c r="F49" s="30">
        <v>1</v>
      </c>
      <c r="G49" s="31">
        <v>4953</v>
      </c>
      <c r="H49" s="20">
        <f t="shared" si="4"/>
        <v>4953</v>
      </c>
      <c r="I49" s="21">
        <f t="shared" si="0"/>
        <v>59436</v>
      </c>
      <c r="J49" s="22">
        <v>0</v>
      </c>
      <c r="K49" s="22">
        <f t="shared" si="5"/>
        <v>814.19178082191775</v>
      </c>
      <c r="L49" s="22">
        <f t="shared" si="1"/>
        <v>8141.9178082191775</v>
      </c>
      <c r="M49" s="22">
        <v>0</v>
      </c>
      <c r="N49" s="22">
        <v>0</v>
      </c>
      <c r="O49" s="22">
        <v>8193</v>
      </c>
      <c r="P49" s="21">
        <f t="shared" si="2"/>
        <v>76585.109589041094</v>
      </c>
      <c r="AB49" s="35"/>
    </row>
    <row r="50" spans="1:28" s="33" customFormat="1" ht="25.5" x14ac:dyDescent="0.2">
      <c r="A50" s="15" t="s">
        <v>39</v>
      </c>
      <c r="B50" s="25" t="s">
        <v>88</v>
      </c>
      <c r="C50" s="29">
        <v>7</v>
      </c>
      <c r="D50" s="17" t="s">
        <v>64</v>
      </c>
      <c r="E50" s="18">
        <v>503</v>
      </c>
      <c r="F50" s="30">
        <v>1</v>
      </c>
      <c r="G50" s="31">
        <v>5133</v>
      </c>
      <c r="H50" s="20">
        <f t="shared" si="4"/>
        <v>5133</v>
      </c>
      <c r="I50" s="21">
        <f t="shared" si="0"/>
        <v>61596</v>
      </c>
      <c r="J50" s="22">
        <v>0</v>
      </c>
      <c r="K50" s="22">
        <f t="shared" si="5"/>
        <v>843.78082191780823</v>
      </c>
      <c r="L50" s="22">
        <f t="shared" si="1"/>
        <v>8437.8082191780813</v>
      </c>
      <c r="M50" s="22">
        <v>0</v>
      </c>
      <c r="N50" s="22">
        <v>0</v>
      </c>
      <c r="O50" s="22">
        <v>5630.4</v>
      </c>
      <c r="P50" s="21">
        <f t="shared" si="2"/>
        <v>76507.989041095891</v>
      </c>
    </row>
    <row r="51" spans="1:28" s="33" customFormat="1" ht="25.5" x14ac:dyDescent="0.2">
      <c r="A51" s="15" t="s">
        <v>89</v>
      </c>
      <c r="B51" s="25" t="s">
        <v>90</v>
      </c>
      <c r="C51" s="29">
        <v>7</v>
      </c>
      <c r="D51" s="17" t="s">
        <v>64</v>
      </c>
      <c r="E51" s="18">
        <v>503</v>
      </c>
      <c r="F51" s="30">
        <v>1</v>
      </c>
      <c r="G51" s="31">
        <v>5255.19</v>
      </c>
      <c r="H51" s="20">
        <f t="shared" si="4"/>
        <v>5255.19</v>
      </c>
      <c r="I51" s="21">
        <f t="shared" si="0"/>
        <v>63062.28</v>
      </c>
      <c r="J51" s="22">
        <v>0</v>
      </c>
      <c r="K51" s="22">
        <f t="shared" si="5"/>
        <v>863.86684931506852</v>
      </c>
      <c r="L51" s="22">
        <f t="shared" si="1"/>
        <v>8638.6684931506843</v>
      </c>
      <c r="M51" s="22">
        <v>0</v>
      </c>
      <c r="N51" s="22">
        <v>0</v>
      </c>
      <c r="O51" s="22">
        <v>8674.0007999999998</v>
      </c>
      <c r="P51" s="21">
        <f t="shared" si="2"/>
        <v>81238.816142465745</v>
      </c>
    </row>
    <row r="52" spans="1:28" s="33" customFormat="1" ht="25.5" x14ac:dyDescent="0.2">
      <c r="A52" s="15" t="s">
        <v>91</v>
      </c>
      <c r="B52" s="25" t="s">
        <v>92</v>
      </c>
      <c r="C52" s="29">
        <v>7</v>
      </c>
      <c r="D52" s="17" t="s">
        <v>64</v>
      </c>
      <c r="E52" s="18">
        <v>503</v>
      </c>
      <c r="F52" s="30">
        <v>1</v>
      </c>
      <c r="G52" s="31">
        <v>6033</v>
      </c>
      <c r="H52" s="20">
        <f t="shared" si="4"/>
        <v>6033</v>
      </c>
      <c r="I52" s="21">
        <f t="shared" si="0"/>
        <v>72396</v>
      </c>
      <c r="J52" s="22">
        <v>0</v>
      </c>
      <c r="K52" s="22">
        <f t="shared" si="5"/>
        <v>991.72602739726028</v>
      </c>
      <c r="L52" s="22">
        <f t="shared" si="1"/>
        <v>9917.2602739726026</v>
      </c>
      <c r="M52" s="22">
        <v>0</v>
      </c>
      <c r="N52" s="22">
        <v>0</v>
      </c>
      <c r="O52" s="22">
        <v>9897</v>
      </c>
      <c r="P52" s="21">
        <f t="shared" si="2"/>
        <v>93201.986301369863</v>
      </c>
    </row>
    <row r="53" spans="1:28" s="33" customFormat="1" ht="25.5" x14ac:dyDescent="0.2">
      <c r="A53" s="15" t="s">
        <v>93</v>
      </c>
      <c r="B53" s="25" t="s">
        <v>94</v>
      </c>
      <c r="C53" s="29">
        <v>7</v>
      </c>
      <c r="D53" s="17" t="s">
        <v>64</v>
      </c>
      <c r="E53" s="18">
        <v>503</v>
      </c>
      <c r="F53" s="30">
        <v>1</v>
      </c>
      <c r="G53" s="31">
        <v>5409</v>
      </c>
      <c r="H53" s="20">
        <f t="shared" si="4"/>
        <v>5409</v>
      </c>
      <c r="I53" s="21">
        <f t="shared" si="0"/>
        <v>64908</v>
      </c>
      <c r="J53" s="22">
        <v>0</v>
      </c>
      <c r="K53" s="22">
        <f t="shared" si="5"/>
        <v>889.15068493150682</v>
      </c>
      <c r="L53" s="22">
        <f t="shared" si="1"/>
        <v>8891.5068493150684</v>
      </c>
      <c r="M53" s="22">
        <v>0</v>
      </c>
      <c r="N53" s="22">
        <v>0</v>
      </c>
      <c r="O53" s="22">
        <v>8903.0015999999996</v>
      </c>
      <c r="P53" s="21">
        <f t="shared" si="2"/>
        <v>83591.659134246569</v>
      </c>
    </row>
    <row r="54" spans="1:28" s="33" customFormat="1" ht="25.5" x14ac:dyDescent="0.2">
      <c r="A54" s="15" t="s">
        <v>95</v>
      </c>
      <c r="B54" s="25" t="s">
        <v>96</v>
      </c>
      <c r="C54" s="29">
        <v>7</v>
      </c>
      <c r="D54" s="17" t="s">
        <v>64</v>
      </c>
      <c r="E54" s="18">
        <v>503</v>
      </c>
      <c r="F54" s="30">
        <v>1</v>
      </c>
      <c r="G54" s="31">
        <v>4513.0020000000004</v>
      </c>
      <c r="H54" s="20">
        <f t="shared" si="4"/>
        <v>4513.0020000000004</v>
      </c>
      <c r="I54" s="21">
        <f t="shared" si="0"/>
        <v>54156.024000000005</v>
      </c>
      <c r="J54" s="22">
        <v>0</v>
      </c>
      <c r="K54" s="22">
        <f t="shared" si="5"/>
        <v>741.86334246575359</v>
      </c>
      <c r="L54" s="22">
        <f t="shared" si="1"/>
        <v>7418.6334246575352</v>
      </c>
      <c r="M54" s="22">
        <v>0</v>
      </c>
      <c r="N54" s="22">
        <v>0</v>
      </c>
      <c r="O54" s="22">
        <v>7504.0007999999998</v>
      </c>
      <c r="P54" s="21">
        <f t="shared" si="2"/>
        <v>69820.521567123287</v>
      </c>
    </row>
    <row r="55" spans="1:28" s="33" customFormat="1" ht="25.5" x14ac:dyDescent="0.2">
      <c r="A55" s="15" t="s">
        <v>97</v>
      </c>
      <c r="B55" s="25" t="s">
        <v>98</v>
      </c>
      <c r="C55" s="29">
        <v>7</v>
      </c>
      <c r="D55" s="17" t="s">
        <v>64</v>
      </c>
      <c r="E55" s="18">
        <v>503</v>
      </c>
      <c r="F55" s="30">
        <v>1</v>
      </c>
      <c r="G55" s="31">
        <v>5663.0010000000002</v>
      </c>
      <c r="H55" s="20">
        <f t="shared" si="4"/>
        <v>5663.0010000000002</v>
      </c>
      <c r="I55" s="21">
        <f t="shared" si="0"/>
        <v>67956.012000000002</v>
      </c>
      <c r="J55" s="22">
        <v>0</v>
      </c>
      <c r="K55" s="22">
        <f t="shared" si="5"/>
        <v>930.90427397260271</v>
      </c>
      <c r="L55" s="22">
        <f t="shared" si="1"/>
        <v>9309.0427397260264</v>
      </c>
      <c r="M55" s="22">
        <v>0</v>
      </c>
      <c r="N55" s="22">
        <v>0</v>
      </c>
      <c r="O55" s="22">
        <v>9307.0007999999998</v>
      </c>
      <c r="P55" s="21">
        <f t="shared" si="2"/>
        <v>87502.959813698617</v>
      </c>
    </row>
    <row r="56" spans="1:28" s="33" customFormat="1" ht="25.5" x14ac:dyDescent="0.2">
      <c r="A56" s="15" t="s">
        <v>99</v>
      </c>
      <c r="B56" s="25" t="s">
        <v>100</v>
      </c>
      <c r="C56" s="29">
        <v>7</v>
      </c>
      <c r="D56" s="17" t="s">
        <v>64</v>
      </c>
      <c r="E56" s="18">
        <v>503</v>
      </c>
      <c r="F56" s="30">
        <v>1</v>
      </c>
      <c r="G56" s="31">
        <v>6691.9920000000002</v>
      </c>
      <c r="H56" s="20">
        <f t="shared" si="4"/>
        <v>6691.9920000000002</v>
      </c>
      <c r="I56" s="21">
        <f t="shared" si="0"/>
        <v>80303.90400000001</v>
      </c>
      <c r="J56" s="22">
        <v>0</v>
      </c>
      <c r="K56" s="22">
        <f t="shared" si="5"/>
        <v>1100.0534794520549</v>
      </c>
      <c r="L56" s="22">
        <f t="shared" si="1"/>
        <v>11000.534794520549</v>
      </c>
      <c r="M56" s="22">
        <v>0</v>
      </c>
      <c r="N56" s="22">
        <v>0</v>
      </c>
      <c r="O56" s="22">
        <v>10924.0008</v>
      </c>
      <c r="P56" s="21">
        <f t="shared" si="2"/>
        <v>103328.4930739726</v>
      </c>
    </row>
    <row r="57" spans="1:28" s="33" customFormat="1" ht="25.5" x14ac:dyDescent="0.2">
      <c r="A57" s="15" t="s">
        <v>101</v>
      </c>
      <c r="B57" s="25" t="s">
        <v>102</v>
      </c>
      <c r="C57" s="29">
        <v>7</v>
      </c>
      <c r="D57" s="17" t="s">
        <v>64</v>
      </c>
      <c r="E57" s="18">
        <v>503</v>
      </c>
      <c r="F57" s="30">
        <v>1</v>
      </c>
      <c r="G57" s="31">
        <v>4572.5010000000002</v>
      </c>
      <c r="H57" s="20">
        <f t="shared" si="4"/>
        <v>4572.5010000000002</v>
      </c>
      <c r="I57" s="21">
        <f t="shared" si="0"/>
        <v>54870.012000000002</v>
      </c>
      <c r="J57" s="22">
        <v>0</v>
      </c>
      <c r="K57" s="22">
        <f t="shared" si="5"/>
        <v>751.64400000000001</v>
      </c>
      <c r="L57" s="22">
        <f t="shared" si="1"/>
        <v>7516.4400000000005</v>
      </c>
      <c r="M57" s="22">
        <v>0</v>
      </c>
      <c r="N57" s="22">
        <v>0</v>
      </c>
      <c r="O57" s="22">
        <v>7600.0007999999998</v>
      </c>
      <c r="P57" s="21">
        <f t="shared" si="2"/>
        <v>70738.096799999999</v>
      </c>
    </row>
    <row r="58" spans="1:28" s="33" customFormat="1" ht="25.5" x14ac:dyDescent="0.2">
      <c r="A58" s="15" t="s">
        <v>103</v>
      </c>
      <c r="B58" s="25" t="s">
        <v>104</v>
      </c>
      <c r="C58" s="29">
        <v>7</v>
      </c>
      <c r="D58" s="17" t="s">
        <v>64</v>
      </c>
      <c r="E58" s="18">
        <v>503</v>
      </c>
      <c r="F58" s="30">
        <v>1</v>
      </c>
      <c r="G58" s="31">
        <v>5736</v>
      </c>
      <c r="H58" s="20">
        <f t="shared" si="4"/>
        <v>5736</v>
      </c>
      <c r="I58" s="21">
        <f t="shared" si="0"/>
        <v>68832</v>
      </c>
      <c r="J58" s="22">
        <v>0</v>
      </c>
      <c r="K58" s="22">
        <f t="shared" si="5"/>
        <v>942.90410958904101</v>
      </c>
      <c r="L58" s="22">
        <f t="shared" si="1"/>
        <v>9429.0410958904104</v>
      </c>
      <c r="M58" s="22">
        <v>0</v>
      </c>
      <c r="N58" s="22">
        <v>0</v>
      </c>
      <c r="O58" s="22">
        <v>9064.0007999999998</v>
      </c>
      <c r="P58" s="21">
        <f t="shared" si="2"/>
        <v>88267.946005479447</v>
      </c>
    </row>
    <row r="59" spans="1:28" s="33" customFormat="1" ht="25.5" x14ac:dyDescent="0.2">
      <c r="A59" s="15" t="s">
        <v>105</v>
      </c>
      <c r="B59" s="25" t="s">
        <v>106</v>
      </c>
      <c r="C59" s="29">
        <v>7</v>
      </c>
      <c r="D59" s="17" t="s">
        <v>64</v>
      </c>
      <c r="E59" s="18">
        <v>503</v>
      </c>
      <c r="F59" s="30">
        <v>1</v>
      </c>
      <c r="G59" s="31">
        <v>5783.0010000000002</v>
      </c>
      <c r="H59" s="20">
        <f t="shared" si="4"/>
        <v>5783.0010000000002</v>
      </c>
      <c r="I59" s="21">
        <f t="shared" si="0"/>
        <v>69396.012000000002</v>
      </c>
      <c r="J59" s="22">
        <v>0</v>
      </c>
      <c r="K59" s="22">
        <f t="shared" si="5"/>
        <v>950.63030136986299</v>
      </c>
      <c r="L59" s="22">
        <f t="shared" si="1"/>
        <v>9506.3030136986308</v>
      </c>
      <c r="M59" s="22">
        <v>0</v>
      </c>
      <c r="N59" s="22">
        <v>0</v>
      </c>
      <c r="O59" s="22">
        <v>9136.0007999999998</v>
      </c>
      <c r="P59" s="21">
        <f t="shared" si="2"/>
        <v>88988.946115068495</v>
      </c>
    </row>
    <row r="60" spans="1:28" s="33" customFormat="1" ht="25.5" x14ac:dyDescent="0.2">
      <c r="A60" s="15" t="s">
        <v>107</v>
      </c>
      <c r="B60" s="25" t="s">
        <v>108</v>
      </c>
      <c r="C60" s="29">
        <v>7</v>
      </c>
      <c r="D60" s="17" t="s">
        <v>64</v>
      </c>
      <c r="E60" s="18">
        <v>503</v>
      </c>
      <c r="F60" s="30">
        <v>1</v>
      </c>
      <c r="G60" s="31">
        <v>5976</v>
      </c>
      <c r="H60" s="20">
        <f t="shared" si="4"/>
        <v>5976</v>
      </c>
      <c r="I60" s="21">
        <f t="shared" si="0"/>
        <v>71712</v>
      </c>
      <c r="J60" s="22">
        <v>0</v>
      </c>
      <c r="K60" s="22">
        <f t="shared" si="5"/>
        <v>982.35616438356158</v>
      </c>
      <c r="L60" s="22">
        <f t="shared" si="1"/>
        <v>9823.5616438356155</v>
      </c>
      <c r="M60" s="22">
        <v>0</v>
      </c>
      <c r="N60" s="22">
        <v>0</v>
      </c>
      <c r="O60" s="22">
        <v>9806.0015999999996</v>
      </c>
      <c r="P60" s="21">
        <f t="shared" si="2"/>
        <v>92323.919408219183</v>
      </c>
    </row>
    <row r="61" spans="1:28" s="33" customFormat="1" ht="25.5" x14ac:dyDescent="0.2">
      <c r="A61" s="15" t="s">
        <v>109</v>
      </c>
      <c r="B61" s="25" t="s">
        <v>110</v>
      </c>
      <c r="C61" s="29">
        <v>7</v>
      </c>
      <c r="D61" s="17" t="s">
        <v>64</v>
      </c>
      <c r="E61" s="18">
        <v>503</v>
      </c>
      <c r="F61" s="30">
        <v>1</v>
      </c>
      <c r="G61" s="31">
        <v>2805</v>
      </c>
      <c r="H61" s="20">
        <f t="shared" si="4"/>
        <v>2805</v>
      </c>
      <c r="I61" s="21">
        <f t="shared" si="0"/>
        <v>33660</v>
      </c>
      <c r="J61" s="22">
        <v>0</v>
      </c>
      <c r="K61" s="22">
        <f t="shared" si="5"/>
        <v>461.09589041095887</v>
      </c>
      <c r="L61" s="22">
        <f t="shared" si="1"/>
        <v>4610.9589041095887</v>
      </c>
      <c r="M61" s="22">
        <v>0</v>
      </c>
      <c r="N61" s="22">
        <v>0</v>
      </c>
      <c r="O61" s="22">
        <v>4769.0016000000005</v>
      </c>
      <c r="P61" s="21">
        <f t="shared" si="2"/>
        <v>43501.05639452055</v>
      </c>
    </row>
    <row r="62" spans="1:28" s="33" customFormat="1" ht="25.5" x14ac:dyDescent="0.2">
      <c r="A62" s="15" t="s">
        <v>111</v>
      </c>
      <c r="B62" s="25" t="s">
        <v>112</v>
      </c>
      <c r="C62" s="29">
        <v>7</v>
      </c>
      <c r="D62" s="17" t="s">
        <v>64</v>
      </c>
      <c r="E62" s="18">
        <v>503</v>
      </c>
      <c r="F62" s="30">
        <v>1</v>
      </c>
      <c r="G62" s="31">
        <v>11511</v>
      </c>
      <c r="H62" s="20">
        <f t="shared" si="4"/>
        <v>11511</v>
      </c>
      <c r="I62" s="21">
        <f t="shared" si="0"/>
        <v>138132</v>
      </c>
      <c r="J62" s="22">
        <v>0</v>
      </c>
      <c r="K62" s="22">
        <f t="shared" si="5"/>
        <v>1892.2191780821918</v>
      </c>
      <c r="L62" s="22">
        <f t="shared" si="1"/>
        <v>18922.191780821919</v>
      </c>
      <c r="M62" s="22">
        <v>0</v>
      </c>
      <c r="N62" s="22">
        <v>0</v>
      </c>
      <c r="O62" s="22">
        <v>16918.000800000002</v>
      </c>
      <c r="P62" s="21">
        <f t="shared" si="2"/>
        <v>175864.41175890411</v>
      </c>
    </row>
    <row r="63" spans="1:28" s="33" customFormat="1" ht="25.5" x14ac:dyDescent="0.2">
      <c r="A63" s="15" t="s">
        <v>113</v>
      </c>
      <c r="B63" s="25" t="s">
        <v>114</v>
      </c>
      <c r="C63" s="29">
        <v>7</v>
      </c>
      <c r="D63" s="17" t="s">
        <v>64</v>
      </c>
      <c r="E63" s="18">
        <v>503</v>
      </c>
      <c r="F63" s="30">
        <v>1</v>
      </c>
      <c r="G63" s="31">
        <v>5115</v>
      </c>
      <c r="H63" s="20">
        <f t="shared" si="4"/>
        <v>5115</v>
      </c>
      <c r="I63" s="21">
        <f t="shared" si="0"/>
        <v>61380</v>
      </c>
      <c r="J63" s="22">
        <v>0</v>
      </c>
      <c r="K63" s="22">
        <f t="shared" si="5"/>
        <v>840.82191780821915</v>
      </c>
      <c r="L63" s="22">
        <f t="shared" si="1"/>
        <v>8408.2191780821922</v>
      </c>
      <c r="M63" s="22">
        <v>0</v>
      </c>
      <c r="N63" s="22">
        <v>0</v>
      </c>
      <c r="O63" s="22">
        <v>8451</v>
      </c>
      <c r="P63" s="21">
        <f t="shared" si="2"/>
        <v>79080.04109589041</v>
      </c>
      <c r="AA63" s="35"/>
    </row>
    <row r="64" spans="1:28" s="33" customFormat="1" ht="25.5" x14ac:dyDescent="0.2">
      <c r="A64" s="15" t="s">
        <v>115</v>
      </c>
      <c r="B64" s="25" t="s">
        <v>116</v>
      </c>
      <c r="C64" s="29">
        <v>7</v>
      </c>
      <c r="D64" s="17" t="s">
        <v>64</v>
      </c>
      <c r="E64" s="18">
        <v>503</v>
      </c>
      <c r="F64" s="30">
        <v>1</v>
      </c>
      <c r="G64" s="31">
        <f>2388*2</f>
        <v>4776</v>
      </c>
      <c r="H64" s="20">
        <f t="shared" si="4"/>
        <v>4776</v>
      </c>
      <c r="I64" s="21">
        <f t="shared" si="0"/>
        <v>57312</v>
      </c>
      <c r="J64" s="22">
        <v>0</v>
      </c>
      <c r="K64" s="22">
        <f t="shared" si="5"/>
        <v>785.09589041095887</v>
      </c>
      <c r="L64" s="22">
        <f t="shared" si="1"/>
        <v>7850.9589041095896</v>
      </c>
      <c r="M64" s="22">
        <v>0</v>
      </c>
      <c r="N64" s="22">
        <v>0</v>
      </c>
      <c r="O64" s="22">
        <v>5238.96</v>
      </c>
      <c r="P64" s="21">
        <f t="shared" si="2"/>
        <v>71187.014794520554</v>
      </c>
      <c r="AA64" s="35"/>
    </row>
    <row r="65" spans="1:27" s="33" customFormat="1" ht="25.5" x14ac:dyDescent="0.2">
      <c r="A65" s="15" t="s">
        <v>117</v>
      </c>
      <c r="B65" s="25" t="s">
        <v>118</v>
      </c>
      <c r="C65" s="29">
        <v>7</v>
      </c>
      <c r="D65" s="17" t="s">
        <v>64</v>
      </c>
      <c r="E65" s="18">
        <v>503</v>
      </c>
      <c r="F65" s="30">
        <v>1</v>
      </c>
      <c r="G65" s="31">
        <f>705.4305*2</f>
        <v>1410.8610000000001</v>
      </c>
      <c r="H65" s="20">
        <f t="shared" si="4"/>
        <v>1410.8610000000001</v>
      </c>
      <c r="I65" s="21">
        <f t="shared" si="0"/>
        <v>16930.332000000002</v>
      </c>
      <c r="J65" s="22">
        <v>0</v>
      </c>
      <c r="K65" s="22">
        <f t="shared" si="5"/>
        <v>231.92235616438359</v>
      </c>
      <c r="L65" s="22">
        <f t="shared" si="1"/>
        <v>2319.2235616438361</v>
      </c>
      <c r="M65" s="22">
        <v>0</v>
      </c>
      <c r="N65" s="22">
        <v>0</v>
      </c>
      <c r="O65" s="22">
        <v>2190.2400000000002</v>
      </c>
      <c r="P65" s="21">
        <f t="shared" si="2"/>
        <v>21671.717917808226</v>
      </c>
      <c r="AA65" s="35"/>
    </row>
    <row r="66" spans="1:27" s="33" customFormat="1" ht="25.5" x14ac:dyDescent="0.2">
      <c r="A66" s="15" t="s">
        <v>119</v>
      </c>
      <c r="B66" s="25" t="s">
        <v>120</v>
      </c>
      <c r="C66" s="29">
        <v>7</v>
      </c>
      <c r="D66" s="17" t="s">
        <v>64</v>
      </c>
      <c r="E66" s="18">
        <v>503</v>
      </c>
      <c r="F66" s="30">
        <v>1</v>
      </c>
      <c r="G66" s="31">
        <f>5223*2</f>
        <v>10446</v>
      </c>
      <c r="H66" s="20">
        <f t="shared" si="4"/>
        <v>10446</v>
      </c>
      <c r="I66" s="21">
        <f t="shared" si="0"/>
        <v>125352</v>
      </c>
      <c r="J66" s="22">
        <v>0</v>
      </c>
      <c r="K66" s="22">
        <f t="shared" si="5"/>
        <v>1717.1506849315069</v>
      </c>
      <c r="L66" s="22">
        <f t="shared" si="1"/>
        <v>17171.506849315068</v>
      </c>
      <c r="M66" s="22">
        <v>0</v>
      </c>
      <c r="N66" s="22">
        <v>0</v>
      </c>
      <c r="O66" s="22">
        <v>5891.5439999999999</v>
      </c>
      <c r="P66" s="21">
        <f t="shared" si="2"/>
        <v>150132.20153424656</v>
      </c>
      <c r="AA66" s="35"/>
    </row>
    <row r="67" spans="1:27" s="33" customFormat="1" ht="25.5" x14ac:dyDescent="0.2">
      <c r="A67" s="15" t="s">
        <v>121</v>
      </c>
      <c r="B67" s="25" t="s">
        <v>122</v>
      </c>
      <c r="C67" s="29">
        <v>7</v>
      </c>
      <c r="D67" s="17" t="s">
        <v>64</v>
      </c>
      <c r="E67" s="18">
        <v>503</v>
      </c>
      <c r="F67" s="30">
        <v>1</v>
      </c>
      <c r="G67" s="31">
        <f>3219.75*2</f>
        <v>6439.5</v>
      </c>
      <c r="H67" s="20">
        <f t="shared" si="4"/>
        <v>6439.5</v>
      </c>
      <c r="I67" s="21">
        <f t="shared" si="0"/>
        <v>77274</v>
      </c>
      <c r="J67" s="22">
        <v>0</v>
      </c>
      <c r="K67" s="22">
        <f t="shared" si="5"/>
        <v>1058.5479452054794</v>
      </c>
      <c r="L67" s="22">
        <f t="shared" si="1"/>
        <v>10585.479452054795</v>
      </c>
      <c r="M67" s="22">
        <v>0</v>
      </c>
      <c r="N67" s="22">
        <v>0</v>
      </c>
      <c r="O67" s="22">
        <v>3631.8779999999997</v>
      </c>
      <c r="P67" s="21">
        <f t="shared" si="2"/>
        <v>92549.905397260271</v>
      </c>
      <c r="AA67" s="35"/>
    </row>
    <row r="68" spans="1:27" s="33" customFormat="1" ht="25.5" x14ac:dyDescent="0.2">
      <c r="A68" s="15" t="s">
        <v>123</v>
      </c>
      <c r="B68" s="25" t="s">
        <v>124</v>
      </c>
      <c r="C68" s="29">
        <v>7</v>
      </c>
      <c r="D68" s="17" t="s">
        <v>64</v>
      </c>
      <c r="E68" s="18">
        <v>503</v>
      </c>
      <c r="F68" s="30">
        <v>1</v>
      </c>
      <c r="G68" s="31">
        <f>5653.0005*2</f>
        <v>11306.001</v>
      </c>
      <c r="H68" s="20">
        <f t="shared" si="4"/>
        <v>11306.001</v>
      </c>
      <c r="I68" s="21">
        <f t="shared" si="0"/>
        <v>135672.01199999999</v>
      </c>
      <c r="J68" s="22">
        <v>0</v>
      </c>
      <c r="K68" s="22">
        <f t="shared" si="5"/>
        <v>1858.5207123287669</v>
      </c>
      <c r="L68" s="22">
        <f t="shared" si="1"/>
        <v>18585.20712328767</v>
      </c>
      <c r="M68" s="22">
        <v>0</v>
      </c>
      <c r="N68" s="22">
        <v>0</v>
      </c>
      <c r="O68" s="22">
        <v>0</v>
      </c>
      <c r="P68" s="21">
        <f t="shared" si="2"/>
        <v>156115.7398356164</v>
      </c>
      <c r="AA68" s="35"/>
    </row>
    <row r="69" spans="1:27" s="33" customFormat="1" ht="25.5" x14ac:dyDescent="0.2">
      <c r="A69" s="15" t="s">
        <v>125</v>
      </c>
      <c r="B69" s="25" t="s">
        <v>126</v>
      </c>
      <c r="C69" s="29">
        <v>7</v>
      </c>
      <c r="D69" s="17" t="s">
        <v>64</v>
      </c>
      <c r="E69" s="18">
        <v>503</v>
      </c>
      <c r="F69" s="30">
        <v>1</v>
      </c>
      <c r="G69" s="31">
        <f>2265.75*2</f>
        <v>4531.5</v>
      </c>
      <c r="H69" s="20">
        <f t="shared" si="4"/>
        <v>4531.5</v>
      </c>
      <c r="I69" s="21">
        <f t="shared" si="0"/>
        <v>54378</v>
      </c>
      <c r="J69" s="22">
        <v>0</v>
      </c>
      <c r="K69" s="22">
        <f t="shared" si="5"/>
        <v>744.90410958904113</v>
      </c>
      <c r="L69" s="22">
        <f t="shared" si="1"/>
        <v>7449.0410958904104</v>
      </c>
      <c r="M69" s="22">
        <v>0</v>
      </c>
      <c r="N69" s="22">
        <v>0</v>
      </c>
      <c r="O69" s="22">
        <v>4970.6400000000003</v>
      </c>
      <c r="P69" s="21">
        <f t="shared" si="2"/>
        <v>67542.585205479452</v>
      </c>
      <c r="AA69" s="35"/>
    </row>
    <row r="70" spans="1:27" s="33" customFormat="1" ht="25.5" x14ac:dyDescent="0.2">
      <c r="A70" s="15" t="s">
        <v>127</v>
      </c>
      <c r="B70" s="25" t="s">
        <v>128</v>
      </c>
      <c r="C70" s="29">
        <v>7</v>
      </c>
      <c r="D70" s="17" t="s">
        <v>64</v>
      </c>
      <c r="E70" s="18">
        <v>503</v>
      </c>
      <c r="F70" s="30">
        <v>1</v>
      </c>
      <c r="G70" s="31">
        <f>2931.75*2</f>
        <v>5863.5</v>
      </c>
      <c r="H70" s="20">
        <f t="shared" si="4"/>
        <v>5863.5</v>
      </c>
      <c r="I70" s="21">
        <f t="shared" si="0"/>
        <v>70362</v>
      </c>
      <c r="J70" s="22">
        <v>0</v>
      </c>
      <c r="K70" s="22">
        <f t="shared" si="5"/>
        <v>963.8630136986302</v>
      </c>
      <c r="L70" s="22">
        <f t="shared" si="1"/>
        <v>9638.6301369863013</v>
      </c>
      <c r="M70" s="22">
        <v>0</v>
      </c>
      <c r="N70" s="22">
        <v>0</v>
      </c>
      <c r="O70" s="22">
        <v>3307.0140000000001</v>
      </c>
      <c r="P70" s="21">
        <f t="shared" si="2"/>
        <v>84271.507150684934</v>
      </c>
      <c r="AA70" s="35"/>
    </row>
    <row r="71" spans="1:27" s="33" customFormat="1" ht="25.5" x14ac:dyDescent="0.2">
      <c r="A71" s="15" t="s">
        <v>129</v>
      </c>
      <c r="B71" s="25" t="s">
        <v>130</v>
      </c>
      <c r="C71" s="29">
        <v>7</v>
      </c>
      <c r="D71" s="17" t="s">
        <v>64</v>
      </c>
      <c r="E71" s="18">
        <v>503</v>
      </c>
      <c r="F71" s="30">
        <v>1</v>
      </c>
      <c r="G71" s="31">
        <f>3486*2</f>
        <v>6972</v>
      </c>
      <c r="H71" s="20">
        <f t="shared" si="4"/>
        <v>6972</v>
      </c>
      <c r="I71" s="21">
        <f t="shared" si="0"/>
        <v>83664</v>
      </c>
      <c r="J71" s="22">
        <v>0</v>
      </c>
      <c r="K71" s="22">
        <f t="shared" si="5"/>
        <v>1146.0821917808219</v>
      </c>
      <c r="L71" s="22">
        <f t="shared" si="1"/>
        <v>11460.82191780822</v>
      </c>
      <c r="M71" s="22">
        <v>0</v>
      </c>
      <c r="N71" s="22">
        <v>0</v>
      </c>
      <c r="O71" s="22">
        <v>3932.2080000000005</v>
      </c>
      <c r="P71" s="21">
        <f t="shared" si="2"/>
        <v>100203.11210958904</v>
      </c>
      <c r="AA71" s="35"/>
    </row>
    <row r="72" spans="1:27" s="33" customFormat="1" ht="25.5" x14ac:dyDescent="0.2">
      <c r="A72" s="15" t="s">
        <v>131</v>
      </c>
      <c r="B72" s="25" t="s">
        <v>132</v>
      </c>
      <c r="C72" s="29">
        <v>7</v>
      </c>
      <c r="D72" s="17" t="s">
        <v>64</v>
      </c>
      <c r="E72" s="18">
        <v>503</v>
      </c>
      <c r="F72" s="30">
        <v>1</v>
      </c>
      <c r="G72" s="31">
        <f>3219.75*2</f>
        <v>6439.5</v>
      </c>
      <c r="H72" s="20">
        <f t="shared" si="4"/>
        <v>6439.5</v>
      </c>
      <c r="I72" s="21">
        <f t="shared" si="0"/>
        <v>77274</v>
      </c>
      <c r="J72" s="22">
        <v>0</v>
      </c>
      <c r="K72" s="22">
        <f t="shared" si="5"/>
        <v>1058.5479452054794</v>
      </c>
      <c r="L72" s="22">
        <f t="shared" si="1"/>
        <v>10585.479452054795</v>
      </c>
      <c r="M72" s="22">
        <v>0</v>
      </c>
      <c r="N72" s="22">
        <v>0</v>
      </c>
      <c r="O72" s="22">
        <v>3631.8779999999997</v>
      </c>
      <c r="P72" s="21">
        <f t="shared" si="2"/>
        <v>92549.905397260271</v>
      </c>
      <c r="AA72" s="35"/>
    </row>
    <row r="73" spans="1:27" s="33" customFormat="1" ht="25.5" x14ac:dyDescent="0.2">
      <c r="A73" s="15" t="s">
        <v>133</v>
      </c>
      <c r="B73" s="25" t="s">
        <v>134</v>
      </c>
      <c r="C73" s="29">
        <v>7</v>
      </c>
      <c r="D73" s="17" t="s">
        <v>64</v>
      </c>
      <c r="E73" s="18">
        <v>503</v>
      </c>
      <c r="F73" s="30">
        <v>1</v>
      </c>
      <c r="G73" s="31">
        <f>2382.75*2</f>
        <v>4765.5</v>
      </c>
      <c r="H73" s="20">
        <f t="shared" si="4"/>
        <v>4765.5</v>
      </c>
      <c r="I73" s="21">
        <f t="shared" si="0"/>
        <v>57186</v>
      </c>
      <c r="J73" s="22">
        <v>0</v>
      </c>
      <c r="K73" s="22">
        <f t="shared" si="5"/>
        <v>783.36986301369859</v>
      </c>
      <c r="L73" s="22">
        <f t="shared" si="1"/>
        <v>7833.6986301369861</v>
      </c>
      <c r="M73" s="22">
        <v>0</v>
      </c>
      <c r="N73" s="22">
        <v>0</v>
      </c>
      <c r="O73" s="22">
        <v>2687.7420000000002</v>
      </c>
      <c r="P73" s="21">
        <f t="shared" si="2"/>
        <v>68490.810493150682</v>
      </c>
      <c r="AA73" s="35"/>
    </row>
    <row r="74" spans="1:27" s="33" customFormat="1" ht="25.5" x14ac:dyDescent="0.2">
      <c r="A74" s="15" t="s">
        <v>135</v>
      </c>
      <c r="B74" s="25" t="s">
        <v>136</v>
      </c>
      <c r="C74" s="29">
        <v>7</v>
      </c>
      <c r="D74" s="17" t="s">
        <v>64</v>
      </c>
      <c r="E74" s="18">
        <v>503</v>
      </c>
      <c r="F74" s="30">
        <v>1</v>
      </c>
      <c r="G74" s="31">
        <f>1547.25*2</f>
        <v>3094.5</v>
      </c>
      <c r="H74" s="20">
        <f t="shared" ref="H74:H137" si="11">+G74*F74</f>
        <v>3094.5</v>
      </c>
      <c r="I74" s="21">
        <f t="shared" si="0"/>
        <v>37134</v>
      </c>
      <c r="J74" s="22">
        <v>0</v>
      </c>
      <c r="K74" s="22">
        <f t="shared" ref="K74:K137" si="12">I74/365*20*25%</f>
        <v>508.68493150684935</v>
      </c>
      <c r="L74" s="22">
        <f t="shared" si="1"/>
        <v>5086.8493150684935</v>
      </c>
      <c r="M74" s="22">
        <v>0</v>
      </c>
      <c r="N74" s="22">
        <v>0</v>
      </c>
      <c r="O74" s="22">
        <v>1745.2979999999998</v>
      </c>
      <c r="P74" s="21">
        <f t="shared" si="2"/>
        <v>44474.832246575344</v>
      </c>
      <c r="AA74" s="35"/>
    </row>
    <row r="75" spans="1:27" s="33" customFormat="1" ht="25.5" x14ac:dyDescent="0.2">
      <c r="A75" s="15" t="s">
        <v>137</v>
      </c>
      <c r="B75" s="25" t="s">
        <v>138</v>
      </c>
      <c r="C75" s="29">
        <v>7</v>
      </c>
      <c r="D75" s="17" t="s">
        <v>64</v>
      </c>
      <c r="E75" s="18">
        <v>503</v>
      </c>
      <c r="F75" s="30">
        <v>1</v>
      </c>
      <c r="G75" s="31">
        <f>4413.501*2</f>
        <v>8827.0020000000004</v>
      </c>
      <c r="H75" s="20">
        <f t="shared" si="11"/>
        <v>8827.0020000000004</v>
      </c>
      <c r="I75" s="21">
        <f t="shared" si="0"/>
        <v>105924.024</v>
      </c>
      <c r="J75" s="22">
        <v>0</v>
      </c>
      <c r="K75" s="22">
        <f t="shared" si="12"/>
        <v>1451.0140273972604</v>
      </c>
      <c r="L75" s="22">
        <f t="shared" si="1"/>
        <v>14510.140273972604</v>
      </c>
      <c r="M75" s="22">
        <v>0</v>
      </c>
      <c r="N75" s="22">
        <v>0</v>
      </c>
      <c r="O75" s="22">
        <v>4978.4279999999999</v>
      </c>
      <c r="P75" s="21">
        <f t="shared" si="2"/>
        <v>126863.60630136987</v>
      </c>
      <c r="AA75" s="35"/>
    </row>
    <row r="76" spans="1:27" s="33" customFormat="1" ht="25.5" x14ac:dyDescent="0.2">
      <c r="A76" s="15" t="s">
        <v>139</v>
      </c>
      <c r="B76" s="25" t="s">
        <v>140</v>
      </c>
      <c r="C76" s="29">
        <v>7</v>
      </c>
      <c r="D76" s="17" t="s">
        <v>64</v>
      </c>
      <c r="E76" s="18">
        <v>503</v>
      </c>
      <c r="F76" s="30">
        <v>1</v>
      </c>
      <c r="G76" s="31">
        <f>3900*2</f>
        <v>7800</v>
      </c>
      <c r="H76" s="20">
        <f t="shared" si="11"/>
        <v>7800</v>
      </c>
      <c r="I76" s="21">
        <f t="shared" si="0"/>
        <v>93600</v>
      </c>
      <c r="J76" s="22">
        <v>0</v>
      </c>
      <c r="K76" s="22">
        <f t="shared" si="12"/>
        <v>1282.1917808219177</v>
      </c>
      <c r="L76" s="22">
        <f t="shared" si="1"/>
        <v>12821.917808219177</v>
      </c>
      <c r="M76" s="22">
        <v>0</v>
      </c>
      <c r="N76" s="22">
        <v>0</v>
      </c>
      <c r="O76" s="22">
        <v>4399.2000000000007</v>
      </c>
      <c r="P76" s="21">
        <f t="shared" si="2"/>
        <v>112103.30958904109</v>
      </c>
      <c r="AA76" s="35"/>
    </row>
    <row r="77" spans="1:27" s="33" customFormat="1" ht="25.5" x14ac:dyDescent="0.2">
      <c r="A77" s="15" t="s">
        <v>141</v>
      </c>
      <c r="B77" s="25" t="s">
        <v>142</v>
      </c>
      <c r="C77" s="29">
        <v>7</v>
      </c>
      <c r="D77" s="17" t="s">
        <v>64</v>
      </c>
      <c r="E77" s="18">
        <v>503</v>
      </c>
      <c r="F77" s="30">
        <v>1</v>
      </c>
      <c r="G77" s="31">
        <f>2665.5*2</f>
        <v>5331</v>
      </c>
      <c r="H77" s="20">
        <f t="shared" si="11"/>
        <v>5331</v>
      </c>
      <c r="I77" s="21">
        <f t="shared" si="0"/>
        <v>63972</v>
      </c>
      <c r="J77" s="22">
        <v>0</v>
      </c>
      <c r="K77" s="22">
        <f t="shared" si="12"/>
        <v>876.32876712328766</v>
      </c>
      <c r="L77" s="22">
        <f t="shared" si="1"/>
        <v>8763.2876712328762</v>
      </c>
      <c r="M77" s="22">
        <v>0</v>
      </c>
      <c r="N77" s="22">
        <v>0</v>
      </c>
      <c r="O77" s="22">
        <v>3006.6839999999997</v>
      </c>
      <c r="P77" s="21">
        <f t="shared" si="2"/>
        <v>76618.300438356164</v>
      </c>
      <c r="AA77" s="35"/>
    </row>
    <row r="78" spans="1:27" s="33" customFormat="1" ht="25.5" x14ac:dyDescent="0.2">
      <c r="A78" s="15" t="s">
        <v>143</v>
      </c>
      <c r="B78" s="25" t="s">
        <v>144</v>
      </c>
      <c r="C78" s="29">
        <v>7</v>
      </c>
      <c r="D78" s="17" t="s">
        <v>64</v>
      </c>
      <c r="E78" s="18">
        <v>503</v>
      </c>
      <c r="F78" s="30">
        <v>1</v>
      </c>
      <c r="G78" s="31">
        <f>3486*2</f>
        <v>6972</v>
      </c>
      <c r="H78" s="20">
        <f t="shared" si="11"/>
        <v>6972</v>
      </c>
      <c r="I78" s="21">
        <f t="shared" ref="I78:I147" si="13">F78*G78*12</f>
        <v>83664</v>
      </c>
      <c r="J78" s="22">
        <v>0</v>
      </c>
      <c r="K78" s="22">
        <f t="shared" si="12"/>
        <v>1146.0821917808219</v>
      </c>
      <c r="L78" s="22">
        <f t="shared" ref="L78:L147" si="14">I78/365*50</f>
        <v>11460.82191780822</v>
      </c>
      <c r="M78" s="22">
        <v>0</v>
      </c>
      <c r="N78" s="22">
        <v>0</v>
      </c>
      <c r="O78" s="22">
        <v>3932.2080000000005</v>
      </c>
      <c r="P78" s="21">
        <f t="shared" ref="P78:P147" si="15">SUM(I78:O78)</f>
        <v>100203.11210958904</v>
      </c>
      <c r="AA78" s="35"/>
    </row>
    <row r="79" spans="1:27" s="33" customFormat="1" ht="25.5" x14ac:dyDescent="0.2">
      <c r="A79" s="15" t="s">
        <v>145</v>
      </c>
      <c r="B79" s="25" t="s">
        <v>146</v>
      </c>
      <c r="C79" s="29">
        <v>7</v>
      </c>
      <c r="D79" s="17" t="s">
        <v>64</v>
      </c>
      <c r="E79" s="18">
        <v>503</v>
      </c>
      <c r="F79" s="30">
        <v>1</v>
      </c>
      <c r="G79" s="31">
        <f>3486*2</f>
        <v>6972</v>
      </c>
      <c r="H79" s="20">
        <f t="shared" si="11"/>
        <v>6972</v>
      </c>
      <c r="I79" s="21">
        <f t="shared" si="13"/>
        <v>83664</v>
      </c>
      <c r="J79" s="22">
        <v>0</v>
      </c>
      <c r="K79" s="22">
        <f t="shared" si="12"/>
        <v>1146.0821917808219</v>
      </c>
      <c r="L79" s="22">
        <f t="shared" si="14"/>
        <v>11460.82191780822</v>
      </c>
      <c r="M79" s="22">
        <v>0</v>
      </c>
      <c r="N79" s="22">
        <v>0</v>
      </c>
      <c r="O79" s="22">
        <v>3932.2080000000005</v>
      </c>
      <c r="P79" s="21">
        <f t="shared" si="15"/>
        <v>100203.11210958904</v>
      </c>
      <c r="AA79" s="35"/>
    </row>
    <row r="80" spans="1:27" s="33" customFormat="1" ht="25.5" x14ac:dyDescent="0.2">
      <c r="A80" s="15" t="s">
        <v>147</v>
      </c>
      <c r="B80" s="25" t="s">
        <v>148</v>
      </c>
      <c r="C80" s="29">
        <v>7</v>
      </c>
      <c r="D80" s="17" t="s">
        <v>64</v>
      </c>
      <c r="E80" s="18">
        <v>503</v>
      </c>
      <c r="F80" s="30">
        <v>1</v>
      </c>
      <c r="G80" s="31">
        <f>2706*2</f>
        <v>5412</v>
      </c>
      <c r="H80" s="20">
        <f t="shared" si="11"/>
        <v>5412</v>
      </c>
      <c r="I80" s="21">
        <f t="shared" si="13"/>
        <v>64944</v>
      </c>
      <c r="J80" s="22">
        <v>0</v>
      </c>
      <c r="K80" s="22">
        <f t="shared" si="12"/>
        <v>889.64383561643842</v>
      </c>
      <c r="L80" s="22">
        <f t="shared" si="14"/>
        <v>8896.4383561643845</v>
      </c>
      <c r="M80" s="22">
        <v>0</v>
      </c>
      <c r="N80" s="22">
        <v>0</v>
      </c>
      <c r="O80" s="22">
        <v>3052.3679999999999</v>
      </c>
      <c r="P80" s="21">
        <f t="shared" si="15"/>
        <v>77782.450191780823</v>
      </c>
      <c r="AA80" s="35"/>
    </row>
    <row r="81" spans="1:27" s="33" customFormat="1" ht="25.5" x14ac:dyDescent="0.2">
      <c r="A81" s="15" t="s">
        <v>149</v>
      </c>
      <c r="B81" s="25" t="s">
        <v>30</v>
      </c>
      <c r="C81" s="29">
        <v>7</v>
      </c>
      <c r="D81" s="17" t="s">
        <v>64</v>
      </c>
      <c r="E81" s="18">
        <v>503</v>
      </c>
      <c r="F81" s="30">
        <v>1</v>
      </c>
      <c r="G81" s="31">
        <f>1564.5*2</f>
        <v>3129</v>
      </c>
      <c r="H81" s="20">
        <f t="shared" si="11"/>
        <v>3129</v>
      </c>
      <c r="I81" s="21">
        <f t="shared" si="13"/>
        <v>37548</v>
      </c>
      <c r="J81" s="22">
        <v>0</v>
      </c>
      <c r="K81" s="22">
        <f t="shared" si="12"/>
        <v>514.35616438356169</v>
      </c>
      <c r="L81" s="22">
        <f t="shared" si="14"/>
        <v>5143.5616438356165</v>
      </c>
      <c r="M81" s="22">
        <v>0</v>
      </c>
      <c r="N81" s="22">
        <v>0</v>
      </c>
      <c r="O81" s="22">
        <v>1764.7559999999999</v>
      </c>
      <c r="P81" s="21">
        <f t="shared" si="15"/>
        <v>44970.673808219181</v>
      </c>
      <c r="AA81" s="35"/>
    </row>
    <row r="82" spans="1:27" s="33" customFormat="1" ht="25.5" x14ac:dyDescent="0.2">
      <c r="A82" s="15" t="s">
        <v>145</v>
      </c>
      <c r="B82" s="25" t="s">
        <v>150</v>
      </c>
      <c r="C82" s="29">
        <v>7</v>
      </c>
      <c r="D82" s="17" t="s">
        <v>64</v>
      </c>
      <c r="E82" s="18">
        <v>503</v>
      </c>
      <c r="F82" s="30">
        <v>1</v>
      </c>
      <c r="G82" s="31">
        <f>2931.75*2</f>
        <v>5863.5</v>
      </c>
      <c r="H82" s="20">
        <f t="shared" si="11"/>
        <v>5863.5</v>
      </c>
      <c r="I82" s="21">
        <f t="shared" si="13"/>
        <v>70362</v>
      </c>
      <c r="J82" s="22">
        <v>0</v>
      </c>
      <c r="K82" s="22">
        <f t="shared" si="12"/>
        <v>963.8630136986302</v>
      </c>
      <c r="L82" s="22">
        <f t="shared" si="14"/>
        <v>9638.6301369863013</v>
      </c>
      <c r="M82" s="22">
        <v>0</v>
      </c>
      <c r="N82" s="22">
        <v>0</v>
      </c>
      <c r="O82" s="22">
        <v>3307.0140000000001</v>
      </c>
      <c r="P82" s="21">
        <f t="shared" si="15"/>
        <v>84271.507150684934</v>
      </c>
      <c r="AA82" s="35"/>
    </row>
    <row r="83" spans="1:27" s="33" customFormat="1" ht="25.5" x14ac:dyDescent="0.2">
      <c r="A83" s="15" t="s">
        <v>151</v>
      </c>
      <c r="B83" s="25" t="s">
        <v>152</v>
      </c>
      <c r="C83" s="29">
        <v>7</v>
      </c>
      <c r="D83" s="17" t="s">
        <v>64</v>
      </c>
      <c r="E83" s="18">
        <v>503</v>
      </c>
      <c r="F83" s="30">
        <v>1</v>
      </c>
      <c r="G83" s="31">
        <f>2835.501*2</f>
        <v>5671.0020000000004</v>
      </c>
      <c r="H83" s="20">
        <f t="shared" si="11"/>
        <v>5671.0020000000004</v>
      </c>
      <c r="I83" s="21">
        <f t="shared" si="13"/>
        <v>68052.024000000005</v>
      </c>
      <c r="J83" s="22">
        <v>0</v>
      </c>
      <c r="K83" s="22">
        <f t="shared" si="12"/>
        <v>932.21950684931517</v>
      </c>
      <c r="L83" s="22">
        <f t="shared" si="14"/>
        <v>9322.1950684931508</v>
      </c>
      <c r="M83" s="22">
        <v>0</v>
      </c>
      <c r="N83" s="22">
        <v>0</v>
      </c>
      <c r="O83" s="22">
        <v>3198.4439999999995</v>
      </c>
      <c r="P83" s="21">
        <f t="shared" si="15"/>
        <v>81504.882575342475</v>
      </c>
      <c r="AA83" s="35"/>
    </row>
    <row r="84" spans="1:27" s="33" customFormat="1" ht="25.5" x14ac:dyDescent="0.2">
      <c r="A84" s="15" t="s">
        <v>153</v>
      </c>
      <c r="B84" s="25" t="s">
        <v>154</v>
      </c>
      <c r="C84" s="29">
        <v>7</v>
      </c>
      <c r="D84" s="17" t="s">
        <v>64</v>
      </c>
      <c r="E84" s="18">
        <v>503</v>
      </c>
      <c r="F84" s="30">
        <v>1</v>
      </c>
      <c r="G84" s="31">
        <f>2500.0005*2</f>
        <v>5000.0010000000002</v>
      </c>
      <c r="H84" s="20">
        <f t="shared" si="11"/>
        <v>5000.0010000000002</v>
      </c>
      <c r="I84" s="21">
        <f t="shared" si="13"/>
        <v>60000.012000000002</v>
      </c>
      <c r="J84" s="22">
        <v>0</v>
      </c>
      <c r="K84" s="22">
        <f t="shared" si="12"/>
        <v>821.91797260273972</v>
      </c>
      <c r="L84" s="22">
        <f t="shared" si="14"/>
        <v>8219.1797260273979</v>
      </c>
      <c r="M84" s="22">
        <v>0</v>
      </c>
      <c r="N84" s="22">
        <v>0</v>
      </c>
      <c r="O84" s="22">
        <v>7852.7999999999993</v>
      </c>
      <c r="P84" s="21">
        <f t="shared" si="15"/>
        <v>76893.909698630145</v>
      </c>
      <c r="AA84" s="35"/>
    </row>
    <row r="85" spans="1:27" s="14" customFormat="1" ht="15" customHeight="1" x14ac:dyDescent="0.2">
      <c r="A85" s="56" t="s">
        <v>23</v>
      </c>
      <c r="B85" s="56"/>
      <c r="C85" s="56"/>
      <c r="D85" s="56"/>
      <c r="E85" s="56"/>
      <c r="F85" s="23">
        <f>SUM(F35:F84)</f>
        <v>51</v>
      </c>
      <c r="G85" s="20"/>
      <c r="H85" s="20"/>
      <c r="I85" s="24">
        <f>SUM(I35:I84)</f>
        <v>4104858.5640000012</v>
      </c>
      <c r="J85" s="24">
        <f t="shared" ref="J85:P85" si="16">SUM(J35:J84)</f>
        <v>0</v>
      </c>
      <c r="K85" s="24">
        <f t="shared" si="16"/>
        <v>56230.939232876714</v>
      </c>
      <c r="L85" s="24">
        <f t="shared" si="16"/>
        <v>562309.39232876699</v>
      </c>
      <c r="M85" s="24">
        <f t="shared" si="16"/>
        <v>0</v>
      </c>
      <c r="N85" s="24">
        <f t="shared" si="16"/>
        <v>0</v>
      </c>
      <c r="O85" s="24">
        <f t="shared" si="16"/>
        <v>339909.21360000019</v>
      </c>
      <c r="P85" s="24">
        <f t="shared" si="16"/>
        <v>5063308.1091616442</v>
      </c>
    </row>
    <row r="86" spans="1:27" s="14" customFormat="1" ht="15.75" x14ac:dyDescent="0.2">
      <c r="A86" s="15" t="s">
        <v>155</v>
      </c>
      <c r="B86" s="25" t="s">
        <v>156</v>
      </c>
      <c r="C86" s="29">
        <v>8</v>
      </c>
      <c r="D86" s="17" t="s">
        <v>155</v>
      </c>
      <c r="E86" s="18">
        <v>503</v>
      </c>
      <c r="F86" s="30">
        <v>1</v>
      </c>
      <c r="G86" s="31">
        <v>11016</v>
      </c>
      <c r="H86" s="20">
        <f t="shared" si="11"/>
        <v>11016</v>
      </c>
      <c r="I86" s="21">
        <f t="shared" si="13"/>
        <v>132192</v>
      </c>
      <c r="J86" s="22">
        <v>0</v>
      </c>
      <c r="K86" s="22">
        <f t="shared" si="12"/>
        <v>1810.8493150684931</v>
      </c>
      <c r="L86" s="22">
        <f t="shared" si="14"/>
        <v>18108.493150684932</v>
      </c>
      <c r="M86" s="22">
        <v>0</v>
      </c>
      <c r="N86" s="22">
        <v>0</v>
      </c>
      <c r="O86" s="22">
        <v>0</v>
      </c>
      <c r="P86" s="21">
        <f t="shared" si="15"/>
        <v>152111.34246575341</v>
      </c>
    </row>
    <row r="87" spans="1:27" s="14" customFormat="1" ht="22.5" x14ac:dyDescent="0.2">
      <c r="A87" s="15" t="s">
        <v>39</v>
      </c>
      <c r="B87" s="34" t="s">
        <v>157</v>
      </c>
      <c r="C87" s="29">
        <v>8</v>
      </c>
      <c r="D87" s="17" t="s">
        <v>155</v>
      </c>
      <c r="E87" s="18">
        <v>503</v>
      </c>
      <c r="F87" s="30">
        <v>2</v>
      </c>
      <c r="G87" s="31">
        <v>7671</v>
      </c>
      <c r="H87" s="20">
        <f t="shared" si="11"/>
        <v>15342</v>
      </c>
      <c r="I87" s="21">
        <f t="shared" si="13"/>
        <v>184104</v>
      </c>
      <c r="J87" s="22">
        <v>0</v>
      </c>
      <c r="K87" s="22">
        <f t="shared" si="12"/>
        <v>2521.972602739726</v>
      </c>
      <c r="L87" s="22">
        <f t="shared" si="14"/>
        <v>25219.726027397261</v>
      </c>
      <c r="M87" s="22">
        <v>0</v>
      </c>
      <c r="N87" s="22">
        <v>0</v>
      </c>
      <c r="O87" s="22">
        <v>12332.0016</v>
      </c>
      <c r="P87" s="21">
        <f t="shared" si="15"/>
        <v>224177.70023013698</v>
      </c>
    </row>
    <row r="88" spans="1:27" s="14" customFormat="1" ht="25.5" x14ac:dyDescent="0.2">
      <c r="A88" s="15" t="s">
        <v>158</v>
      </c>
      <c r="B88" s="25" t="s">
        <v>159</v>
      </c>
      <c r="C88" s="29">
        <v>8</v>
      </c>
      <c r="D88" s="17" t="s">
        <v>155</v>
      </c>
      <c r="E88" s="18">
        <v>503</v>
      </c>
      <c r="F88" s="30">
        <v>1</v>
      </c>
      <c r="G88" s="31">
        <v>3397.002</v>
      </c>
      <c r="H88" s="20">
        <f t="shared" si="11"/>
        <v>3397.002</v>
      </c>
      <c r="I88" s="21">
        <f t="shared" si="13"/>
        <v>40764.023999999998</v>
      </c>
      <c r="J88" s="22">
        <v>0</v>
      </c>
      <c r="K88" s="22">
        <f t="shared" si="12"/>
        <v>558.41128767123291</v>
      </c>
      <c r="L88" s="22">
        <f t="shared" si="14"/>
        <v>5584.1128767123291</v>
      </c>
      <c r="M88" s="22">
        <v>0</v>
      </c>
      <c r="N88" s="22">
        <v>0</v>
      </c>
      <c r="O88" s="22">
        <v>5729.0016000000005</v>
      </c>
      <c r="P88" s="21">
        <f t="shared" si="15"/>
        <v>52635.549764383562</v>
      </c>
    </row>
    <row r="89" spans="1:27" s="14" customFormat="1" ht="15.75" x14ac:dyDescent="0.2">
      <c r="A89" s="15" t="s">
        <v>160</v>
      </c>
      <c r="B89" s="25" t="s">
        <v>161</v>
      </c>
      <c r="C89" s="29">
        <v>8</v>
      </c>
      <c r="D89" s="17" t="s">
        <v>155</v>
      </c>
      <c r="E89" s="18">
        <v>503</v>
      </c>
      <c r="F89" s="30">
        <v>1</v>
      </c>
      <c r="G89" s="31">
        <v>4128</v>
      </c>
      <c r="H89" s="20">
        <f t="shared" si="11"/>
        <v>4128</v>
      </c>
      <c r="I89" s="21">
        <f t="shared" si="13"/>
        <v>49536</v>
      </c>
      <c r="J89" s="22">
        <v>0</v>
      </c>
      <c r="K89" s="22">
        <f t="shared" si="12"/>
        <v>678.57534246575347</v>
      </c>
      <c r="L89" s="22">
        <f t="shared" si="14"/>
        <v>6785.7534246575342</v>
      </c>
      <c r="M89" s="22">
        <v>0</v>
      </c>
      <c r="N89" s="22">
        <v>0</v>
      </c>
      <c r="O89" s="22">
        <v>6902.0015999999996</v>
      </c>
      <c r="P89" s="21">
        <f t="shared" si="15"/>
        <v>63902.330367123286</v>
      </c>
    </row>
    <row r="90" spans="1:27" s="14" customFormat="1" ht="15" customHeight="1" x14ac:dyDescent="0.2">
      <c r="A90" s="56" t="s">
        <v>23</v>
      </c>
      <c r="B90" s="56"/>
      <c r="C90" s="56"/>
      <c r="D90" s="56"/>
      <c r="E90" s="56"/>
      <c r="F90" s="23">
        <f>SUM(F86:F89)</f>
        <v>5</v>
      </c>
      <c r="G90" s="20"/>
      <c r="H90" s="20"/>
      <c r="I90" s="24">
        <f>SUM(I86:I89)</f>
        <v>406596.02399999998</v>
      </c>
      <c r="J90" s="24">
        <f t="shared" ref="J90:P90" si="17">SUM(J86:J89)</f>
        <v>0</v>
      </c>
      <c r="K90" s="24">
        <f t="shared" si="17"/>
        <v>5569.8085479452047</v>
      </c>
      <c r="L90" s="24">
        <f t="shared" si="17"/>
        <v>55698.085479452056</v>
      </c>
      <c r="M90" s="24">
        <f t="shared" si="17"/>
        <v>0</v>
      </c>
      <c r="N90" s="24">
        <f t="shared" si="17"/>
        <v>0</v>
      </c>
      <c r="O90" s="24">
        <f t="shared" si="17"/>
        <v>24963.004799999999</v>
      </c>
      <c r="P90" s="24">
        <f t="shared" si="17"/>
        <v>492826.9228273973</v>
      </c>
    </row>
    <row r="91" spans="1:27" s="14" customFormat="1" ht="15.75" x14ac:dyDescent="0.2">
      <c r="A91" s="15" t="s">
        <v>162</v>
      </c>
      <c r="B91" s="25" t="s">
        <v>163</v>
      </c>
      <c r="C91" s="29">
        <v>9</v>
      </c>
      <c r="D91" s="17" t="s">
        <v>164</v>
      </c>
      <c r="E91" s="18">
        <v>503</v>
      </c>
      <c r="F91" s="30">
        <v>1</v>
      </c>
      <c r="G91" s="31">
        <v>16482</v>
      </c>
      <c r="H91" s="20">
        <f t="shared" si="11"/>
        <v>16482</v>
      </c>
      <c r="I91" s="21">
        <f t="shared" si="13"/>
        <v>197784</v>
      </c>
      <c r="J91" s="22">
        <v>0</v>
      </c>
      <c r="K91" s="22">
        <f t="shared" si="12"/>
        <v>2709.3698630136987</v>
      </c>
      <c r="L91" s="22">
        <f t="shared" si="14"/>
        <v>27093.698630136987</v>
      </c>
      <c r="M91" s="22">
        <v>0</v>
      </c>
      <c r="N91" s="22">
        <v>0</v>
      </c>
      <c r="O91" s="22">
        <v>0</v>
      </c>
      <c r="P91" s="21">
        <f t="shared" si="15"/>
        <v>227587.0684931507</v>
      </c>
    </row>
    <row r="92" spans="1:27" s="14" customFormat="1" ht="15.75" x14ac:dyDescent="0.2">
      <c r="A92" s="15" t="s">
        <v>165</v>
      </c>
      <c r="B92" s="25" t="s">
        <v>166</v>
      </c>
      <c r="C92" s="29">
        <v>9</v>
      </c>
      <c r="D92" s="17" t="s">
        <v>164</v>
      </c>
      <c r="E92" s="18">
        <v>503</v>
      </c>
      <c r="F92" s="30">
        <v>1</v>
      </c>
      <c r="G92" s="31">
        <v>7670.0010000000002</v>
      </c>
      <c r="H92" s="20">
        <f t="shared" si="11"/>
        <v>7670.0010000000002</v>
      </c>
      <c r="I92" s="21">
        <f t="shared" si="13"/>
        <v>92040.012000000002</v>
      </c>
      <c r="J92" s="22">
        <v>0</v>
      </c>
      <c r="K92" s="22">
        <f t="shared" si="12"/>
        <v>1260.8220821917807</v>
      </c>
      <c r="L92" s="22">
        <f t="shared" si="14"/>
        <v>12608.220821917808</v>
      </c>
      <c r="M92" s="22">
        <v>0</v>
      </c>
      <c r="N92" s="22">
        <v>0</v>
      </c>
      <c r="O92" s="22">
        <v>12331.0008</v>
      </c>
      <c r="P92" s="21">
        <f t="shared" si="15"/>
        <v>118240.05570410959</v>
      </c>
    </row>
    <row r="93" spans="1:27" s="14" customFormat="1" ht="15.75" x14ac:dyDescent="0.2">
      <c r="A93" s="15" t="s">
        <v>167</v>
      </c>
      <c r="B93" s="25" t="s">
        <v>168</v>
      </c>
      <c r="C93" s="29">
        <v>9</v>
      </c>
      <c r="D93" s="17" t="s">
        <v>164</v>
      </c>
      <c r="E93" s="18">
        <v>503</v>
      </c>
      <c r="F93" s="30">
        <v>1</v>
      </c>
      <c r="G93" s="31">
        <v>7141.0020000000004</v>
      </c>
      <c r="H93" s="20">
        <f t="shared" si="11"/>
        <v>7141.0020000000004</v>
      </c>
      <c r="I93" s="21">
        <f t="shared" si="13"/>
        <v>85692.024000000005</v>
      </c>
      <c r="J93" s="22">
        <v>0</v>
      </c>
      <c r="K93" s="22">
        <f t="shared" si="12"/>
        <v>1173.8633424657535</v>
      </c>
      <c r="L93" s="22">
        <f t="shared" si="14"/>
        <v>11738.633424657535</v>
      </c>
      <c r="M93" s="22">
        <v>0</v>
      </c>
      <c r="N93" s="22">
        <v>0</v>
      </c>
      <c r="O93" s="22">
        <v>11128.0008</v>
      </c>
      <c r="P93" s="21">
        <f t="shared" si="15"/>
        <v>109732.52156712329</v>
      </c>
    </row>
    <row r="94" spans="1:27" s="14" customFormat="1" ht="15.75" x14ac:dyDescent="0.2">
      <c r="A94" s="15" t="s">
        <v>67</v>
      </c>
      <c r="B94" s="25" t="s">
        <v>169</v>
      </c>
      <c r="C94" s="29">
        <v>9</v>
      </c>
      <c r="D94" s="17" t="s">
        <v>164</v>
      </c>
      <c r="E94" s="18">
        <v>503</v>
      </c>
      <c r="F94" s="30">
        <v>1</v>
      </c>
      <c r="G94" s="31">
        <f>2750.001*2</f>
        <v>5500.0020000000004</v>
      </c>
      <c r="H94" s="20">
        <f t="shared" si="11"/>
        <v>5500.0020000000004</v>
      </c>
      <c r="I94" s="21">
        <f t="shared" si="13"/>
        <v>66000.024000000005</v>
      </c>
      <c r="J94" s="22">
        <v>0</v>
      </c>
      <c r="K94" s="22">
        <f t="shared" si="12"/>
        <v>904.10991780821928</v>
      </c>
      <c r="L94" s="22">
        <f t="shared" si="14"/>
        <v>9041.0991780821932</v>
      </c>
      <c r="M94" s="22">
        <v>0</v>
      </c>
      <c r="N94" s="22">
        <v>0</v>
      </c>
      <c r="O94" s="22">
        <v>3102</v>
      </c>
      <c r="P94" s="21">
        <f t="shared" si="15"/>
        <v>79047.23309589042</v>
      </c>
    </row>
    <row r="95" spans="1:27" s="14" customFormat="1" ht="15" customHeight="1" x14ac:dyDescent="0.2">
      <c r="A95" s="56" t="s">
        <v>23</v>
      </c>
      <c r="B95" s="56"/>
      <c r="C95" s="56"/>
      <c r="D95" s="56"/>
      <c r="E95" s="56"/>
      <c r="F95" s="23">
        <f>SUM(F91:F94)</f>
        <v>4</v>
      </c>
      <c r="G95" s="20"/>
      <c r="H95" s="20"/>
      <c r="I95" s="24">
        <f>SUM(I91:I94)</f>
        <v>441516.05999999994</v>
      </c>
      <c r="J95" s="24">
        <f t="shared" ref="J95:P95" si="18">SUM(J91:J94)</f>
        <v>0</v>
      </c>
      <c r="K95" s="24">
        <f t="shared" si="18"/>
        <v>6048.1652054794522</v>
      </c>
      <c r="L95" s="24">
        <f t="shared" si="18"/>
        <v>60481.652054794526</v>
      </c>
      <c r="M95" s="24">
        <f t="shared" si="18"/>
        <v>0</v>
      </c>
      <c r="N95" s="24">
        <f t="shared" si="18"/>
        <v>0</v>
      </c>
      <c r="O95" s="24">
        <f t="shared" si="18"/>
        <v>26561.0016</v>
      </c>
      <c r="P95" s="24">
        <f t="shared" si="18"/>
        <v>534606.87886027398</v>
      </c>
    </row>
    <row r="96" spans="1:27" s="14" customFormat="1" ht="15.75" x14ac:dyDescent="0.2">
      <c r="A96" s="15" t="s">
        <v>170</v>
      </c>
      <c r="B96" s="25" t="s">
        <v>171</v>
      </c>
      <c r="C96" s="29">
        <v>10</v>
      </c>
      <c r="D96" s="17" t="s">
        <v>172</v>
      </c>
      <c r="E96" s="18">
        <v>502</v>
      </c>
      <c r="F96" s="30">
        <v>1</v>
      </c>
      <c r="G96" s="31">
        <v>11298</v>
      </c>
      <c r="H96" s="20">
        <f t="shared" si="11"/>
        <v>11298</v>
      </c>
      <c r="I96" s="21">
        <f t="shared" si="13"/>
        <v>135576</v>
      </c>
      <c r="J96" s="22">
        <v>0</v>
      </c>
      <c r="K96" s="22">
        <f t="shared" si="12"/>
        <v>1857.2054794520548</v>
      </c>
      <c r="L96" s="22">
        <f t="shared" si="14"/>
        <v>18572.054794520547</v>
      </c>
      <c r="M96" s="22">
        <v>0</v>
      </c>
      <c r="N96" s="22">
        <v>0</v>
      </c>
      <c r="O96" s="22">
        <v>5423.0016000000005</v>
      </c>
      <c r="P96" s="21">
        <f t="shared" si="15"/>
        <v>161428.2618739726</v>
      </c>
    </row>
    <row r="97" spans="1:26" s="14" customFormat="1" ht="33.75" x14ac:dyDescent="0.2">
      <c r="A97" s="15" t="s">
        <v>173</v>
      </c>
      <c r="B97" s="34" t="s">
        <v>174</v>
      </c>
      <c r="C97" s="29">
        <v>10</v>
      </c>
      <c r="D97" s="17" t="s">
        <v>172</v>
      </c>
      <c r="E97" s="18">
        <v>502</v>
      </c>
      <c r="F97" s="30">
        <v>3</v>
      </c>
      <c r="G97" s="31">
        <v>5856</v>
      </c>
      <c r="H97" s="20">
        <f t="shared" si="11"/>
        <v>17568</v>
      </c>
      <c r="I97" s="21">
        <f t="shared" si="13"/>
        <v>210816</v>
      </c>
      <c r="J97" s="22">
        <v>0</v>
      </c>
      <c r="K97" s="22">
        <f t="shared" si="12"/>
        <v>2887.8904109589039</v>
      </c>
      <c r="L97" s="22">
        <f t="shared" si="14"/>
        <v>28878.904109589042</v>
      </c>
      <c r="M97" s="22">
        <v>0</v>
      </c>
      <c r="N97" s="22">
        <v>0</v>
      </c>
      <c r="O97" s="22">
        <v>14422.5</v>
      </c>
      <c r="P97" s="21">
        <f t="shared" si="15"/>
        <v>257005.29452054796</v>
      </c>
    </row>
    <row r="98" spans="1:26" s="14" customFormat="1" ht="15.75" x14ac:dyDescent="0.2">
      <c r="A98" s="15" t="s">
        <v>173</v>
      </c>
      <c r="B98" s="25" t="s">
        <v>397</v>
      </c>
      <c r="C98" s="29">
        <v>10</v>
      </c>
      <c r="D98" s="17" t="s">
        <v>172</v>
      </c>
      <c r="E98" s="18">
        <v>502</v>
      </c>
      <c r="F98" s="30">
        <v>1</v>
      </c>
      <c r="G98" s="31">
        <v>5856</v>
      </c>
      <c r="H98" s="20">
        <f t="shared" si="11"/>
        <v>5856</v>
      </c>
      <c r="I98" s="21">
        <f t="shared" si="13"/>
        <v>70272</v>
      </c>
      <c r="J98" s="22">
        <v>0</v>
      </c>
      <c r="K98" s="22">
        <f t="shared" si="12"/>
        <v>962.6301369863013</v>
      </c>
      <c r="L98" s="22">
        <f t="shared" si="14"/>
        <v>9626.301369863013</v>
      </c>
      <c r="M98" s="22">
        <v>0</v>
      </c>
      <c r="N98" s="22">
        <v>0</v>
      </c>
      <c r="O98" s="22">
        <v>6423.5999999999995</v>
      </c>
      <c r="P98" s="21">
        <f t="shared" si="15"/>
        <v>87284.531506849322</v>
      </c>
    </row>
    <row r="99" spans="1:26" s="14" customFormat="1" ht="15" customHeight="1" x14ac:dyDescent="0.2">
      <c r="A99" s="56" t="s">
        <v>23</v>
      </c>
      <c r="B99" s="56"/>
      <c r="C99" s="56"/>
      <c r="D99" s="56"/>
      <c r="E99" s="56"/>
      <c r="F99" s="23">
        <f>SUM(F96:F98)</f>
        <v>5</v>
      </c>
      <c r="G99" s="20"/>
      <c r="H99" s="20"/>
      <c r="I99" s="24">
        <f>SUM(I96:I98)</f>
        <v>416664</v>
      </c>
      <c r="J99" s="24">
        <f t="shared" ref="J99:P99" si="19">SUM(J96:J98)</f>
        <v>0</v>
      </c>
      <c r="K99" s="24">
        <f t="shared" si="19"/>
        <v>5707.7260273972597</v>
      </c>
      <c r="L99" s="24">
        <f t="shared" si="19"/>
        <v>57077.260273972599</v>
      </c>
      <c r="M99" s="24">
        <f t="shared" si="19"/>
        <v>0</v>
      </c>
      <c r="N99" s="24">
        <f t="shared" si="19"/>
        <v>0</v>
      </c>
      <c r="O99" s="24">
        <f t="shared" si="19"/>
        <v>26269.101599999998</v>
      </c>
      <c r="P99" s="24">
        <f t="shared" si="19"/>
        <v>505718.0879013699</v>
      </c>
    </row>
    <row r="100" spans="1:26" s="14" customFormat="1" ht="25.5" x14ac:dyDescent="0.2">
      <c r="A100" s="15" t="s">
        <v>175</v>
      </c>
      <c r="B100" s="25" t="s">
        <v>176</v>
      </c>
      <c r="C100" s="29">
        <v>11</v>
      </c>
      <c r="D100" s="17" t="s">
        <v>177</v>
      </c>
      <c r="E100" s="18">
        <v>503</v>
      </c>
      <c r="F100" s="30">
        <v>1</v>
      </c>
      <c r="G100" s="31">
        <v>19002</v>
      </c>
      <c r="H100" s="20">
        <f t="shared" si="11"/>
        <v>19002</v>
      </c>
      <c r="I100" s="21">
        <f t="shared" si="13"/>
        <v>228024</v>
      </c>
      <c r="J100" s="22">
        <v>0</v>
      </c>
      <c r="K100" s="22">
        <f t="shared" si="12"/>
        <v>3123.6164383561645</v>
      </c>
      <c r="L100" s="22">
        <f t="shared" si="14"/>
        <v>31236.164383561645</v>
      </c>
      <c r="M100" s="22">
        <v>0</v>
      </c>
      <c r="N100" s="22">
        <v>0</v>
      </c>
      <c r="O100" s="22">
        <v>0</v>
      </c>
      <c r="P100" s="21">
        <f t="shared" si="15"/>
        <v>262383.78082191781</v>
      </c>
    </row>
    <row r="101" spans="1:26" s="14" customFormat="1" ht="25.5" x14ac:dyDescent="0.2">
      <c r="A101" s="15" t="s">
        <v>178</v>
      </c>
      <c r="B101" s="25" t="s">
        <v>179</v>
      </c>
      <c r="C101" s="29">
        <v>11</v>
      </c>
      <c r="D101" s="17" t="s">
        <v>177</v>
      </c>
      <c r="E101" s="18">
        <v>503</v>
      </c>
      <c r="F101" s="30">
        <v>1</v>
      </c>
      <c r="G101" s="31">
        <v>7840.9920000000002</v>
      </c>
      <c r="H101" s="20">
        <f t="shared" si="11"/>
        <v>7840.9920000000002</v>
      </c>
      <c r="I101" s="21">
        <f t="shared" si="13"/>
        <v>94091.90400000001</v>
      </c>
      <c r="J101" s="22">
        <v>0</v>
      </c>
      <c r="K101" s="22">
        <f t="shared" si="12"/>
        <v>1288.930191780822</v>
      </c>
      <c r="L101" s="22">
        <f t="shared" si="14"/>
        <v>12889.30191780822</v>
      </c>
      <c r="M101" s="22">
        <v>0</v>
      </c>
      <c r="N101" s="22">
        <v>0</v>
      </c>
      <c r="O101" s="22">
        <v>12598.0008</v>
      </c>
      <c r="P101" s="21">
        <f t="shared" si="15"/>
        <v>120868.13690958904</v>
      </c>
    </row>
    <row r="102" spans="1:26" s="14" customFormat="1" ht="25.5" x14ac:dyDescent="0.2">
      <c r="A102" s="15" t="s">
        <v>180</v>
      </c>
      <c r="B102" s="25" t="s">
        <v>181</v>
      </c>
      <c r="C102" s="29">
        <v>11</v>
      </c>
      <c r="D102" s="17" t="s">
        <v>177</v>
      </c>
      <c r="E102" s="18">
        <v>503</v>
      </c>
      <c r="F102" s="30">
        <v>1</v>
      </c>
      <c r="G102" s="31">
        <v>7690.9920000000002</v>
      </c>
      <c r="H102" s="20">
        <f t="shared" si="11"/>
        <v>7690.9920000000002</v>
      </c>
      <c r="I102" s="21">
        <f t="shared" si="13"/>
        <v>92291.90400000001</v>
      </c>
      <c r="J102" s="22">
        <v>0</v>
      </c>
      <c r="K102" s="22">
        <f t="shared" si="12"/>
        <v>1264.2726575342467</v>
      </c>
      <c r="L102" s="22">
        <f t="shared" si="14"/>
        <v>12642.726575342467</v>
      </c>
      <c r="M102" s="22">
        <v>0</v>
      </c>
      <c r="N102" s="22">
        <v>0</v>
      </c>
      <c r="O102" s="22">
        <v>12364.0008</v>
      </c>
      <c r="P102" s="21">
        <f t="shared" si="15"/>
        <v>118562.90403287673</v>
      </c>
    </row>
    <row r="103" spans="1:26" s="14" customFormat="1" ht="26.25" customHeight="1" x14ac:dyDescent="0.2">
      <c r="A103" s="15" t="s">
        <v>182</v>
      </c>
      <c r="B103" s="25" t="s">
        <v>183</v>
      </c>
      <c r="C103" s="29">
        <v>11</v>
      </c>
      <c r="D103" s="17" t="s">
        <v>177</v>
      </c>
      <c r="E103" s="18">
        <v>503</v>
      </c>
      <c r="F103" s="30">
        <v>1</v>
      </c>
      <c r="G103" s="31">
        <v>12115.002</v>
      </c>
      <c r="H103" s="20">
        <f t="shared" si="11"/>
        <v>12115.002</v>
      </c>
      <c r="I103" s="21">
        <f t="shared" si="13"/>
        <v>145380.024</v>
      </c>
      <c r="J103" s="22">
        <v>0</v>
      </c>
      <c r="K103" s="22">
        <f t="shared" si="12"/>
        <v>1991.5071780821918</v>
      </c>
      <c r="L103" s="22">
        <f t="shared" si="14"/>
        <v>19915.07178082192</v>
      </c>
      <c r="M103" s="22">
        <v>0</v>
      </c>
      <c r="N103" s="22">
        <v>0</v>
      </c>
      <c r="O103" s="22">
        <v>19211.0016</v>
      </c>
      <c r="P103" s="21">
        <f t="shared" si="15"/>
        <v>186497.6045589041</v>
      </c>
    </row>
    <row r="104" spans="1:26" s="14" customFormat="1" ht="26.25" customHeight="1" x14ac:dyDescent="0.2">
      <c r="A104" s="15" t="s">
        <v>180</v>
      </c>
      <c r="B104" s="25" t="s">
        <v>184</v>
      </c>
      <c r="C104" s="29">
        <v>11</v>
      </c>
      <c r="D104" s="17" t="s">
        <v>177</v>
      </c>
      <c r="E104" s="18">
        <v>503</v>
      </c>
      <c r="F104" s="30">
        <v>1</v>
      </c>
      <c r="G104" s="31">
        <v>14254.992</v>
      </c>
      <c r="H104" s="20">
        <f t="shared" si="11"/>
        <v>14254.992</v>
      </c>
      <c r="I104" s="21">
        <f t="shared" si="13"/>
        <v>171059.90400000001</v>
      </c>
      <c r="J104" s="22">
        <v>0</v>
      </c>
      <c r="K104" s="22">
        <f t="shared" si="12"/>
        <v>2343.2863561643835</v>
      </c>
      <c r="L104" s="22">
        <f t="shared" si="14"/>
        <v>23432.863561643837</v>
      </c>
      <c r="M104" s="22">
        <v>0</v>
      </c>
      <c r="N104" s="22">
        <v>0</v>
      </c>
      <c r="O104" s="22">
        <v>22494</v>
      </c>
      <c r="P104" s="21">
        <f t="shared" si="15"/>
        <v>219330.05391780823</v>
      </c>
    </row>
    <row r="105" spans="1:26" s="14" customFormat="1" ht="25.5" x14ac:dyDescent="0.2">
      <c r="A105" s="15" t="s">
        <v>185</v>
      </c>
      <c r="B105" s="25" t="s">
        <v>186</v>
      </c>
      <c r="C105" s="29">
        <v>11</v>
      </c>
      <c r="D105" s="17" t="s">
        <v>177</v>
      </c>
      <c r="E105" s="18">
        <v>503</v>
      </c>
      <c r="F105" s="30">
        <v>1</v>
      </c>
      <c r="G105" s="31">
        <v>10686</v>
      </c>
      <c r="H105" s="20">
        <f t="shared" si="11"/>
        <v>10686</v>
      </c>
      <c r="I105" s="21">
        <f t="shared" si="13"/>
        <v>128232</v>
      </c>
      <c r="J105" s="22">
        <v>0</v>
      </c>
      <c r="K105" s="22">
        <f t="shared" si="12"/>
        <v>1756.6027397260273</v>
      </c>
      <c r="L105" s="22">
        <f t="shared" si="14"/>
        <v>17566.027397260274</v>
      </c>
      <c r="M105" s="22">
        <v>0</v>
      </c>
      <c r="N105" s="22">
        <v>0</v>
      </c>
      <c r="O105" s="22">
        <v>6026.9040000000005</v>
      </c>
      <c r="P105" s="21">
        <f t="shared" si="15"/>
        <v>153581.53413698633</v>
      </c>
    </row>
    <row r="106" spans="1:26" s="14" customFormat="1" ht="25.5" x14ac:dyDescent="0.2">
      <c r="A106" s="15" t="s">
        <v>50</v>
      </c>
      <c r="B106" s="25" t="s">
        <v>187</v>
      </c>
      <c r="C106" s="29">
        <v>11</v>
      </c>
      <c r="D106" s="17" t="s">
        <v>177</v>
      </c>
      <c r="E106" s="18">
        <v>503</v>
      </c>
      <c r="F106" s="30">
        <v>1</v>
      </c>
      <c r="G106" s="31">
        <v>8021.9999999999991</v>
      </c>
      <c r="H106" s="20">
        <f t="shared" si="11"/>
        <v>8021.9999999999991</v>
      </c>
      <c r="I106" s="21">
        <f t="shared" si="13"/>
        <v>96263.999999999985</v>
      </c>
      <c r="J106" s="22">
        <v>0</v>
      </c>
      <c r="K106" s="22">
        <f t="shared" si="12"/>
        <v>1318.6849315068491</v>
      </c>
      <c r="L106" s="22">
        <f t="shared" si="14"/>
        <v>13186.849315068492</v>
      </c>
      <c r="M106" s="22">
        <v>0</v>
      </c>
      <c r="N106" s="22">
        <v>0</v>
      </c>
      <c r="O106" s="22">
        <v>12882</v>
      </c>
      <c r="P106" s="21">
        <f t="shared" si="15"/>
        <v>123651.53424657533</v>
      </c>
    </row>
    <row r="107" spans="1:26" s="14" customFormat="1" ht="25.5" x14ac:dyDescent="0.2">
      <c r="A107" s="15" t="s">
        <v>47</v>
      </c>
      <c r="B107" s="25" t="s">
        <v>188</v>
      </c>
      <c r="C107" s="29">
        <v>11</v>
      </c>
      <c r="D107" s="17" t="s">
        <v>177</v>
      </c>
      <c r="E107" s="18">
        <v>503</v>
      </c>
      <c r="F107" s="30">
        <v>1</v>
      </c>
      <c r="G107" s="31">
        <v>8862</v>
      </c>
      <c r="H107" s="20">
        <f t="shared" si="11"/>
        <v>8862</v>
      </c>
      <c r="I107" s="21">
        <f t="shared" si="13"/>
        <v>106344</v>
      </c>
      <c r="J107" s="22">
        <v>0</v>
      </c>
      <c r="K107" s="22">
        <f t="shared" si="12"/>
        <v>1456.767123287671</v>
      </c>
      <c r="L107" s="22">
        <f t="shared" si="14"/>
        <v>14567.671232876712</v>
      </c>
      <c r="M107" s="22">
        <v>0</v>
      </c>
      <c r="N107" s="22">
        <v>0</v>
      </c>
      <c r="O107" s="22">
        <v>14193</v>
      </c>
      <c r="P107" s="21">
        <f t="shared" si="15"/>
        <v>136561.43835616438</v>
      </c>
    </row>
    <row r="108" spans="1:26" s="14" customFormat="1" ht="25.5" x14ac:dyDescent="0.2">
      <c r="A108" s="15" t="s">
        <v>39</v>
      </c>
      <c r="B108" s="25" t="s">
        <v>189</v>
      </c>
      <c r="C108" s="29">
        <v>11</v>
      </c>
      <c r="D108" s="17" t="s">
        <v>177</v>
      </c>
      <c r="E108" s="18">
        <v>503</v>
      </c>
      <c r="F108" s="30">
        <v>1</v>
      </c>
      <c r="G108" s="31">
        <f>4181.25*2</f>
        <v>8362.5</v>
      </c>
      <c r="H108" s="20">
        <f t="shared" si="11"/>
        <v>8362.5</v>
      </c>
      <c r="I108" s="21">
        <f t="shared" si="13"/>
        <v>100350</v>
      </c>
      <c r="J108" s="22">
        <v>0</v>
      </c>
      <c r="K108" s="22">
        <f t="shared" si="12"/>
        <v>1374.6575342465753</v>
      </c>
      <c r="L108" s="22">
        <f t="shared" si="14"/>
        <v>13746.575342465752</v>
      </c>
      <c r="M108" s="22">
        <v>0</v>
      </c>
      <c r="N108" s="22">
        <v>0</v>
      </c>
      <c r="O108" s="32">
        <v>4716.4500000000007</v>
      </c>
      <c r="P108" s="21">
        <f t="shared" si="15"/>
        <v>120187.68287671234</v>
      </c>
    </row>
    <row r="109" spans="1:26" s="14" customFormat="1" ht="15" customHeight="1" x14ac:dyDescent="0.2">
      <c r="A109" s="56" t="s">
        <v>23</v>
      </c>
      <c r="B109" s="56"/>
      <c r="C109" s="56"/>
      <c r="D109" s="56"/>
      <c r="E109" s="56"/>
      <c r="F109" s="23">
        <f>SUM(F100:F108)</f>
        <v>9</v>
      </c>
      <c r="G109" s="20"/>
      <c r="H109" s="20">
        <f t="shared" si="11"/>
        <v>0</v>
      </c>
      <c r="I109" s="24">
        <f>SUM(I100:I108)</f>
        <v>1162037.736</v>
      </c>
      <c r="J109" s="24">
        <f t="shared" ref="J109:P109" si="20">SUM(J100:J108)</f>
        <v>0</v>
      </c>
      <c r="K109" s="24">
        <f t="shared" si="20"/>
        <v>15918.325150684932</v>
      </c>
      <c r="L109" s="24">
        <f t="shared" si="20"/>
        <v>159183.25150684931</v>
      </c>
      <c r="M109" s="24">
        <f t="shared" si="20"/>
        <v>0</v>
      </c>
      <c r="N109" s="24">
        <f t="shared" si="20"/>
        <v>0</v>
      </c>
      <c r="O109" s="24">
        <f t="shared" si="20"/>
        <v>104485.3572</v>
      </c>
      <c r="P109" s="24">
        <f t="shared" si="20"/>
        <v>1441624.6698575343</v>
      </c>
    </row>
    <row r="110" spans="1:26" s="14" customFormat="1" ht="15.95" customHeight="1" x14ac:dyDescent="0.2">
      <c r="A110" s="15" t="s">
        <v>190</v>
      </c>
      <c r="B110" s="25" t="s">
        <v>191</v>
      </c>
      <c r="C110" s="29">
        <v>12</v>
      </c>
      <c r="D110" s="17" t="s">
        <v>192</v>
      </c>
      <c r="E110" s="18">
        <v>503</v>
      </c>
      <c r="F110" s="30">
        <v>1</v>
      </c>
      <c r="G110" s="31">
        <v>19002</v>
      </c>
      <c r="H110" s="20">
        <f t="shared" si="11"/>
        <v>19002</v>
      </c>
      <c r="I110" s="21">
        <f t="shared" si="13"/>
        <v>228024</v>
      </c>
      <c r="J110" s="22">
        <v>0</v>
      </c>
      <c r="K110" s="22">
        <f t="shared" si="12"/>
        <v>3123.6164383561645</v>
      </c>
      <c r="L110" s="22">
        <f t="shared" si="14"/>
        <v>31236.164383561645</v>
      </c>
      <c r="M110" s="22">
        <v>0</v>
      </c>
      <c r="N110" s="22">
        <v>0</v>
      </c>
      <c r="O110" s="22">
        <v>0</v>
      </c>
      <c r="P110" s="21">
        <f t="shared" si="15"/>
        <v>262383.78082191781</v>
      </c>
    </row>
    <row r="111" spans="1:26" s="14" customFormat="1" ht="15.95" customHeight="1" x14ac:dyDescent="0.2">
      <c r="A111" s="15" t="s">
        <v>193</v>
      </c>
      <c r="B111" s="25" t="s">
        <v>194</v>
      </c>
      <c r="C111" s="29">
        <v>12</v>
      </c>
      <c r="D111" s="17" t="s">
        <v>192</v>
      </c>
      <c r="E111" s="18">
        <v>503</v>
      </c>
      <c r="F111" s="30">
        <v>1</v>
      </c>
      <c r="G111" s="31">
        <v>18057</v>
      </c>
      <c r="H111" s="20">
        <f t="shared" si="11"/>
        <v>18057</v>
      </c>
      <c r="I111" s="21">
        <f t="shared" si="13"/>
        <v>216684</v>
      </c>
      <c r="J111" s="22">
        <v>0</v>
      </c>
      <c r="K111" s="22">
        <f t="shared" si="12"/>
        <v>2968.2739726027398</v>
      </c>
      <c r="L111" s="22">
        <f t="shared" si="14"/>
        <v>29682.739726027397</v>
      </c>
      <c r="M111" s="22">
        <v>0</v>
      </c>
      <c r="N111" s="22">
        <v>0</v>
      </c>
      <c r="O111" s="22">
        <v>8667</v>
      </c>
      <c r="P111" s="21">
        <f t="shared" si="15"/>
        <v>258002.01369863012</v>
      </c>
      <c r="R111" s="36"/>
      <c r="T111" s="37"/>
      <c r="U111" s="37"/>
      <c r="V111" s="37"/>
      <c r="W111" s="37"/>
      <c r="X111" s="37"/>
      <c r="Y111" s="37"/>
      <c r="Z111" s="37"/>
    </row>
    <row r="112" spans="1:26" s="14" customFormat="1" ht="15.95" customHeight="1" x14ac:dyDescent="0.2">
      <c r="A112" s="15" t="s">
        <v>195</v>
      </c>
      <c r="B112" s="25" t="s">
        <v>196</v>
      </c>
      <c r="C112" s="29">
        <v>12</v>
      </c>
      <c r="D112" s="17" t="s">
        <v>192</v>
      </c>
      <c r="E112" s="18">
        <v>503</v>
      </c>
      <c r="F112" s="30">
        <v>1</v>
      </c>
      <c r="G112" s="31">
        <v>9894</v>
      </c>
      <c r="H112" s="20">
        <f t="shared" si="11"/>
        <v>9894</v>
      </c>
      <c r="I112" s="21">
        <f t="shared" si="13"/>
        <v>118728</v>
      </c>
      <c r="J112" s="22">
        <v>0</v>
      </c>
      <c r="K112" s="22">
        <f t="shared" si="12"/>
        <v>1626.4109589041095</v>
      </c>
      <c r="L112" s="22">
        <f t="shared" si="14"/>
        <v>16264.109589041094</v>
      </c>
      <c r="M112" s="22">
        <v>0</v>
      </c>
      <c r="N112" s="22">
        <v>0</v>
      </c>
      <c r="O112" s="22">
        <v>15796.0008</v>
      </c>
      <c r="P112" s="21">
        <f t="shared" si="15"/>
        <v>152414.52134794521</v>
      </c>
    </row>
    <row r="113" spans="1:16" s="14" customFormat="1" ht="15.95" customHeight="1" x14ac:dyDescent="0.2">
      <c r="A113" s="15" t="s">
        <v>67</v>
      </c>
      <c r="B113" s="25" t="s">
        <v>197</v>
      </c>
      <c r="C113" s="29">
        <v>12</v>
      </c>
      <c r="D113" s="17" t="s">
        <v>192</v>
      </c>
      <c r="E113" s="18">
        <v>503</v>
      </c>
      <c r="F113" s="30">
        <v>1</v>
      </c>
      <c r="G113" s="31">
        <v>10559.001</v>
      </c>
      <c r="H113" s="20">
        <f t="shared" si="11"/>
        <v>10559.001</v>
      </c>
      <c r="I113" s="21">
        <f t="shared" si="13"/>
        <v>126708.012</v>
      </c>
      <c r="J113" s="22">
        <v>0</v>
      </c>
      <c r="K113" s="22">
        <f t="shared" si="12"/>
        <v>1735.7261917808219</v>
      </c>
      <c r="L113" s="22">
        <f t="shared" si="14"/>
        <v>17357.26191780822</v>
      </c>
      <c r="M113" s="22">
        <v>0</v>
      </c>
      <c r="N113" s="22">
        <v>0</v>
      </c>
      <c r="O113" s="22">
        <v>13286.0016</v>
      </c>
      <c r="P113" s="21">
        <f t="shared" si="15"/>
        <v>159087.00170958904</v>
      </c>
    </row>
    <row r="114" spans="1:16" s="14" customFormat="1" ht="15.95" customHeight="1" x14ac:dyDescent="0.2">
      <c r="A114" s="15" t="s">
        <v>198</v>
      </c>
      <c r="B114" s="25" t="s">
        <v>199</v>
      </c>
      <c r="C114" s="29">
        <v>12</v>
      </c>
      <c r="D114" s="17" t="s">
        <v>192</v>
      </c>
      <c r="E114" s="18">
        <v>503</v>
      </c>
      <c r="F114" s="30">
        <v>1</v>
      </c>
      <c r="G114" s="31">
        <v>8625</v>
      </c>
      <c r="H114" s="20">
        <f t="shared" si="11"/>
        <v>8625</v>
      </c>
      <c r="I114" s="21">
        <f t="shared" si="13"/>
        <v>103500</v>
      </c>
      <c r="J114" s="22">
        <v>0</v>
      </c>
      <c r="K114" s="22">
        <f t="shared" si="12"/>
        <v>1417.8082191780823</v>
      </c>
      <c r="L114" s="22">
        <f t="shared" si="14"/>
        <v>14178.082191780823</v>
      </c>
      <c r="M114" s="22">
        <v>0</v>
      </c>
      <c r="N114" s="22">
        <v>0</v>
      </c>
      <c r="O114" s="22">
        <v>13825.0008</v>
      </c>
      <c r="P114" s="21">
        <f t="shared" si="15"/>
        <v>132920.89121095891</v>
      </c>
    </row>
    <row r="115" spans="1:16" s="14" customFormat="1" ht="15.95" customHeight="1" x14ac:dyDescent="0.2">
      <c r="A115" s="15" t="s">
        <v>200</v>
      </c>
      <c r="B115" s="25" t="s">
        <v>201</v>
      </c>
      <c r="C115" s="29">
        <v>12</v>
      </c>
      <c r="D115" s="17" t="s">
        <v>192</v>
      </c>
      <c r="E115" s="18">
        <v>503</v>
      </c>
      <c r="F115" s="30">
        <v>1</v>
      </c>
      <c r="G115" s="31">
        <v>7926</v>
      </c>
      <c r="H115" s="20">
        <f t="shared" si="11"/>
        <v>7926</v>
      </c>
      <c r="I115" s="21">
        <f t="shared" si="13"/>
        <v>95112</v>
      </c>
      <c r="J115" s="22">
        <v>0</v>
      </c>
      <c r="K115" s="22">
        <f t="shared" si="12"/>
        <v>1302.9041095890411</v>
      </c>
      <c r="L115" s="22">
        <f t="shared" si="14"/>
        <v>13029.041095890412</v>
      </c>
      <c r="M115" s="22">
        <v>0</v>
      </c>
      <c r="N115" s="22">
        <v>0</v>
      </c>
      <c r="O115" s="22">
        <v>12731.0016</v>
      </c>
      <c r="P115" s="21">
        <f t="shared" si="15"/>
        <v>122174.94680547946</v>
      </c>
    </row>
    <row r="116" spans="1:16" s="14" customFormat="1" ht="74.25" customHeight="1" x14ac:dyDescent="0.2">
      <c r="A116" s="18" t="s">
        <v>202</v>
      </c>
      <c r="B116" s="38" t="s">
        <v>203</v>
      </c>
      <c r="C116" s="29">
        <v>12</v>
      </c>
      <c r="D116" s="39" t="s">
        <v>192</v>
      </c>
      <c r="E116" s="18">
        <v>503</v>
      </c>
      <c r="F116" s="30">
        <v>6</v>
      </c>
      <c r="G116" s="31">
        <v>7926</v>
      </c>
      <c r="H116" s="20">
        <f t="shared" si="11"/>
        <v>47556</v>
      </c>
      <c r="I116" s="21">
        <f t="shared" si="13"/>
        <v>570672</v>
      </c>
      <c r="J116" s="22">
        <v>0</v>
      </c>
      <c r="K116" s="22">
        <f t="shared" si="12"/>
        <v>7817.4246575342468</v>
      </c>
      <c r="L116" s="22">
        <f t="shared" si="14"/>
        <v>78174.246575342462</v>
      </c>
      <c r="M116" s="22">
        <v>0</v>
      </c>
      <c r="N116" s="22">
        <v>0</v>
      </c>
      <c r="O116" s="22">
        <v>12731.0016</v>
      </c>
      <c r="P116" s="21">
        <f t="shared" si="15"/>
        <v>669394.67283287668</v>
      </c>
    </row>
    <row r="117" spans="1:16" s="14" customFormat="1" ht="15.95" customHeight="1" x14ac:dyDescent="0.2">
      <c r="A117" s="15" t="s">
        <v>204</v>
      </c>
      <c r="B117" s="25" t="s">
        <v>205</v>
      </c>
      <c r="C117" s="29">
        <v>12</v>
      </c>
      <c r="D117" s="17" t="s">
        <v>192</v>
      </c>
      <c r="E117" s="18">
        <v>503</v>
      </c>
      <c r="F117" s="30">
        <v>1</v>
      </c>
      <c r="G117" s="31">
        <v>8244</v>
      </c>
      <c r="H117" s="20">
        <f t="shared" si="11"/>
        <v>8244</v>
      </c>
      <c r="I117" s="21">
        <f t="shared" si="13"/>
        <v>98928</v>
      </c>
      <c r="J117" s="22">
        <v>0</v>
      </c>
      <c r="K117" s="22">
        <f t="shared" si="12"/>
        <v>1355.1780821917807</v>
      </c>
      <c r="L117" s="22">
        <f t="shared" si="14"/>
        <v>13551.780821917808</v>
      </c>
      <c r="M117" s="22">
        <v>0</v>
      </c>
      <c r="N117" s="22">
        <v>0</v>
      </c>
      <c r="O117" s="22">
        <v>13229.0016</v>
      </c>
      <c r="P117" s="21">
        <f t="shared" si="15"/>
        <v>127063.96050410959</v>
      </c>
    </row>
    <row r="118" spans="1:16" s="14" customFormat="1" ht="15.95" customHeight="1" x14ac:dyDescent="0.2">
      <c r="A118" s="15" t="s">
        <v>206</v>
      </c>
      <c r="B118" s="25" t="s">
        <v>207</v>
      </c>
      <c r="C118" s="29">
        <v>12</v>
      </c>
      <c r="D118" s="17" t="s">
        <v>192</v>
      </c>
      <c r="E118" s="18">
        <v>503</v>
      </c>
      <c r="F118" s="30">
        <v>1</v>
      </c>
      <c r="G118" s="31">
        <v>7899</v>
      </c>
      <c r="H118" s="20">
        <f t="shared" si="11"/>
        <v>7899</v>
      </c>
      <c r="I118" s="21">
        <f t="shared" si="13"/>
        <v>94788</v>
      </c>
      <c r="J118" s="22">
        <v>0</v>
      </c>
      <c r="K118" s="22">
        <f t="shared" si="12"/>
        <v>1298.4657534246574</v>
      </c>
      <c r="L118" s="22">
        <f t="shared" si="14"/>
        <v>12984.657534246575</v>
      </c>
      <c r="M118" s="22">
        <v>0</v>
      </c>
      <c r="N118" s="22">
        <v>0</v>
      </c>
      <c r="O118" s="22">
        <v>12689</v>
      </c>
      <c r="P118" s="21">
        <f t="shared" si="15"/>
        <v>121760.12328767123</v>
      </c>
    </row>
    <row r="119" spans="1:16" s="14" customFormat="1" ht="15.95" customHeight="1" x14ac:dyDescent="0.2">
      <c r="A119" s="15" t="s">
        <v>208</v>
      </c>
      <c r="B119" s="25" t="s">
        <v>209</v>
      </c>
      <c r="C119" s="29">
        <v>12</v>
      </c>
      <c r="D119" s="17" t="s">
        <v>192</v>
      </c>
      <c r="E119" s="18">
        <v>503</v>
      </c>
      <c r="F119" s="30">
        <v>1</v>
      </c>
      <c r="G119" s="31">
        <v>5289</v>
      </c>
      <c r="H119" s="20">
        <f t="shared" si="11"/>
        <v>5289</v>
      </c>
      <c r="I119" s="21">
        <f t="shared" si="13"/>
        <v>63468</v>
      </c>
      <c r="J119" s="22">
        <v>0</v>
      </c>
      <c r="K119" s="22">
        <f t="shared" si="12"/>
        <v>869.42465753424653</v>
      </c>
      <c r="L119" s="22">
        <f t="shared" si="14"/>
        <v>8694.2465753424658</v>
      </c>
      <c r="M119" s="22">
        <v>0</v>
      </c>
      <c r="N119" s="22">
        <v>0</v>
      </c>
      <c r="O119" s="22">
        <v>8729.0015999999996</v>
      </c>
      <c r="P119" s="21">
        <f t="shared" si="15"/>
        <v>81760.67283287672</v>
      </c>
    </row>
    <row r="120" spans="1:16" s="14" customFormat="1" ht="15.95" customHeight="1" x14ac:dyDescent="0.2">
      <c r="A120" s="15" t="s">
        <v>210</v>
      </c>
      <c r="B120" s="25" t="s">
        <v>211</v>
      </c>
      <c r="C120" s="29">
        <v>12</v>
      </c>
      <c r="D120" s="17" t="s">
        <v>192</v>
      </c>
      <c r="E120" s="18">
        <v>503</v>
      </c>
      <c r="F120" s="30">
        <v>1</v>
      </c>
      <c r="G120" s="31">
        <v>0</v>
      </c>
      <c r="H120" s="20">
        <f t="shared" si="11"/>
        <v>0</v>
      </c>
      <c r="I120" s="21">
        <f t="shared" si="13"/>
        <v>0</v>
      </c>
      <c r="J120" s="22">
        <v>0</v>
      </c>
      <c r="K120" s="22">
        <f t="shared" si="12"/>
        <v>0</v>
      </c>
      <c r="L120" s="22">
        <f t="shared" si="14"/>
        <v>0</v>
      </c>
      <c r="M120" s="22">
        <v>0</v>
      </c>
      <c r="N120" s="22">
        <v>0</v>
      </c>
      <c r="O120" s="22">
        <v>0</v>
      </c>
      <c r="P120" s="21">
        <f t="shared" si="15"/>
        <v>0</v>
      </c>
    </row>
    <row r="121" spans="1:16" s="14" customFormat="1" ht="15.95" customHeight="1" x14ac:dyDescent="0.2">
      <c r="A121" s="15" t="s">
        <v>212</v>
      </c>
      <c r="B121" s="25" t="s">
        <v>213</v>
      </c>
      <c r="C121" s="29">
        <v>12</v>
      </c>
      <c r="D121" s="17" t="s">
        <v>192</v>
      </c>
      <c r="E121" s="18">
        <v>503</v>
      </c>
      <c r="F121" s="30">
        <v>1</v>
      </c>
      <c r="G121" s="31">
        <v>6261</v>
      </c>
      <c r="H121" s="20">
        <f t="shared" si="11"/>
        <v>6261</v>
      </c>
      <c r="I121" s="21">
        <f t="shared" si="13"/>
        <v>75132</v>
      </c>
      <c r="J121" s="22">
        <v>0</v>
      </c>
      <c r="K121" s="22">
        <f t="shared" si="12"/>
        <v>1029.2054794520548</v>
      </c>
      <c r="L121" s="22">
        <f t="shared" si="14"/>
        <v>10292.054794520549</v>
      </c>
      <c r="M121" s="22">
        <v>0</v>
      </c>
      <c r="N121" s="22">
        <v>0</v>
      </c>
      <c r="O121" s="22">
        <v>10237.0008</v>
      </c>
      <c r="P121" s="21">
        <f t="shared" si="15"/>
        <v>96690.261073972593</v>
      </c>
    </row>
    <row r="122" spans="1:16" s="14" customFormat="1" ht="27.75" customHeight="1" x14ac:dyDescent="0.2">
      <c r="A122" s="15" t="s">
        <v>198</v>
      </c>
      <c r="B122" s="38" t="s">
        <v>214</v>
      </c>
      <c r="C122" s="29">
        <v>12</v>
      </c>
      <c r="D122" s="17" t="s">
        <v>192</v>
      </c>
      <c r="E122" s="18">
        <v>503</v>
      </c>
      <c r="F122" s="30">
        <v>2</v>
      </c>
      <c r="G122" s="31">
        <v>8625</v>
      </c>
      <c r="H122" s="20">
        <f t="shared" si="11"/>
        <v>17250</v>
      </c>
      <c r="I122" s="21">
        <f t="shared" si="13"/>
        <v>207000</v>
      </c>
      <c r="J122" s="22">
        <v>0</v>
      </c>
      <c r="K122" s="22">
        <f t="shared" si="12"/>
        <v>2835.6164383561645</v>
      </c>
      <c r="L122" s="22">
        <f t="shared" si="14"/>
        <v>28356.164383561645</v>
      </c>
      <c r="M122" s="22">
        <v>0</v>
      </c>
      <c r="N122" s="22">
        <v>0</v>
      </c>
      <c r="O122" s="22">
        <v>13825.0008</v>
      </c>
      <c r="P122" s="21">
        <f t="shared" si="15"/>
        <v>252016.78162191782</v>
      </c>
    </row>
    <row r="123" spans="1:16" s="14" customFormat="1" ht="15.95" customHeight="1" x14ac:dyDescent="0.2">
      <c r="A123" s="15" t="s">
        <v>215</v>
      </c>
      <c r="B123" s="25" t="s">
        <v>216</v>
      </c>
      <c r="C123" s="29">
        <v>12</v>
      </c>
      <c r="D123" s="17" t="s">
        <v>192</v>
      </c>
      <c r="E123" s="18">
        <v>503</v>
      </c>
      <c r="F123" s="30">
        <v>1</v>
      </c>
      <c r="G123" s="31">
        <v>11841</v>
      </c>
      <c r="H123" s="20">
        <f t="shared" si="11"/>
        <v>11841</v>
      </c>
      <c r="I123" s="21">
        <f t="shared" si="13"/>
        <v>142092</v>
      </c>
      <c r="J123" s="22">
        <v>0</v>
      </c>
      <c r="K123" s="22">
        <f t="shared" si="12"/>
        <v>1946.4657534246576</v>
      </c>
      <c r="L123" s="22">
        <f t="shared" si="14"/>
        <v>19464.657534246577</v>
      </c>
      <c r="M123" s="22">
        <v>0</v>
      </c>
      <c r="N123" s="22">
        <v>0</v>
      </c>
      <c r="O123" s="22">
        <v>18791.0016</v>
      </c>
      <c r="P123" s="21">
        <f t="shared" si="15"/>
        <v>182294.12488767121</v>
      </c>
    </row>
    <row r="124" spans="1:16" s="14" customFormat="1" ht="15.95" customHeight="1" x14ac:dyDescent="0.2">
      <c r="A124" s="15" t="s">
        <v>217</v>
      </c>
      <c r="B124" s="25" t="s">
        <v>218</v>
      </c>
      <c r="C124" s="29">
        <v>12</v>
      </c>
      <c r="D124" s="17" t="s">
        <v>192</v>
      </c>
      <c r="E124" s="18">
        <v>503</v>
      </c>
      <c r="F124" s="30">
        <v>1</v>
      </c>
      <c r="G124" s="31">
        <v>8412</v>
      </c>
      <c r="H124" s="20">
        <f t="shared" si="11"/>
        <v>8412</v>
      </c>
      <c r="I124" s="21">
        <f t="shared" si="13"/>
        <v>100944</v>
      </c>
      <c r="J124" s="22">
        <v>0</v>
      </c>
      <c r="K124" s="22">
        <f t="shared" si="12"/>
        <v>1382.7945205479452</v>
      </c>
      <c r="L124" s="22">
        <f t="shared" si="14"/>
        <v>13827.945205479451</v>
      </c>
      <c r="M124" s="22">
        <v>0</v>
      </c>
      <c r="N124" s="22">
        <v>0</v>
      </c>
      <c r="O124" s="22">
        <v>13001.0016</v>
      </c>
      <c r="P124" s="21">
        <f t="shared" si="15"/>
        <v>129155.7413260274</v>
      </c>
    </row>
    <row r="125" spans="1:16" s="14" customFormat="1" ht="15.95" customHeight="1" x14ac:dyDescent="0.2">
      <c r="A125" s="15" t="s">
        <v>219</v>
      </c>
      <c r="B125" s="25" t="s">
        <v>220</v>
      </c>
      <c r="C125" s="29">
        <v>12</v>
      </c>
      <c r="D125" s="17" t="s">
        <v>192</v>
      </c>
      <c r="E125" s="18">
        <v>503</v>
      </c>
      <c r="F125" s="30">
        <v>1</v>
      </c>
      <c r="G125" s="31">
        <v>6970.0020000000004</v>
      </c>
      <c r="H125" s="20">
        <f t="shared" si="11"/>
        <v>6970.0020000000004</v>
      </c>
      <c r="I125" s="21">
        <f t="shared" si="13"/>
        <v>83640.024000000005</v>
      </c>
      <c r="J125" s="22">
        <v>0</v>
      </c>
      <c r="K125" s="22">
        <f t="shared" si="12"/>
        <v>1145.7537534246576</v>
      </c>
      <c r="L125" s="22">
        <f t="shared" si="14"/>
        <v>11457.537534246576</v>
      </c>
      <c r="M125" s="22">
        <v>0</v>
      </c>
      <c r="N125" s="22">
        <v>0</v>
      </c>
      <c r="O125" s="22">
        <v>10830</v>
      </c>
      <c r="P125" s="21">
        <f t="shared" si="15"/>
        <v>107073.31528767123</v>
      </c>
    </row>
    <row r="126" spans="1:16" s="14" customFormat="1" ht="15.95" customHeight="1" x14ac:dyDescent="0.2">
      <c r="A126" s="15" t="s">
        <v>221</v>
      </c>
      <c r="B126" s="25" t="s">
        <v>222</v>
      </c>
      <c r="C126" s="29">
        <v>12</v>
      </c>
      <c r="D126" s="17" t="s">
        <v>192</v>
      </c>
      <c r="E126" s="18">
        <v>503</v>
      </c>
      <c r="F126" s="30">
        <v>1</v>
      </c>
      <c r="G126" s="31">
        <v>5736</v>
      </c>
      <c r="H126" s="20">
        <f t="shared" si="11"/>
        <v>5736</v>
      </c>
      <c r="I126" s="21">
        <f t="shared" si="13"/>
        <v>68832</v>
      </c>
      <c r="J126" s="22">
        <v>0</v>
      </c>
      <c r="K126" s="22">
        <f t="shared" si="12"/>
        <v>942.90410958904101</v>
      </c>
      <c r="L126" s="22">
        <f t="shared" si="14"/>
        <v>9429.0410958904104</v>
      </c>
      <c r="M126" s="22">
        <v>0</v>
      </c>
      <c r="N126" s="22">
        <v>0</v>
      </c>
      <c r="O126" s="22">
        <v>9424.0007999999998</v>
      </c>
      <c r="P126" s="21">
        <f t="shared" si="15"/>
        <v>88627.946005479447</v>
      </c>
    </row>
    <row r="127" spans="1:16" s="14" customFormat="1" ht="15.95" customHeight="1" x14ac:dyDescent="0.2">
      <c r="A127" s="15" t="s">
        <v>47</v>
      </c>
      <c r="B127" s="25" t="s">
        <v>223</v>
      </c>
      <c r="C127" s="29">
        <v>12</v>
      </c>
      <c r="D127" s="17" t="s">
        <v>192</v>
      </c>
      <c r="E127" s="18">
        <v>503</v>
      </c>
      <c r="F127" s="30">
        <v>1</v>
      </c>
      <c r="G127" s="31">
        <v>7926</v>
      </c>
      <c r="H127" s="20">
        <f t="shared" si="11"/>
        <v>7926</v>
      </c>
      <c r="I127" s="21">
        <f t="shared" si="13"/>
        <v>95112</v>
      </c>
      <c r="J127" s="22">
        <v>0</v>
      </c>
      <c r="K127" s="22">
        <f t="shared" si="12"/>
        <v>1302.9041095890411</v>
      </c>
      <c r="L127" s="22">
        <f t="shared" si="14"/>
        <v>13029.041095890412</v>
      </c>
      <c r="M127" s="22">
        <v>0</v>
      </c>
      <c r="N127" s="22">
        <v>0</v>
      </c>
      <c r="O127" s="22">
        <v>12731.0016</v>
      </c>
      <c r="P127" s="21">
        <f t="shared" si="15"/>
        <v>122174.94680547946</v>
      </c>
    </row>
    <row r="128" spans="1:16" s="14" customFormat="1" ht="26.25" customHeight="1" x14ac:dyDescent="0.2">
      <c r="A128" s="15" t="s">
        <v>224</v>
      </c>
      <c r="B128" s="38" t="s">
        <v>225</v>
      </c>
      <c r="C128" s="29">
        <v>12</v>
      </c>
      <c r="D128" s="17" t="s">
        <v>192</v>
      </c>
      <c r="E128" s="18">
        <v>503</v>
      </c>
      <c r="F128" s="30">
        <v>2</v>
      </c>
      <c r="G128" s="31">
        <v>6970.0020000000004</v>
      </c>
      <c r="H128" s="20">
        <f t="shared" si="11"/>
        <v>13940.004000000001</v>
      </c>
      <c r="I128" s="21">
        <f t="shared" si="13"/>
        <v>167280.04800000001</v>
      </c>
      <c r="J128" s="22">
        <v>0</v>
      </c>
      <c r="K128" s="22">
        <f t="shared" si="12"/>
        <v>2291.5075068493152</v>
      </c>
      <c r="L128" s="22">
        <f t="shared" si="14"/>
        <v>22915.075068493152</v>
      </c>
      <c r="M128" s="22">
        <v>0</v>
      </c>
      <c r="N128" s="22">
        <v>0</v>
      </c>
      <c r="O128" s="22">
        <v>10830</v>
      </c>
      <c r="P128" s="21">
        <f t="shared" si="15"/>
        <v>203316.63057534245</v>
      </c>
    </row>
    <row r="129" spans="1:16" s="14" customFormat="1" ht="15.95" customHeight="1" x14ac:dyDescent="0.2">
      <c r="A129" s="15" t="s">
        <v>202</v>
      </c>
      <c r="B129" s="25" t="s">
        <v>226</v>
      </c>
      <c r="C129" s="29">
        <v>12</v>
      </c>
      <c r="D129" s="17" t="s">
        <v>192</v>
      </c>
      <c r="E129" s="18">
        <v>503</v>
      </c>
      <c r="F129" s="30">
        <v>1</v>
      </c>
      <c r="G129" s="31">
        <v>8375.0010000000002</v>
      </c>
      <c r="H129" s="20">
        <f t="shared" si="11"/>
        <v>8375.0010000000002</v>
      </c>
      <c r="I129" s="21">
        <f t="shared" si="13"/>
        <v>100500.012</v>
      </c>
      <c r="J129" s="22">
        <v>0</v>
      </c>
      <c r="K129" s="22">
        <f t="shared" si="12"/>
        <v>1376.7124931506851</v>
      </c>
      <c r="L129" s="22">
        <f t="shared" si="14"/>
        <v>13767.124931506851</v>
      </c>
      <c r="M129" s="22">
        <v>0</v>
      </c>
      <c r="N129" s="22">
        <v>0</v>
      </c>
      <c r="O129" s="22">
        <v>12944.0016</v>
      </c>
      <c r="P129" s="21">
        <f t="shared" si="15"/>
        <v>128587.85102465755</v>
      </c>
    </row>
    <row r="130" spans="1:16" s="14" customFormat="1" ht="15.95" customHeight="1" x14ac:dyDescent="0.2">
      <c r="A130" s="15" t="s">
        <v>227</v>
      </c>
      <c r="B130" s="25" t="s">
        <v>228</v>
      </c>
      <c r="C130" s="29">
        <v>12</v>
      </c>
      <c r="D130" s="17" t="s">
        <v>192</v>
      </c>
      <c r="E130" s="18">
        <v>503</v>
      </c>
      <c r="F130" s="30">
        <v>1</v>
      </c>
      <c r="G130" s="31">
        <v>5481</v>
      </c>
      <c r="H130" s="20">
        <f t="shared" si="11"/>
        <v>5481</v>
      </c>
      <c r="I130" s="21">
        <f t="shared" si="13"/>
        <v>65772</v>
      </c>
      <c r="J130" s="22">
        <v>0</v>
      </c>
      <c r="K130" s="22">
        <f t="shared" si="12"/>
        <v>900.98630136986299</v>
      </c>
      <c r="L130" s="22">
        <f t="shared" si="14"/>
        <v>9009.8630136986303</v>
      </c>
      <c r="M130" s="22">
        <v>0</v>
      </c>
      <c r="N130" s="22">
        <v>0</v>
      </c>
      <c r="O130" s="22">
        <v>9017.0015999999996</v>
      </c>
      <c r="P130" s="21">
        <f t="shared" si="15"/>
        <v>84699.850915068499</v>
      </c>
    </row>
    <row r="131" spans="1:16" s="14" customFormat="1" ht="15.95" customHeight="1" x14ac:dyDescent="0.2">
      <c r="A131" s="15" t="s">
        <v>229</v>
      </c>
      <c r="B131" s="25" t="s">
        <v>230</v>
      </c>
      <c r="C131" s="29">
        <v>12</v>
      </c>
      <c r="D131" s="17" t="s">
        <v>192</v>
      </c>
      <c r="E131" s="18">
        <v>503</v>
      </c>
      <c r="F131" s="30">
        <v>1</v>
      </c>
      <c r="G131" s="31">
        <v>8430</v>
      </c>
      <c r="H131" s="20">
        <f t="shared" si="11"/>
        <v>8430</v>
      </c>
      <c r="I131" s="21">
        <f t="shared" si="13"/>
        <v>101160</v>
      </c>
      <c r="J131" s="22">
        <v>0</v>
      </c>
      <c r="K131" s="22">
        <f t="shared" si="12"/>
        <v>1385.7534246575344</v>
      </c>
      <c r="L131" s="22">
        <f t="shared" si="14"/>
        <v>13857.534246575344</v>
      </c>
      <c r="M131" s="22">
        <v>0</v>
      </c>
      <c r="N131" s="22">
        <v>0</v>
      </c>
      <c r="O131" s="22">
        <v>12516</v>
      </c>
      <c r="P131" s="21">
        <f t="shared" si="15"/>
        <v>128919.28767123289</v>
      </c>
    </row>
    <row r="132" spans="1:16" s="14" customFormat="1" ht="15.95" customHeight="1" x14ac:dyDescent="0.2">
      <c r="A132" s="15" t="s">
        <v>231</v>
      </c>
      <c r="B132" s="25" t="s">
        <v>232</v>
      </c>
      <c r="C132" s="29">
        <v>12</v>
      </c>
      <c r="D132" s="17" t="s">
        <v>192</v>
      </c>
      <c r="E132" s="18">
        <v>503</v>
      </c>
      <c r="F132" s="30">
        <v>1</v>
      </c>
      <c r="G132" s="31">
        <v>7926</v>
      </c>
      <c r="H132" s="20">
        <f t="shared" si="11"/>
        <v>7926</v>
      </c>
      <c r="I132" s="21">
        <f t="shared" si="13"/>
        <v>95112</v>
      </c>
      <c r="J132" s="22">
        <v>0</v>
      </c>
      <c r="K132" s="22">
        <f t="shared" si="12"/>
        <v>1302.9041095890411</v>
      </c>
      <c r="L132" s="22">
        <f t="shared" si="14"/>
        <v>13029.041095890412</v>
      </c>
      <c r="M132" s="22">
        <v>0</v>
      </c>
      <c r="N132" s="22">
        <v>0</v>
      </c>
      <c r="O132" s="22">
        <v>12731.0016</v>
      </c>
      <c r="P132" s="21">
        <f t="shared" si="15"/>
        <v>122174.94680547946</v>
      </c>
    </row>
    <row r="133" spans="1:16" s="14" customFormat="1" ht="15.95" customHeight="1" x14ac:dyDescent="0.2">
      <c r="A133" s="15" t="s">
        <v>39</v>
      </c>
      <c r="B133" s="25" t="s">
        <v>30</v>
      </c>
      <c r="C133" s="29">
        <v>12</v>
      </c>
      <c r="D133" s="17" t="s">
        <v>192</v>
      </c>
      <c r="E133" s="18">
        <v>503</v>
      </c>
      <c r="F133" s="30">
        <v>1</v>
      </c>
      <c r="G133" s="31">
        <f>2464.0005*2</f>
        <v>4928.0010000000002</v>
      </c>
      <c r="H133" s="20">
        <f t="shared" si="11"/>
        <v>4928.0010000000002</v>
      </c>
      <c r="I133" s="21">
        <f t="shared" si="13"/>
        <v>59136.012000000002</v>
      </c>
      <c r="J133" s="22">
        <v>0</v>
      </c>
      <c r="K133" s="22">
        <f t="shared" si="12"/>
        <v>810.08235616438355</v>
      </c>
      <c r="L133" s="22">
        <f t="shared" si="14"/>
        <v>8100.823561643836</v>
      </c>
      <c r="M133" s="22">
        <v>0</v>
      </c>
      <c r="N133" s="22">
        <v>0</v>
      </c>
      <c r="O133" s="22">
        <v>2779.3920000000003</v>
      </c>
      <c r="P133" s="21">
        <f t="shared" si="15"/>
        <v>70826.309917808234</v>
      </c>
    </row>
    <row r="134" spans="1:16" s="14" customFormat="1" ht="15.95" customHeight="1" x14ac:dyDescent="0.2">
      <c r="A134" s="15" t="s">
        <v>39</v>
      </c>
      <c r="B134" s="25" t="s">
        <v>233</v>
      </c>
      <c r="C134" s="29">
        <v>12</v>
      </c>
      <c r="D134" s="17" t="s">
        <v>192</v>
      </c>
      <c r="E134" s="18">
        <v>503</v>
      </c>
      <c r="F134" s="30">
        <v>1</v>
      </c>
      <c r="G134" s="31">
        <f>3219.75*2</f>
        <v>6439.5</v>
      </c>
      <c r="H134" s="20">
        <f t="shared" si="11"/>
        <v>6439.5</v>
      </c>
      <c r="I134" s="21">
        <f t="shared" si="13"/>
        <v>77274</v>
      </c>
      <c r="J134" s="22">
        <v>0</v>
      </c>
      <c r="K134" s="22">
        <f t="shared" si="12"/>
        <v>1058.5479452054794</v>
      </c>
      <c r="L134" s="22">
        <f t="shared" si="14"/>
        <v>10585.479452054795</v>
      </c>
      <c r="M134" s="22">
        <v>0</v>
      </c>
      <c r="N134" s="22">
        <v>0</v>
      </c>
      <c r="O134" s="22">
        <v>3631.8779999999997</v>
      </c>
      <c r="P134" s="21">
        <f t="shared" si="15"/>
        <v>92549.905397260271</v>
      </c>
    </row>
    <row r="135" spans="1:16" s="14" customFormat="1" ht="15.95" customHeight="1" x14ac:dyDescent="0.2">
      <c r="A135" s="15" t="s">
        <v>39</v>
      </c>
      <c r="B135" s="25" t="s">
        <v>234</v>
      </c>
      <c r="C135" s="29">
        <v>12</v>
      </c>
      <c r="D135" s="17" t="s">
        <v>192</v>
      </c>
      <c r="E135" s="18">
        <v>503</v>
      </c>
      <c r="F135" s="30">
        <v>1</v>
      </c>
      <c r="G135" s="31">
        <f>2489.25*2</f>
        <v>4978.5</v>
      </c>
      <c r="H135" s="20">
        <f t="shared" si="11"/>
        <v>4978.5</v>
      </c>
      <c r="I135" s="21">
        <f t="shared" si="13"/>
        <v>59742</v>
      </c>
      <c r="J135" s="22">
        <v>0</v>
      </c>
      <c r="K135" s="22">
        <f t="shared" si="12"/>
        <v>818.38356164383549</v>
      </c>
      <c r="L135" s="22">
        <f t="shared" si="14"/>
        <v>8183.8356164383558</v>
      </c>
      <c r="M135" s="22">
        <v>0</v>
      </c>
      <c r="N135" s="22">
        <v>0</v>
      </c>
      <c r="O135" s="22">
        <v>2807.8739999999998</v>
      </c>
      <c r="P135" s="21">
        <f t="shared" si="15"/>
        <v>71552.093178082185</v>
      </c>
    </row>
    <row r="136" spans="1:16" s="14" customFormat="1" ht="15.95" customHeight="1" x14ac:dyDescent="0.2">
      <c r="A136" s="15" t="s">
        <v>235</v>
      </c>
      <c r="B136" s="25" t="s">
        <v>236</v>
      </c>
      <c r="C136" s="29">
        <v>12</v>
      </c>
      <c r="D136" s="17" t="s">
        <v>192</v>
      </c>
      <c r="E136" s="18">
        <v>503</v>
      </c>
      <c r="F136" s="30">
        <v>1</v>
      </c>
      <c r="G136" s="31">
        <f>3037.95*2</f>
        <v>6075.9</v>
      </c>
      <c r="H136" s="20">
        <f t="shared" si="11"/>
        <v>6075.9</v>
      </c>
      <c r="I136" s="21">
        <f t="shared" si="13"/>
        <v>72910.799999999988</v>
      </c>
      <c r="J136" s="22">
        <v>0</v>
      </c>
      <c r="K136" s="22">
        <f t="shared" si="12"/>
        <v>998.77808219178064</v>
      </c>
      <c r="L136" s="22">
        <f t="shared" si="14"/>
        <v>9987.780821917806</v>
      </c>
      <c r="M136" s="22">
        <v>0</v>
      </c>
      <c r="N136" s="22">
        <v>0</v>
      </c>
      <c r="O136" s="22">
        <v>3426.8076000000001</v>
      </c>
      <c r="P136" s="21">
        <f t="shared" si="15"/>
        <v>87324.166504109584</v>
      </c>
    </row>
    <row r="137" spans="1:16" s="14" customFormat="1" ht="15.95" customHeight="1" x14ac:dyDescent="0.2">
      <c r="A137" s="15" t="s">
        <v>39</v>
      </c>
      <c r="B137" s="25" t="s">
        <v>237</v>
      </c>
      <c r="C137" s="29">
        <v>12</v>
      </c>
      <c r="D137" s="17" t="s">
        <v>192</v>
      </c>
      <c r="E137" s="18">
        <v>503</v>
      </c>
      <c r="F137" s="30">
        <v>1</v>
      </c>
      <c r="G137" s="31">
        <f>3493.5*2</f>
        <v>6987</v>
      </c>
      <c r="H137" s="20">
        <f t="shared" si="11"/>
        <v>6987</v>
      </c>
      <c r="I137" s="21">
        <f t="shared" si="13"/>
        <v>83844</v>
      </c>
      <c r="J137" s="22">
        <v>0</v>
      </c>
      <c r="K137" s="22">
        <f t="shared" si="12"/>
        <v>1148.5479452054794</v>
      </c>
      <c r="L137" s="22">
        <f t="shared" si="14"/>
        <v>11485.479452054795</v>
      </c>
      <c r="M137" s="22">
        <v>0</v>
      </c>
      <c r="N137" s="22">
        <v>0</v>
      </c>
      <c r="O137" s="22">
        <v>7663.92</v>
      </c>
      <c r="P137" s="21">
        <f t="shared" si="15"/>
        <v>104141.94739726027</v>
      </c>
    </row>
    <row r="138" spans="1:16" s="14" customFormat="1" ht="15.95" customHeight="1" x14ac:dyDescent="0.2">
      <c r="A138" s="15" t="s">
        <v>39</v>
      </c>
      <c r="B138" s="25" t="s">
        <v>238</v>
      </c>
      <c r="C138" s="29">
        <v>12</v>
      </c>
      <c r="D138" s="17" t="s">
        <v>192</v>
      </c>
      <c r="E138" s="18">
        <v>503</v>
      </c>
      <c r="F138" s="30">
        <v>1</v>
      </c>
      <c r="G138" s="31">
        <f>3493.5*2</f>
        <v>6987</v>
      </c>
      <c r="H138" s="20">
        <f t="shared" ref="H138:H201" si="21">+G138*F138</f>
        <v>6987</v>
      </c>
      <c r="I138" s="21">
        <f t="shared" si="13"/>
        <v>83844</v>
      </c>
      <c r="J138" s="22">
        <v>0</v>
      </c>
      <c r="K138" s="22">
        <f t="shared" ref="K138:K201" si="22">I138/365*20*25%</f>
        <v>1148.5479452054794</v>
      </c>
      <c r="L138" s="22">
        <f t="shared" si="14"/>
        <v>11485.479452054795</v>
      </c>
      <c r="M138" s="22">
        <v>0</v>
      </c>
      <c r="N138" s="22">
        <v>0</v>
      </c>
      <c r="O138" s="22">
        <v>7663.92</v>
      </c>
      <c r="P138" s="21">
        <f t="shared" si="15"/>
        <v>104141.94739726027</v>
      </c>
    </row>
    <row r="139" spans="1:16" s="14" customFormat="1" ht="15.95" customHeight="1" x14ac:dyDescent="0.2">
      <c r="A139" s="15" t="s">
        <v>239</v>
      </c>
      <c r="B139" s="25" t="s">
        <v>240</v>
      </c>
      <c r="C139" s="29">
        <v>12</v>
      </c>
      <c r="D139" s="17" t="s">
        <v>192</v>
      </c>
      <c r="E139" s="18">
        <v>503</v>
      </c>
      <c r="F139" s="30">
        <v>1</v>
      </c>
      <c r="G139" s="31">
        <f>5920.5*2</f>
        <v>11841</v>
      </c>
      <c r="H139" s="20">
        <f t="shared" si="21"/>
        <v>11841</v>
      </c>
      <c r="I139" s="21">
        <f t="shared" si="13"/>
        <v>142092</v>
      </c>
      <c r="J139" s="22">
        <v>0</v>
      </c>
      <c r="K139" s="22">
        <f t="shared" si="22"/>
        <v>1946.4657534246576</v>
      </c>
      <c r="L139" s="22">
        <f t="shared" si="14"/>
        <v>19464.657534246577</v>
      </c>
      <c r="M139" s="22">
        <v>0</v>
      </c>
      <c r="N139" s="22">
        <v>0</v>
      </c>
      <c r="O139" s="22">
        <v>12988.32</v>
      </c>
      <c r="P139" s="21">
        <f t="shared" si="15"/>
        <v>176491.44328767122</v>
      </c>
    </row>
    <row r="140" spans="1:16" s="14" customFormat="1" ht="15.95" customHeight="1" x14ac:dyDescent="0.2">
      <c r="A140" s="15" t="s">
        <v>39</v>
      </c>
      <c r="B140" s="25" t="s">
        <v>241</v>
      </c>
      <c r="C140" s="29">
        <v>12</v>
      </c>
      <c r="D140" s="17" t="s">
        <v>192</v>
      </c>
      <c r="E140" s="18">
        <v>503</v>
      </c>
      <c r="F140" s="30">
        <v>1</v>
      </c>
      <c r="G140" s="31">
        <f>2793*2</f>
        <v>5586</v>
      </c>
      <c r="H140" s="20">
        <f t="shared" si="21"/>
        <v>5586</v>
      </c>
      <c r="I140" s="21">
        <f t="shared" si="13"/>
        <v>67032</v>
      </c>
      <c r="J140" s="22">
        <v>0</v>
      </c>
      <c r="K140" s="22">
        <f t="shared" si="22"/>
        <v>918.24657534246569</v>
      </c>
      <c r="L140" s="22">
        <f t="shared" si="14"/>
        <v>9182.4657534246562</v>
      </c>
      <c r="M140" s="22">
        <v>0</v>
      </c>
      <c r="N140" s="22">
        <v>0</v>
      </c>
      <c r="O140" s="22">
        <v>3150.5039999999999</v>
      </c>
      <c r="P140" s="21">
        <f t="shared" si="15"/>
        <v>80283.216328767114</v>
      </c>
    </row>
    <row r="141" spans="1:16" s="14" customFormat="1" ht="15.95" customHeight="1" x14ac:dyDescent="0.2">
      <c r="A141" s="15" t="s">
        <v>242</v>
      </c>
      <c r="B141" s="25" t="s">
        <v>392</v>
      </c>
      <c r="C141" s="29">
        <v>12</v>
      </c>
      <c r="D141" s="17" t="s">
        <v>192</v>
      </c>
      <c r="E141" s="18">
        <v>503</v>
      </c>
      <c r="F141" s="30">
        <v>1</v>
      </c>
      <c r="G141" s="31">
        <f>2601.15*2</f>
        <v>5202.3</v>
      </c>
      <c r="H141" s="20">
        <f t="shared" si="21"/>
        <v>5202.3</v>
      </c>
      <c r="I141" s="21">
        <f t="shared" si="13"/>
        <v>62427.600000000006</v>
      </c>
      <c r="J141" s="22">
        <v>0</v>
      </c>
      <c r="K141" s="22">
        <f t="shared" si="22"/>
        <v>855.17260273972613</v>
      </c>
      <c r="L141" s="22">
        <f t="shared" si="14"/>
        <v>8551.7260273972606</v>
      </c>
      <c r="M141" s="22">
        <v>0</v>
      </c>
      <c r="N141" s="22">
        <v>0</v>
      </c>
      <c r="O141" s="22">
        <v>5706.24</v>
      </c>
      <c r="P141" s="21">
        <f t="shared" si="15"/>
        <v>77540.738630136999</v>
      </c>
    </row>
    <row r="142" spans="1:16" s="14" customFormat="1" ht="15.95" customHeight="1" x14ac:dyDescent="0.2">
      <c r="A142" s="56" t="s">
        <v>23</v>
      </c>
      <c r="B142" s="56"/>
      <c r="C142" s="56"/>
      <c r="D142" s="56"/>
      <c r="E142" s="56"/>
      <c r="F142" s="23">
        <f>SUM(F110:F141)</f>
        <v>39</v>
      </c>
      <c r="G142" s="20"/>
      <c r="H142" s="20"/>
      <c r="I142" s="24">
        <f>SUM(I110:I141)</f>
        <v>3727490.5080000004</v>
      </c>
      <c r="J142" s="24">
        <f t="shared" ref="J142:P142" si="23">SUM(J110:J141)</f>
        <v>0</v>
      </c>
      <c r="K142" s="24">
        <f t="shared" si="23"/>
        <v>51061.513808219184</v>
      </c>
      <c r="L142" s="24">
        <f t="shared" si="23"/>
        <v>510615.13808219164</v>
      </c>
      <c r="M142" s="24">
        <f t="shared" si="23"/>
        <v>0</v>
      </c>
      <c r="N142" s="24">
        <f t="shared" si="23"/>
        <v>0</v>
      </c>
      <c r="O142" s="24">
        <f t="shared" si="23"/>
        <v>308378.87719999993</v>
      </c>
      <c r="P142" s="24">
        <f t="shared" si="23"/>
        <v>4597546.0370904114</v>
      </c>
    </row>
    <row r="143" spans="1:16" s="14" customFormat="1" ht="15.95" customHeight="1" x14ac:dyDescent="0.2">
      <c r="A143" s="15" t="s">
        <v>243</v>
      </c>
      <c r="B143" s="25" t="s">
        <v>244</v>
      </c>
      <c r="C143" s="29">
        <v>13</v>
      </c>
      <c r="D143" s="17" t="s">
        <v>245</v>
      </c>
      <c r="E143" s="18">
        <v>502</v>
      </c>
      <c r="F143" s="30">
        <v>1</v>
      </c>
      <c r="G143" s="31">
        <v>19002</v>
      </c>
      <c r="H143" s="20">
        <f t="shared" si="21"/>
        <v>19002</v>
      </c>
      <c r="I143" s="21">
        <f t="shared" si="13"/>
        <v>228024</v>
      </c>
      <c r="J143" s="22">
        <v>0</v>
      </c>
      <c r="K143" s="22">
        <f t="shared" si="22"/>
        <v>3123.6164383561645</v>
      </c>
      <c r="L143" s="22">
        <f t="shared" si="14"/>
        <v>31236.164383561645</v>
      </c>
      <c r="M143" s="22">
        <v>0</v>
      </c>
      <c r="N143" s="22">
        <v>0</v>
      </c>
      <c r="O143" s="22">
        <v>0</v>
      </c>
      <c r="P143" s="21">
        <f t="shared" si="15"/>
        <v>262383.78082191781</v>
      </c>
    </row>
    <row r="144" spans="1:16" s="14" customFormat="1" ht="72.75" customHeight="1" x14ac:dyDescent="0.2">
      <c r="A144" s="18" t="s">
        <v>246</v>
      </c>
      <c r="B144" s="38" t="s">
        <v>247</v>
      </c>
      <c r="C144" s="29">
        <v>13</v>
      </c>
      <c r="D144" s="39" t="s">
        <v>245</v>
      </c>
      <c r="E144" s="18">
        <v>502</v>
      </c>
      <c r="F144" s="30">
        <v>5</v>
      </c>
      <c r="G144" s="31">
        <v>7719</v>
      </c>
      <c r="H144" s="20">
        <f t="shared" si="21"/>
        <v>38595</v>
      </c>
      <c r="I144" s="21">
        <f t="shared" si="13"/>
        <v>463140</v>
      </c>
      <c r="J144" s="22">
        <v>0</v>
      </c>
      <c r="K144" s="22">
        <f t="shared" si="22"/>
        <v>6344.3835616438355</v>
      </c>
      <c r="L144" s="22">
        <f t="shared" si="14"/>
        <v>63443.835616438359</v>
      </c>
      <c r="M144" s="22">
        <v>0</v>
      </c>
      <c r="N144" s="22">
        <v>0</v>
      </c>
      <c r="O144" s="22">
        <v>12408</v>
      </c>
      <c r="P144" s="21">
        <f t="shared" si="15"/>
        <v>545336.21917808219</v>
      </c>
    </row>
    <row r="145" spans="1:16" s="14" customFormat="1" ht="25.5" customHeight="1" x14ac:dyDescent="0.2">
      <c r="A145" s="15" t="s">
        <v>248</v>
      </c>
      <c r="B145" s="38" t="s">
        <v>249</v>
      </c>
      <c r="C145" s="29">
        <v>13</v>
      </c>
      <c r="D145" s="17" t="s">
        <v>245</v>
      </c>
      <c r="E145" s="18">
        <v>502</v>
      </c>
      <c r="F145" s="30">
        <v>13</v>
      </c>
      <c r="G145" s="31">
        <v>7719</v>
      </c>
      <c r="H145" s="20">
        <f t="shared" si="21"/>
        <v>100347</v>
      </c>
      <c r="I145" s="21">
        <f t="shared" si="13"/>
        <v>1204164</v>
      </c>
      <c r="J145" s="22">
        <v>0</v>
      </c>
      <c r="K145" s="22">
        <f t="shared" si="22"/>
        <v>16495.397260273974</v>
      </c>
      <c r="L145" s="22">
        <f t="shared" si="14"/>
        <v>164953.97260273973</v>
      </c>
      <c r="M145" s="22">
        <v>0</v>
      </c>
      <c r="N145" s="22">
        <v>0</v>
      </c>
      <c r="O145" s="22">
        <v>12408</v>
      </c>
      <c r="P145" s="21">
        <f t="shared" si="15"/>
        <v>1398021.3698630137</v>
      </c>
    </row>
    <row r="146" spans="1:16" s="14" customFormat="1" ht="15.95" customHeight="1" x14ac:dyDescent="0.2">
      <c r="A146" s="15" t="s">
        <v>250</v>
      </c>
      <c r="B146" s="25" t="s">
        <v>251</v>
      </c>
      <c r="C146" s="29">
        <v>13</v>
      </c>
      <c r="D146" s="17" t="s">
        <v>245</v>
      </c>
      <c r="E146" s="18">
        <v>502</v>
      </c>
      <c r="F146" s="30">
        <v>1</v>
      </c>
      <c r="G146" s="31">
        <v>10074</v>
      </c>
      <c r="H146" s="20">
        <f t="shared" si="21"/>
        <v>10074</v>
      </c>
      <c r="I146" s="21">
        <f t="shared" si="13"/>
        <v>120888</v>
      </c>
      <c r="J146" s="22">
        <v>0</v>
      </c>
      <c r="K146" s="22">
        <f t="shared" si="22"/>
        <v>1656</v>
      </c>
      <c r="L146" s="22">
        <f t="shared" si="14"/>
        <v>16560</v>
      </c>
      <c r="M146" s="22">
        <v>0</v>
      </c>
      <c r="N146" s="22">
        <v>0</v>
      </c>
      <c r="O146" s="22">
        <v>16076.0016</v>
      </c>
      <c r="P146" s="21">
        <f t="shared" si="15"/>
        <v>155180.00159999999</v>
      </c>
    </row>
    <row r="147" spans="1:16" s="14" customFormat="1" ht="15.95" customHeight="1" x14ac:dyDescent="0.2">
      <c r="A147" s="15" t="s">
        <v>252</v>
      </c>
      <c r="B147" s="25" t="s">
        <v>253</v>
      </c>
      <c r="C147" s="29">
        <v>13</v>
      </c>
      <c r="D147" s="17" t="s">
        <v>245</v>
      </c>
      <c r="E147" s="18">
        <v>502</v>
      </c>
      <c r="F147" s="30">
        <v>1</v>
      </c>
      <c r="G147" s="31">
        <v>8564.0010000000002</v>
      </c>
      <c r="H147" s="20">
        <f t="shared" si="21"/>
        <v>8564.0010000000002</v>
      </c>
      <c r="I147" s="21">
        <f t="shared" si="13"/>
        <v>102768.012</v>
      </c>
      <c r="J147" s="22">
        <v>0</v>
      </c>
      <c r="K147" s="22">
        <f t="shared" si="22"/>
        <v>1407.7809863013699</v>
      </c>
      <c r="L147" s="22">
        <f t="shared" si="14"/>
        <v>14077.809863013697</v>
      </c>
      <c r="M147" s="22">
        <v>0</v>
      </c>
      <c r="N147" s="22">
        <v>0</v>
      </c>
      <c r="O147" s="22">
        <v>13724.0016</v>
      </c>
      <c r="P147" s="21">
        <f t="shared" si="15"/>
        <v>131977.60444931505</v>
      </c>
    </row>
    <row r="148" spans="1:16" s="14" customFormat="1" ht="15.95" customHeight="1" x14ac:dyDescent="0.2">
      <c r="A148" s="15" t="s">
        <v>254</v>
      </c>
      <c r="B148" s="25" t="s">
        <v>255</v>
      </c>
      <c r="C148" s="29">
        <v>13</v>
      </c>
      <c r="D148" s="17" t="s">
        <v>245</v>
      </c>
      <c r="E148" s="18">
        <v>502</v>
      </c>
      <c r="F148" s="30">
        <v>1</v>
      </c>
      <c r="G148" s="31">
        <v>7671</v>
      </c>
      <c r="H148" s="20">
        <f t="shared" si="21"/>
        <v>7671</v>
      </c>
      <c r="I148" s="21">
        <f t="shared" ref="I148:I220" si="24">F148*G148*12</f>
        <v>92052</v>
      </c>
      <c r="J148" s="22">
        <v>0</v>
      </c>
      <c r="K148" s="22">
        <f t="shared" si="22"/>
        <v>1260.986301369863</v>
      </c>
      <c r="L148" s="22">
        <f t="shared" ref="L148:L220" si="25">I148/365*50</f>
        <v>12609.86301369863</v>
      </c>
      <c r="M148" s="22">
        <v>0</v>
      </c>
      <c r="N148" s="22">
        <v>0</v>
      </c>
      <c r="O148" s="22">
        <v>12332.0016</v>
      </c>
      <c r="P148" s="21">
        <f t="shared" ref="P148:P220" si="26">SUM(I148:O148)</f>
        <v>118254.8509150685</v>
      </c>
    </row>
    <row r="149" spans="1:16" s="14" customFormat="1" ht="24.75" customHeight="1" x14ac:dyDescent="0.2">
      <c r="A149" s="15" t="s">
        <v>256</v>
      </c>
      <c r="B149" s="38" t="s">
        <v>257</v>
      </c>
      <c r="C149" s="29">
        <v>13</v>
      </c>
      <c r="D149" s="17" t="s">
        <v>245</v>
      </c>
      <c r="E149" s="18">
        <v>502</v>
      </c>
      <c r="F149" s="30">
        <v>2</v>
      </c>
      <c r="G149" s="31">
        <v>7719</v>
      </c>
      <c r="H149" s="20">
        <f t="shared" si="21"/>
        <v>15438</v>
      </c>
      <c r="I149" s="21">
        <f t="shared" si="24"/>
        <v>185256</v>
      </c>
      <c r="J149" s="22">
        <v>0</v>
      </c>
      <c r="K149" s="22">
        <f t="shared" si="22"/>
        <v>2537.7534246575342</v>
      </c>
      <c r="L149" s="22">
        <f t="shared" si="25"/>
        <v>25377.534246575342</v>
      </c>
      <c r="M149" s="22">
        <v>0</v>
      </c>
      <c r="N149" s="22">
        <v>0</v>
      </c>
      <c r="O149" s="22">
        <v>12408</v>
      </c>
      <c r="P149" s="21">
        <f t="shared" si="26"/>
        <v>225579.28767123289</v>
      </c>
    </row>
    <row r="150" spans="1:16" s="14" customFormat="1" ht="15.95" customHeight="1" x14ac:dyDescent="0.2">
      <c r="A150" s="15" t="s">
        <v>258</v>
      </c>
      <c r="B150" s="25" t="s">
        <v>259</v>
      </c>
      <c r="C150" s="29">
        <v>13</v>
      </c>
      <c r="D150" s="17" t="s">
        <v>245</v>
      </c>
      <c r="E150" s="18">
        <v>502</v>
      </c>
      <c r="F150" s="30">
        <v>1</v>
      </c>
      <c r="G150" s="31">
        <v>8120</v>
      </c>
      <c r="H150" s="20">
        <f t="shared" si="21"/>
        <v>8120</v>
      </c>
      <c r="I150" s="21">
        <f t="shared" si="24"/>
        <v>97440</v>
      </c>
      <c r="J150" s="22">
        <v>0</v>
      </c>
      <c r="K150" s="22">
        <f t="shared" si="22"/>
        <v>1334.794520547945</v>
      </c>
      <c r="L150" s="22">
        <f t="shared" si="25"/>
        <v>13347.945205479451</v>
      </c>
      <c r="M150" s="22">
        <v>0</v>
      </c>
      <c r="N150" s="22">
        <v>0</v>
      </c>
      <c r="O150" s="22">
        <v>13035</v>
      </c>
      <c r="P150" s="21">
        <f t="shared" si="26"/>
        <v>125157.7397260274</v>
      </c>
    </row>
    <row r="151" spans="1:16" s="14" customFormat="1" ht="15.95" customHeight="1" x14ac:dyDescent="0.2">
      <c r="A151" s="15" t="s">
        <v>260</v>
      </c>
      <c r="B151" s="25" t="s">
        <v>261</v>
      </c>
      <c r="C151" s="29">
        <v>13</v>
      </c>
      <c r="D151" s="17" t="s">
        <v>245</v>
      </c>
      <c r="E151" s="18">
        <v>502</v>
      </c>
      <c r="F151" s="30">
        <v>1</v>
      </c>
      <c r="G151" s="31">
        <f>4181.25*2</f>
        <v>8362.5</v>
      </c>
      <c r="H151" s="20">
        <f t="shared" si="21"/>
        <v>8362.5</v>
      </c>
      <c r="I151" s="21">
        <f t="shared" si="24"/>
        <v>100350</v>
      </c>
      <c r="J151" s="22">
        <v>0</v>
      </c>
      <c r="K151" s="22">
        <f t="shared" si="22"/>
        <v>1374.6575342465753</v>
      </c>
      <c r="L151" s="22">
        <f t="shared" si="25"/>
        <v>13746.575342465752</v>
      </c>
      <c r="M151" s="22">
        <v>0</v>
      </c>
      <c r="N151" s="22">
        <v>0</v>
      </c>
      <c r="O151" s="22">
        <v>4716.4500000000007</v>
      </c>
      <c r="P151" s="21">
        <f t="shared" si="26"/>
        <v>120187.68287671234</v>
      </c>
    </row>
    <row r="152" spans="1:16" s="14" customFormat="1" ht="15.95" customHeight="1" x14ac:dyDescent="0.2">
      <c r="A152" s="15" t="s">
        <v>262</v>
      </c>
      <c r="B152" s="25" t="s">
        <v>263</v>
      </c>
      <c r="C152" s="29">
        <v>13</v>
      </c>
      <c r="D152" s="17" t="s">
        <v>245</v>
      </c>
      <c r="E152" s="18">
        <v>502</v>
      </c>
      <c r="F152" s="30">
        <v>1</v>
      </c>
      <c r="G152" s="31">
        <f>3486*2</f>
        <v>6972</v>
      </c>
      <c r="H152" s="20">
        <f t="shared" si="21"/>
        <v>6972</v>
      </c>
      <c r="I152" s="21">
        <f t="shared" si="24"/>
        <v>83664</v>
      </c>
      <c r="J152" s="22">
        <v>0</v>
      </c>
      <c r="K152" s="22">
        <f t="shared" si="22"/>
        <v>1146.0821917808219</v>
      </c>
      <c r="L152" s="22">
        <f t="shared" si="25"/>
        <v>11460.82191780822</v>
      </c>
      <c r="M152" s="22">
        <v>0</v>
      </c>
      <c r="N152" s="22">
        <v>0</v>
      </c>
      <c r="O152" s="22">
        <v>3932.2080000000005</v>
      </c>
      <c r="P152" s="21">
        <f t="shared" si="26"/>
        <v>100203.11210958904</v>
      </c>
    </row>
    <row r="153" spans="1:16" s="14" customFormat="1" ht="15.95" customHeight="1" x14ac:dyDescent="0.2">
      <c r="A153" s="56" t="s">
        <v>23</v>
      </c>
      <c r="B153" s="56"/>
      <c r="C153" s="56"/>
      <c r="D153" s="56"/>
      <c r="E153" s="56"/>
      <c r="F153" s="23">
        <f>SUM(F143:F152)</f>
        <v>27</v>
      </c>
      <c r="G153" s="20"/>
      <c r="H153" s="20"/>
      <c r="I153" s="24">
        <f>SUM(I143:I152)</f>
        <v>2677746.0120000001</v>
      </c>
      <c r="J153" s="24">
        <f t="shared" ref="J153:P153" si="27">SUM(J143:J152)</f>
        <v>0</v>
      </c>
      <c r="K153" s="24">
        <f t="shared" si="27"/>
        <v>36681.452219178078</v>
      </c>
      <c r="L153" s="24">
        <f t="shared" si="27"/>
        <v>366814.52219178074</v>
      </c>
      <c r="M153" s="24">
        <f t="shared" si="27"/>
        <v>0</v>
      </c>
      <c r="N153" s="24">
        <f t="shared" si="27"/>
        <v>0</v>
      </c>
      <c r="O153" s="24">
        <f t="shared" si="27"/>
        <v>101039.66280000001</v>
      </c>
      <c r="P153" s="24">
        <f t="shared" si="27"/>
        <v>3182281.6492109587</v>
      </c>
    </row>
    <row r="154" spans="1:16" s="14" customFormat="1" ht="15.95" customHeight="1" x14ac:dyDescent="0.2">
      <c r="A154" s="15" t="s">
        <v>264</v>
      </c>
      <c r="B154" s="25" t="s">
        <v>393</v>
      </c>
      <c r="C154" s="29">
        <v>14</v>
      </c>
      <c r="D154" s="17" t="s">
        <v>266</v>
      </c>
      <c r="E154" s="18">
        <v>503</v>
      </c>
      <c r="F154" s="30">
        <v>1</v>
      </c>
      <c r="G154" s="31">
        <v>14993.001</v>
      </c>
      <c r="H154" s="20">
        <f t="shared" si="21"/>
        <v>14993.001</v>
      </c>
      <c r="I154" s="21">
        <f t="shared" si="24"/>
        <v>179916.01199999999</v>
      </c>
      <c r="J154" s="22">
        <v>0</v>
      </c>
      <c r="K154" s="22">
        <f t="shared" si="22"/>
        <v>2464.602904109589</v>
      </c>
      <c r="L154" s="22">
        <f t="shared" si="25"/>
        <v>24646.029041095888</v>
      </c>
      <c r="M154" s="22">
        <v>0</v>
      </c>
      <c r="N154" s="22">
        <v>0</v>
      </c>
      <c r="O154" s="22">
        <v>0</v>
      </c>
      <c r="P154" s="21">
        <f t="shared" si="26"/>
        <v>207026.64394520546</v>
      </c>
    </row>
    <row r="155" spans="1:16" s="14" customFormat="1" ht="15.95" customHeight="1" x14ac:dyDescent="0.2">
      <c r="A155" s="15" t="s">
        <v>267</v>
      </c>
      <c r="B155" s="25" t="s">
        <v>268</v>
      </c>
      <c r="C155" s="29">
        <v>14</v>
      </c>
      <c r="D155" s="17" t="s">
        <v>266</v>
      </c>
      <c r="E155" s="18">
        <v>503</v>
      </c>
      <c r="F155" s="30">
        <v>1</v>
      </c>
      <c r="G155" s="31">
        <f>3000*2</f>
        <v>6000</v>
      </c>
      <c r="H155" s="20">
        <f t="shared" si="21"/>
        <v>6000</v>
      </c>
      <c r="I155" s="21">
        <f t="shared" si="24"/>
        <v>72000</v>
      </c>
      <c r="J155" s="22">
        <v>0</v>
      </c>
      <c r="K155" s="22">
        <f t="shared" si="22"/>
        <v>986.30136986301363</v>
      </c>
      <c r="L155" s="22">
        <f t="shared" si="25"/>
        <v>9863.0136986301368</v>
      </c>
      <c r="M155" s="22">
        <v>0</v>
      </c>
      <c r="N155" s="22">
        <v>0</v>
      </c>
      <c r="O155" s="32">
        <v>3384</v>
      </c>
      <c r="P155" s="21">
        <f t="shared" si="26"/>
        <v>86233.315068493146</v>
      </c>
    </row>
    <row r="156" spans="1:16" s="14" customFormat="1" ht="39.75" customHeight="1" x14ac:dyDescent="0.2">
      <c r="A156" s="18" t="s">
        <v>39</v>
      </c>
      <c r="B156" s="38" t="s">
        <v>398</v>
      </c>
      <c r="C156" s="29">
        <v>14</v>
      </c>
      <c r="D156" s="39" t="s">
        <v>266</v>
      </c>
      <c r="E156" s="18">
        <v>503</v>
      </c>
      <c r="F156" s="30">
        <v>2</v>
      </c>
      <c r="G156" s="31">
        <v>6972</v>
      </c>
      <c r="H156" s="20">
        <f t="shared" si="21"/>
        <v>13944</v>
      </c>
      <c r="I156" s="21">
        <f t="shared" si="24"/>
        <v>167328</v>
      </c>
      <c r="J156" s="22">
        <v>0</v>
      </c>
      <c r="K156" s="22">
        <f t="shared" si="22"/>
        <v>2292.1643835616437</v>
      </c>
      <c r="L156" s="22">
        <f t="shared" si="25"/>
        <v>22921.64383561644</v>
      </c>
      <c r="M156" s="22">
        <v>0</v>
      </c>
      <c r="N156" s="22">
        <v>0</v>
      </c>
      <c r="O156" s="40">
        <v>3932.2080000000005</v>
      </c>
      <c r="P156" s="21">
        <f t="shared" si="26"/>
        <v>196474.0162191781</v>
      </c>
    </row>
    <row r="157" spans="1:16" s="14" customFormat="1" ht="15.95" customHeight="1" x14ac:dyDescent="0.2">
      <c r="A157" s="15" t="s">
        <v>267</v>
      </c>
      <c r="B157" s="25" t="s">
        <v>269</v>
      </c>
      <c r="C157" s="29">
        <v>14</v>
      </c>
      <c r="D157" s="17" t="s">
        <v>266</v>
      </c>
      <c r="E157" s="18">
        <v>503</v>
      </c>
      <c r="F157" s="30">
        <v>1</v>
      </c>
      <c r="G157" s="31">
        <f>2793*2</f>
        <v>5586</v>
      </c>
      <c r="H157" s="20">
        <f t="shared" si="21"/>
        <v>5586</v>
      </c>
      <c r="I157" s="21">
        <f t="shared" si="24"/>
        <v>67032</v>
      </c>
      <c r="J157" s="22">
        <v>0</v>
      </c>
      <c r="K157" s="22">
        <f t="shared" si="22"/>
        <v>918.24657534246569</v>
      </c>
      <c r="L157" s="22">
        <f t="shared" si="25"/>
        <v>9182.4657534246562</v>
      </c>
      <c r="M157" s="22">
        <v>0</v>
      </c>
      <c r="N157" s="22">
        <v>0</v>
      </c>
      <c r="O157" s="32">
        <v>3150.5039999999999</v>
      </c>
      <c r="P157" s="21">
        <f t="shared" si="26"/>
        <v>80283.216328767114</v>
      </c>
    </row>
    <row r="158" spans="1:16" s="14" customFormat="1" ht="15.95" customHeight="1" x14ac:dyDescent="0.2">
      <c r="A158" s="56" t="s">
        <v>23</v>
      </c>
      <c r="B158" s="56"/>
      <c r="C158" s="56"/>
      <c r="D158" s="56"/>
      <c r="E158" s="56"/>
      <c r="F158" s="23">
        <f>SUM(F154:F157)</f>
        <v>5</v>
      </c>
      <c r="G158" s="20"/>
      <c r="H158" s="20"/>
      <c r="I158" s="24">
        <f>SUM(I154:I157)</f>
        <v>486276.01199999999</v>
      </c>
      <c r="J158" s="24">
        <f t="shared" ref="J158:P158" si="28">SUM(J154:J157)</f>
        <v>0</v>
      </c>
      <c r="K158" s="24">
        <f t="shared" si="28"/>
        <v>6661.3152328767119</v>
      </c>
      <c r="L158" s="24">
        <f t="shared" si="28"/>
        <v>66613.152328767115</v>
      </c>
      <c r="M158" s="24">
        <f t="shared" si="28"/>
        <v>0</v>
      </c>
      <c r="N158" s="24">
        <f t="shared" si="28"/>
        <v>0</v>
      </c>
      <c r="O158" s="24">
        <f t="shared" si="28"/>
        <v>10466.712</v>
      </c>
      <c r="P158" s="24">
        <f t="shared" si="28"/>
        <v>570017.19156164385</v>
      </c>
    </row>
    <row r="159" spans="1:16" s="14" customFormat="1" ht="15.95" customHeight="1" x14ac:dyDescent="0.2">
      <c r="A159" s="15" t="s">
        <v>270</v>
      </c>
      <c r="B159" s="25" t="s">
        <v>271</v>
      </c>
      <c r="C159" s="29">
        <v>15</v>
      </c>
      <c r="D159" s="17" t="s">
        <v>272</v>
      </c>
      <c r="E159" s="18">
        <v>503</v>
      </c>
      <c r="F159" s="30">
        <v>1</v>
      </c>
      <c r="G159" s="31">
        <v>12921</v>
      </c>
      <c r="H159" s="20">
        <f t="shared" si="21"/>
        <v>12921</v>
      </c>
      <c r="I159" s="21">
        <f t="shared" si="24"/>
        <v>155052</v>
      </c>
      <c r="J159" s="22">
        <v>0</v>
      </c>
      <c r="K159" s="22">
        <f t="shared" si="22"/>
        <v>2124</v>
      </c>
      <c r="L159" s="22">
        <f t="shared" si="25"/>
        <v>21240</v>
      </c>
      <c r="M159" s="22">
        <v>0</v>
      </c>
      <c r="N159" s="22">
        <v>0</v>
      </c>
      <c r="O159" s="22">
        <v>0</v>
      </c>
      <c r="P159" s="21">
        <f t="shared" si="26"/>
        <v>178416</v>
      </c>
    </row>
    <row r="160" spans="1:16" s="14" customFormat="1" ht="15.95" customHeight="1" x14ac:dyDescent="0.2">
      <c r="A160" s="15" t="s">
        <v>39</v>
      </c>
      <c r="B160" s="25" t="s">
        <v>273</v>
      </c>
      <c r="C160" s="29">
        <v>15</v>
      </c>
      <c r="D160" s="17" t="s">
        <v>272</v>
      </c>
      <c r="E160" s="18">
        <v>503</v>
      </c>
      <c r="F160" s="30">
        <v>1</v>
      </c>
      <c r="G160" s="31">
        <v>8877</v>
      </c>
      <c r="H160" s="20">
        <f t="shared" si="21"/>
        <v>8877</v>
      </c>
      <c r="I160" s="21">
        <f t="shared" si="24"/>
        <v>106524</v>
      </c>
      <c r="J160" s="22">
        <v>0</v>
      </c>
      <c r="K160" s="22">
        <f t="shared" si="22"/>
        <v>1459.2328767123288</v>
      </c>
      <c r="L160" s="22">
        <f t="shared" si="25"/>
        <v>14592.328767123288</v>
      </c>
      <c r="M160" s="22">
        <v>0</v>
      </c>
      <c r="N160" s="22">
        <v>0</v>
      </c>
      <c r="O160" s="22">
        <v>14216.0016</v>
      </c>
      <c r="P160" s="21">
        <f t="shared" si="26"/>
        <v>136791.56324383561</v>
      </c>
    </row>
    <row r="161" spans="1:30" s="14" customFormat="1" ht="26.25" customHeight="1" x14ac:dyDescent="0.2">
      <c r="A161" s="15" t="s">
        <v>39</v>
      </c>
      <c r="B161" s="38" t="s">
        <v>274</v>
      </c>
      <c r="C161" s="29">
        <v>15</v>
      </c>
      <c r="D161" s="17" t="s">
        <v>272</v>
      </c>
      <c r="E161" s="18">
        <v>503</v>
      </c>
      <c r="F161" s="30">
        <v>2</v>
      </c>
      <c r="G161" s="31">
        <v>7780.0019999999995</v>
      </c>
      <c r="H161" s="20">
        <f t="shared" si="21"/>
        <v>15560.003999999999</v>
      </c>
      <c r="I161" s="21">
        <f t="shared" si="24"/>
        <v>186720.04799999998</v>
      </c>
      <c r="J161" s="22">
        <v>0</v>
      </c>
      <c r="K161" s="22">
        <f t="shared" si="22"/>
        <v>2557.8088767123286</v>
      </c>
      <c r="L161" s="22">
        <f t="shared" si="25"/>
        <v>25578.088767123285</v>
      </c>
      <c r="M161" s="22">
        <v>0</v>
      </c>
      <c r="N161" s="22">
        <v>0</v>
      </c>
      <c r="O161" s="22">
        <v>12503.0016</v>
      </c>
      <c r="P161" s="21">
        <f t="shared" si="26"/>
        <v>227358.9472438356</v>
      </c>
    </row>
    <row r="162" spans="1:30" s="14" customFormat="1" ht="15.95" customHeight="1" x14ac:dyDescent="0.2">
      <c r="A162" s="15" t="s">
        <v>275</v>
      </c>
      <c r="B162" s="25" t="s">
        <v>276</v>
      </c>
      <c r="C162" s="29">
        <v>15</v>
      </c>
      <c r="D162" s="17" t="s">
        <v>272</v>
      </c>
      <c r="E162" s="18">
        <v>503</v>
      </c>
      <c r="F162" s="30">
        <v>1</v>
      </c>
      <c r="G162" s="31">
        <v>8680.9920000000002</v>
      </c>
      <c r="H162" s="20">
        <f t="shared" si="21"/>
        <v>8680.9920000000002</v>
      </c>
      <c r="I162" s="21">
        <f t="shared" si="24"/>
        <v>104171.90400000001</v>
      </c>
      <c r="J162" s="22">
        <v>0</v>
      </c>
      <c r="K162" s="22">
        <f t="shared" si="22"/>
        <v>1427.0123835616439</v>
      </c>
      <c r="L162" s="22">
        <f t="shared" si="25"/>
        <v>14270.123835616439</v>
      </c>
      <c r="M162" s="22">
        <v>0</v>
      </c>
      <c r="N162" s="22">
        <v>0</v>
      </c>
      <c r="O162" s="22">
        <v>13912.0008</v>
      </c>
      <c r="P162" s="21">
        <f t="shared" si="26"/>
        <v>133781.04101917808</v>
      </c>
    </row>
    <row r="163" spans="1:30" s="14" customFormat="1" ht="15.95" customHeight="1" x14ac:dyDescent="0.2">
      <c r="A163" s="56" t="s">
        <v>23</v>
      </c>
      <c r="B163" s="56"/>
      <c r="C163" s="56"/>
      <c r="D163" s="56"/>
      <c r="E163" s="56"/>
      <c r="F163" s="23">
        <f>SUM(F159:F162)</f>
        <v>5</v>
      </c>
      <c r="G163" s="20"/>
      <c r="H163" s="20"/>
      <c r="I163" s="24">
        <f>SUM(I159:I162)</f>
        <v>552467.95199999993</v>
      </c>
      <c r="J163" s="24">
        <f t="shared" ref="J163:P163" si="29">SUM(J159:J162)</f>
        <v>0</v>
      </c>
      <c r="K163" s="24">
        <f t="shared" si="29"/>
        <v>7568.0541369863013</v>
      </c>
      <c r="L163" s="24">
        <f t="shared" si="29"/>
        <v>75680.541369863015</v>
      </c>
      <c r="M163" s="24">
        <f t="shared" si="29"/>
        <v>0</v>
      </c>
      <c r="N163" s="24">
        <f t="shared" si="29"/>
        <v>0</v>
      </c>
      <c r="O163" s="24">
        <f t="shared" si="29"/>
        <v>40631.004000000001</v>
      </c>
      <c r="P163" s="24">
        <f t="shared" si="29"/>
        <v>676347.55150684936</v>
      </c>
    </row>
    <row r="164" spans="1:30" s="14" customFormat="1" ht="15.95" customHeight="1" x14ac:dyDescent="0.2">
      <c r="A164" s="15" t="s">
        <v>277</v>
      </c>
      <c r="B164" s="25" t="s">
        <v>278</v>
      </c>
      <c r="C164" s="29">
        <v>16</v>
      </c>
      <c r="D164" s="17" t="s">
        <v>279</v>
      </c>
      <c r="E164" s="18">
        <v>503</v>
      </c>
      <c r="F164" s="30">
        <v>1</v>
      </c>
      <c r="G164" s="31">
        <v>5598</v>
      </c>
      <c r="H164" s="20">
        <f t="shared" si="21"/>
        <v>5598</v>
      </c>
      <c r="I164" s="21">
        <f t="shared" si="24"/>
        <v>67176</v>
      </c>
      <c r="J164" s="22">
        <v>0</v>
      </c>
      <c r="K164" s="22">
        <f t="shared" si="22"/>
        <v>920.21917808219177</v>
      </c>
      <c r="L164" s="22">
        <f t="shared" si="25"/>
        <v>9202.1917808219168</v>
      </c>
      <c r="M164" s="22">
        <v>0</v>
      </c>
      <c r="N164" s="22">
        <v>0</v>
      </c>
      <c r="O164" s="22">
        <v>0</v>
      </c>
      <c r="P164" s="21">
        <f t="shared" si="26"/>
        <v>77298.410958904104</v>
      </c>
    </row>
    <row r="165" spans="1:30" s="14" customFormat="1" ht="24.75" customHeight="1" x14ac:dyDescent="0.2">
      <c r="A165" s="15" t="s">
        <v>280</v>
      </c>
      <c r="B165" s="38" t="s">
        <v>281</v>
      </c>
      <c r="C165" s="29">
        <v>16</v>
      </c>
      <c r="D165" s="17" t="s">
        <v>279</v>
      </c>
      <c r="E165" s="18">
        <v>503</v>
      </c>
      <c r="F165" s="30">
        <v>2</v>
      </c>
      <c r="G165" s="31">
        <v>1142.25</v>
      </c>
      <c r="H165" s="20">
        <f t="shared" si="21"/>
        <v>2284.5</v>
      </c>
      <c r="I165" s="21">
        <f t="shared" si="24"/>
        <v>27414</v>
      </c>
      <c r="J165" s="22">
        <v>0</v>
      </c>
      <c r="K165" s="22">
        <f t="shared" si="22"/>
        <v>375.53424657534242</v>
      </c>
      <c r="L165" s="22">
        <f t="shared" si="25"/>
        <v>3755.3424657534242</v>
      </c>
      <c r="M165" s="22">
        <v>0</v>
      </c>
      <c r="N165" s="22">
        <v>0</v>
      </c>
      <c r="O165" s="22">
        <v>2072.0016000000001</v>
      </c>
      <c r="P165" s="21">
        <f t="shared" si="26"/>
        <v>33616.878312328765</v>
      </c>
    </row>
    <row r="166" spans="1:30" s="14" customFormat="1" ht="15.95" customHeight="1" x14ac:dyDescent="0.2">
      <c r="A166" s="15" t="s">
        <v>39</v>
      </c>
      <c r="B166" s="25" t="s">
        <v>30</v>
      </c>
      <c r="C166" s="29">
        <v>16</v>
      </c>
      <c r="D166" s="17" t="s">
        <v>279</v>
      </c>
      <c r="E166" s="18">
        <v>503</v>
      </c>
      <c r="F166" s="30">
        <v>1</v>
      </c>
      <c r="G166" s="31">
        <f>1725*2</f>
        <v>3450</v>
      </c>
      <c r="H166" s="20">
        <f t="shared" si="21"/>
        <v>3450</v>
      </c>
      <c r="I166" s="21">
        <f t="shared" si="24"/>
        <v>41400</v>
      </c>
      <c r="J166" s="22">
        <v>0</v>
      </c>
      <c r="K166" s="22">
        <f t="shared" si="22"/>
        <v>567.1232876712329</v>
      </c>
      <c r="L166" s="22">
        <f t="shared" si="25"/>
        <v>5671.232876712329</v>
      </c>
      <c r="M166" s="22">
        <v>0</v>
      </c>
      <c r="N166" s="22">
        <v>0</v>
      </c>
      <c r="O166" s="32">
        <v>1945.8000000000002</v>
      </c>
      <c r="P166" s="21">
        <f t="shared" si="26"/>
        <v>49584.156164383559</v>
      </c>
    </row>
    <row r="167" spans="1:30" s="14" customFormat="1" ht="15.95" customHeight="1" x14ac:dyDescent="0.2">
      <c r="A167" s="56" t="s">
        <v>23</v>
      </c>
      <c r="B167" s="56"/>
      <c r="C167" s="56"/>
      <c r="D167" s="56"/>
      <c r="E167" s="56"/>
      <c r="F167" s="23">
        <f>SUM(F164:F166)</f>
        <v>4</v>
      </c>
      <c r="G167" s="20"/>
      <c r="H167" s="20"/>
      <c r="I167" s="24">
        <f>SUM(I164:I166)</f>
        <v>135990</v>
      </c>
      <c r="J167" s="24">
        <f t="shared" ref="J167:P167" si="30">SUM(J164:J166)</f>
        <v>0</v>
      </c>
      <c r="K167" s="24">
        <f t="shared" si="30"/>
        <v>1862.8767123287671</v>
      </c>
      <c r="L167" s="24">
        <f t="shared" si="30"/>
        <v>18628.767123287671</v>
      </c>
      <c r="M167" s="24">
        <f t="shared" si="30"/>
        <v>0</v>
      </c>
      <c r="N167" s="24">
        <f t="shared" si="30"/>
        <v>0</v>
      </c>
      <c r="O167" s="24">
        <f t="shared" si="30"/>
        <v>4017.8016000000002</v>
      </c>
      <c r="P167" s="24">
        <f t="shared" si="30"/>
        <v>160499.44543561642</v>
      </c>
    </row>
    <row r="168" spans="1:30" s="14" customFormat="1" ht="15.95" customHeight="1" x14ac:dyDescent="0.2">
      <c r="A168" s="15" t="s">
        <v>282</v>
      </c>
      <c r="B168" s="25" t="s">
        <v>283</v>
      </c>
      <c r="C168" s="29">
        <v>17</v>
      </c>
      <c r="D168" s="17" t="s">
        <v>284</v>
      </c>
      <c r="E168" s="18">
        <v>503</v>
      </c>
      <c r="F168" s="30">
        <v>1</v>
      </c>
      <c r="G168" s="31">
        <v>1420.4009999999998</v>
      </c>
      <c r="H168" s="20">
        <f t="shared" si="21"/>
        <v>1420.4009999999998</v>
      </c>
      <c r="I168" s="21">
        <f t="shared" si="24"/>
        <v>17044.811999999998</v>
      </c>
      <c r="J168" s="22">
        <v>0</v>
      </c>
      <c r="K168" s="22">
        <f t="shared" si="22"/>
        <v>233.49057534246572</v>
      </c>
      <c r="L168" s="22">
        <f t="shared" si="25"/>
        <v>2334.9057534246572</v>
      </c>
      <c r="M168" s="22">
        <v>0</v>
      </c>
      <c r="N168" s="22">
        <v>0</v>
      </c>
      <c r="O168" s="22">
        <v>2523</v>
      </c>
      <c r="P168" s="21">
        <f t="shared" si="26"/>
        <v>22136.208328767119</v>
      </c>
    </row>
    <row r="169" spans="1:30" s="14" customFormat="1" ht="15.95" customHeight="1" x14ac:dyDescent="0.2">
      <c r="A169" s="15" t="s">
        <v>39</v>
      </c>
      <c r="B169" s="25" t="s">
        <v>285</v>
      </c>
      <c r="C169" s="29">
        <v>17</v>
      </c>
      <c r="D169" s="17" t="s">
        <v>284</v>
      </c>
      <c r="E169" s="18">
        <v>503</v>
      </c>
      <c r="F169" s="30">
        <v>1</v>
      </c>
      <c r="G169" s="31">
        <v>1420.4009999999998</v>
      </c>
      <c r="H169" s="20">
        <f t="shared" si="21"/>
        <v>1420.4009999999998</v>
      </c>
      <c r="I169" s="21">
        <f t="shared" si="24"/>
        <v>17044.811999999998</v>
      </c>
      <c r="J169" s="22">
        <v>0</v>
      </c>
      <c r="K169" s="22">
        <f t="shared" si="22"/>
        <v>233.49057534246572</v>
      </c>
      <c r="L169" s="22">
        <f t="shared" si="25"/>
        <v>2334.9057534246572</v>
      </c>
      <c r="M169" s="22">
        <v>0</v>
      </c>
      <c r="N169" s="22">
        <v>0</v>
      </c>
      <c r="O169" s="22">
        <v>2523</v>
      </c>
      <c r="P169" s="21">
        <f t="shared" si="26"/>
        <v>22136.208328767119</v>
      </c>
    </row>
    <row r="170" spans="1:30" s="14" customFormat="1" ht="15.95" customHeight="1" x14ac:dyDescent="0.2">
      <c r="A170" s="15" t="s">
        <v>286</v>
      </c>
      <c r="B170" s="25" t="s">
        <v>265</v>
      </c>
      <c r="C170" s="29">
        <v>17</v>
      </c>
      <c r="D170" s="17" t="s">
        <v>284</v>
      </c>
      <c r="E170" s="18">
        <v>503</v>
      </c>
      <c r="F170" s="30">
        <v>1</v>
      </c>
      <c r="G170" s="31">
        <v>17063.001</v>
      </c>
      <c r="H170" s="20">
        <f t="shared" si="21"/>
        <v>17063.001</v>
      </c>
      <c r="I170" s="21">
        <f t="shared" si="24"/>
        <v>204756.01199999999</v>
      </c>
      <c r="J170" s="22">
        <v>0</v>
      </c>
      <c r="K170" s="22">
        <f t="shared" si="22"/>
        <v>2804.8768767123283</v>
      </c>
      <c r="L170" s="22">
        <f t="shared" si="25"/>
        <v>28048.768767123285</v>
      </c>
      <c r="M170" s="22">
        <v>0</v>
      </c>
      <c r="N170" s="22">
        <v>0</v>
      </c>
      <c r="O170" s="22">
        <v>0</v>
      </c>
      <c r="P170" s="21">
        <f t="shared" si="26"/>
        <v>235609.65764383561</v>
      </c>
    </row>
    <row r="171" spans="1:30" s="14" customFormat="1" ht="15.95" customHeight="1" x14ac:dyDescent="0.2">
      <c r="A171" s="15" t="s">
        <v>287</v>
      </c>
      <c r="B171" s="25" t="s">
        <v>288</v>
      </c>
      <c r="C171" s="29">
        <v>17</v>
      </c>
      <c r="D171" s="17" t="s">
        <v>284</v>
      </c>
      <c r="E171" s="18">
        <v>503</v>
      </c>
      <c r="F171" s="30">
        <v>1</v>
      </c>
      <c r="G171" s="31">
        <v>7090.02</v>
      </c>
      <c r="H171" s="20">
        <f t="shared" si="21"/>
        <v>7090.02</v>
      </c>
      <c r="I171" s="21">
        <f t="shared" si="24"/>
        <v>85080.24</v>
      </c>
      <c r="J171" s="22">
        <v>0</v>
      </c>
      <c r="K171" s="22">
        <f t="shared" si="22"/>
        <v>1165.4827397260274</v>
      </c>
      <c r="L171" s="22">
        <f t="shared" si="25"/>
        <v>11654.827397260275</v>
      </c>
      <c r="M171" s="22">
        <v>0</v>
      </c>
      <c r="N171" s="22">
        <v>0</v>
      </c>
      <c r="O171" s="22">
        <v>8609.0015999999996</v>
      </c>
      <c r="P171" s="21">
        <f t="shared" si="26"/>
        <v>106509.55173698631</v>
      </c>
      <c r="AD171" s="26"/>
    </row>
    <row r="172" spans="1:30" s="14" customFormat="1" ht="25.5" customHeight="1" x14ac:dyDescent="0.2">
      <c r="A172" s="15" t="s">
        <v>289</v>
      </c>
      <c r="B172" s="38" t="s">
        <v>395</v>
      </c>
      <c r="C172" s="29">
        <v>17</v>
      </c>
      <c r="D172" s="17" t="s">
        <v>284</v>
      </c>
      <c r="E172" s="18">
        <v>503</v>
      </c>
      <c r="F172" s="30">
        <v>2</v>
      </c>
      <c r="G172" s="31">
        <v>5586</v>
      </c>
      <c r="H172" s="20">
        <f t="shared" si="21"/>
        <v>11172</v>
      </c>
      <c r="I172" s="21">
        <f t="shared" si="24"/>
        <v>134064</v>
      </c>
      <c r="J172" s="22">
        <v>0</v>
      </c>
      <c r="K172" s="22">
        <f t="shared" si="22"/>
        <v>1836.4931506849314</v>
      </c>
      <c r="L172" s="22">
        <f t="shared" si="25"/>
        <v>18364.931506849312</v>
      </c>
      <c r="M172" s="22">
        <v>0</v>
      </c>
      <c r="N172" s="22">
        <v>0</v>
      </c>
      <c r="O172" s="22">
        <v>9185.0015999999996</v>
      </c>
      <c r="P172" s="21">
        <f t="shared" si="26"/>
        <v>163450.42625753421</v>
      </c>
      <c r="AD172" s="26"/>
    </row>
    <row r="173" spans="1:30" s="14" customFormat="1" ht="15.95" customHeight="1" x14ac:dyDescent="0.2">
      <c r="A173" s="15" t="s">
        <v>290</v>
      </c>
      <c r="B173" s="25" t="s">
        <v>291</v>
      </c>
      <c r="C173" s="29">
        <v>17</v>
      </c>
      <c r="D173" s="17" t="s">
        <v>284</v>
      </c>
      <c r="E173" s="18">
        <v>503</v>
      </c>
      <c r="F173" s="30">
        <v>1</v>
      </c>
      <c r="G173" s="31">
        <v>2760</v>
      </c>
      <c r="H173" s="20">
        <f t="shared" si="21"/>
        <v>2760</v>
      </c>
      <c r="I173" s="21">
        <f t="shared" si="24"/>
        <v>33120</v>
      </c>
      <c r="J173" s="22">
        <v>0</v>
      </c>
      <c r="K173" s="22">
        <f t="shared" si="22"/>
        <v>453.69863013698625</v>
      </c>
      <c r="L173" s="22">
        <f t="shared" si="25"/>
        <v>4536.9863013698623</v>
      </c>
      <c r="M173" s="22">
        <v>0</v>
      </c>
      <c r="N173" s="22">
        <v>0</v>
      </c>
      <c r="O173" s="22">
        <v>4696.0056000000004</v>
      </c>
      <c r="P173" s="21">
        <f t="shared" si="26"/>
        <v>42806.690531506843</v>
      </c>
      <c r="AD173" s="28"/>
    </row>
    <row r="174" spans="1:30" s="14" customFormat="1" ht="15.95" customHeight="1" x14ac:dyDescent="0.2">
      <c r="A174" s="15" t="s">
        <v>292</v>
      </c>
      <c r="B174" s="25" t="s">
        <v>293</v>
      </c>
      <c r="C174" s="29">
        <v>17</v>
      </c>
      <c r="D174" s="17" t="s">
        <v>284</v>
      </c>
      <c r="E174" s="18">
        <v>503</v>
      </c>
      <c r="F174" s="30">
        <v>1</v>
      </c>
      <c r="G174" s="31">
        <v>6166</v>
      </c>
      <c r="H174" s="20">
        <f t="shared" si="21"/>
        <v>6166</v>
      </c>
      <c r="I174" s="21">
        <f t="shared" si="24"/>
        <v>73992</v>
      </c>
      <c r="J174" s="22">
        <v>0</v>
      </c>
      <c r="K174" s="22">
        <f t="shared" si="22"/>
        <v>1013.5890410958905</v>
      </c>
      <c r="L174" s="22">
        <f t="shared" si="25"/>
        <v>10135.890410958906</v>
      </c>
      <c r="M174" s="22">
        <v>0</v>
      </c>
      <c r="N174" s="22">
        <v>0</v>
      </c>
      <c r="O174" s="22">
        <v>10109</v>
      </c>
      <c r="P174" s="21">
        <f t="shared" si="26"/>
        <v>95250.479452054802</v>
      </c>
    </row>
    <row r="175" spans="1:30" s="14" customFormat="1" ht="15.95" customHeight="1" x14ac:dyDescent="0.2">
      <c r="A175" s="56" t="s">
        <v>23</v>
      </c>
      <c r="B175" s="56"/>
      <c r="C175" s="56"/>
      <c r="D175" s="56"/>
      <c r="E175" s="56"/>
      <c r="F175" s="23">
        <f>SUM(F168:F174)</f>
        <v>8</v>
      </c>
      <c r="G175" s="20"/>
      <c r="H175" s="20"/>
      <c r="I175" s="24">
        <f>SUM(I168:I174)</f>
        <v>565101.87599999993</v>
      </c>
      <c r="J175" s="24">
        <f t="shared" ref="J175:P175" si="31">SUM(J168:J174)</f>
        <v>0</v>
      </c>
      <c r="K175" s="24">
        <f t="shared" si="31"/>
        <v>7741.1215890410949</v>
      </c>
      <c r="L175" s="24">
        <f t="shared" si="31"/>
        <v>77411.215890410953</v>
      </c>
      <c r="M175" s="24">
        <f t="shared" si="31"/>
        <v>0</v>
      </c>
      <c r="N175" s="24">
        <f t="shared" si="31"/>
        <v>0</v>
      </c>
      <c r="O175" s="24">
        <f t="shared" si="31"/>
        <v>37645.008799999996</v>
      </c>
      <c r="P175" s="24">
        <f t="shared" si="31"/>
        <v>687899.22227945214</v>
      </c>
    </row>
    <row r="176" spans="1:30" s="14" customFormat="1" ht="15.95" customHeight="1" x14ac:dyDescent="0.2">
      <c r="A176" s="15" t="s">
        <v>294</v>
      </c>
      <c r="B176" s="25" t="s">
        <v>295</v>
      </c>
      <c r="C176" s="29">
        <v>18</v>
      </c>
      <c r="D176" s="17" t="s">
        <v>296</v>
      </c>
      <c r="E176" s="18">
        <v>503</v>
      </c>
      <c r="F176" s="30">
        <v>1</v>
      </c>
      <c r="G176" s="31">
        <v>13995</v>
      </c>
      <c r="H176" s="20">
        <f t="shared" si="21"/>
        <v>13995</v>
      </c>
      <c r="I176" s="21">
        <f t="shared" si="24"/>
        <v>167940</v>
      </c>
      <c r="J176" s="22">
        <v>0</v>
      </c>
      <c r="K176" s="22">
        <f t="shared" si="22"/>
        <v>2300.5479452054797</v>
      </c>
      <c r="L176" s="22">
        <f t="shared" si="25"/>
        <v>23005.479452054795</v>
      </c>
      <c r="M176" s="22">
        <v>0</v>
      </c>
      <c r="N176" s="22">
        <v>0</v>
      </c>
      <c r="O176" s="22">
        <v>0</v>
      </c>
      <c r="P176" s="21">
        <f t="shared" si="26"/>
        <v>193246.02739726027</v>
      </c>
    </row>
    <row r="177" spans="1:16" s="14" customFormat="1" ht="15.95" customHeight="1" x14ac:dyDescent="0.2">
      <c r="A177" s="15" t="s">
        <v>297</v>
      </c>
      <c r="B177" s="25" t="s">
        <v>298</v>
      </c>
      <c r="C177" s="29">
        <v>18</v>
      </c>
      <c r="D177" s="17" t="s">
        <v>296</v>
      </c>
      <c r="E177" s="18">
        <v>503</v>
      </c>
      <c r="F177" s="30">
        <v>1</v>
      </c>
      <c r="G177" s="31">
        <v>3409.002</v>
      </c>
      <c r="H177" s="20">
        <f t="shared" si="21"/>
        <v>3409.002</v>
      </c>
      <c r="I177" s="21">
        <f t="shared" si="24"/>
        <v>40908.023999999998</v>
      </c>
      <c r="J177" s="22">
        <v>0</v>
      </c>
      <c r="K177" s="22">
        <f t="shared" si="22"/>
        <v>560.38389041095888</v>
      </c>
      <c r="L177" s="22">
        <f t="shared" si="25"/>
        <v>5603.8389041095888</v>
      </c>
      <c r="M177" s="22">
        <v>0</v>
      </c>
      <c r="N177" s="22">
        <v>0</v>
      </c>
      <c r="O177" s="22">
        <v>5748</v>
      </c>
      <c r="P177" s="21">
        <f t="shared" si="26"/>
        <v>52820.246794520543</v>
      </c>
    </row>
    <row r="178" spans="1:16" s="14" customFormat="1" ht="15.95" customHeight="1" x14ac:dyDescent="0.2">
      <c r="A178" s="15" t="s">
        <v>299</v>
      </c>
      <c r="B178" s="25" t="s">
        <v>300</v>
      </c>
      <c r="C178" s="29">
        <v>18</v>
      </c>
      <c r="D178" s="17" t="s">
        <v>296</v>
      </c>
      <c r="E178" s="18">
        <v>503</v>
      </c>
      <c r="F178" s="30">
        <v>1</v>
      </c>
      <c r="G178" s="31">
        <v>3409.002</v>
      </c>
      <c r="H178" s="20">
        <f t="shared" si="21"/>
        <v>3409.002</v>
      </c>
      <c r="I178" s="21">
        <f t="shared" si="24"/>
        <v>40908.023999999998</v>
      </c>
      <c r="J178" s="22">
        <v>0</v>
      </c>
      <c r="K178" s="22">
        <f t="shared" si="22"/>
        <v>560.38389041095888</v>
      </c>
      <c r="L178" s="22">
        <f t="shared" si="25"/>
        <v>5603.8389041095888</v>
      </c>
      <c r="M178" s="22">
        <v>0</v>
      </c>
      <c r="N178" s="22">
        <v>0</v>
      </c>
      <c r="O178" s="22">
        <v>5748</v>
      </c>
      <c r="P178" s="21">
        <f t="shared" si="26"/>
        <v>52820.246794520543</v>
      </c>
    </row>
    <row r="179" spans="1:16" s="14" customFormat="1" ht="15.95" customHeight="1" x14ac:dyDescent="0.2">
      <c r="A179" s="15" t="s">
        <v>301</v>
      </c>
      <c r="B179" s="25" t="s">
        <v>302</v>
      </c>
      <c r="C179" s="29">
        <v>18</v>
      </c>
      <c r="D179" s="17" t="s">
        <v>296</v>
      </c>
      <c r="E179" s="18">
        <v>503</v>
      </c>
      <c r="F179" s="30">
        <v>1</v>
      </c>
      <c r="G179" s="31">
        <v>3409.002</v>
      </c>
      <c r="H179" s="20">
        <f t="shared" si="21"/>
        <v>3409.002</v>
      </c>
      <c r="I179" s="21">
        <f t="shared" si="24"/>
        <v>40908.023999999998</v>
      </c>
      <c r="J179" s="22">
        <v>0</v>
      </c>
      <c r="K179" s="22">
        <f t="shared" si="22"/>
        <v>560.38389041095888</v>
      </c>
      <c r="L179" s="22">
        <f t="shared" si="25"/>
        <v>5603.8389041095888</v>
      </c>
      <c r="M179" s="22">
        <v>0</v>
      </c>
      <c r="N179" s="22">
        <v>0</v>
      </c>
      <c r="O179" s="22">
        <v>5748</v>
      </c>
      <c r="P179" s="21">
        <f t="shared" si="26"/>
        <v>52820.246794520543</v>
      </c>
    </row>
    <row r="180" spans="1:16" s="14" customFormat="1" ht="15.95" customHeight="1" x14ac:dyDescent="0.2">
      <c r="A180" s="15" t="s">
        <v>303</v>
      </c>
      <c r="B180" s="25" t="s">
        <v>304</v>
      </c>
      <c r="C180" s="29">
        <v>18</v>
      </c>
      <c r="D180" s="17" t="s">
        <v>296</v>
      </c>
      <c r="E180" s="18">
        <v>503</v>
      </c>
      <c r="F180" s="30">
        <v>1</v>
      </c>
      <c r="G180" s="31">
        <v>7671</v>
      </c>
      <c r="H180" s="20">
        <f t="shared" si="21"/>
        <v>7671</v>
      </c>
      <c r="I180" s="21">
        <f t="shared" si="24"/>
        <v>92052</v>
      </c>
      <c r="J180" s="22">
        <v>0</v>
      </c>
      <c r="K180" s="22">
        <f t="shared" si="22"/>
        <v>1260.986301369863</v>
      </c>
      <c r="L180" s="22">
        <f t="shared" si="25"/>
        <v>12609.86301369863</v>
      </c>
      <c r="M180" s="22">
        <v>0</v>
      </c>
      <c r="N180" s="22">
        <v>0</v>
      </c>
      <c r="O180" s="22">
        <v>12332.0016</v>
      </c>
      <c r="P180" s="21">
        <f t="shared" si="26"/>
        <v>118254.8509150685</v>
      </c>
    </row>
    <row r="181" spans="1:16" s="14" customFormat="1" ht="15.95" customHeight="1" x14ac:dyDescent="0.2">
      <c r="A181" s="15" t="s">
        <v>305</v>
      </c>
      <c r="B181" s="25" t="s">
        <v>306</v>
      </c>
      <c r="C181" s="29">
        <v>18</v>
      </c>
      <c r="D181" s="17" t="s">
        <v>296</v>
      </c>
      <c r="E181" s="18">
        <v>503</v>
      </c>
      <c r="F181" s="30">
        <v>1</v>
      </c>
      <c r="G181" s="31">
        <v>3409.002</v>
      </c>
      <c r="H181" s="20">
        <f t="shared" si="21"/>
        <v>3409.002</v>
      </c>
      <c r="I181" s="21">
        <f t="shared" si="24"/>
        <v>40908.023999999998</v>
      </c>
      <c r="J181" s="22">
        <v>0</v>
      </c>
      <c r="K181" s="22">
        <f t="shared" si="22"/>
        <v>560.38389041095888</v>
      </c>
      <c r="L181" s="22">
        <f t="shared" si="25"/>
        <v>5603.8389041095888</v>
      </c>
      <c r="M181" s="22">
        <v>0</v>
      </c>
      <c r="N181" s="22">
        <v>0</v>
      </c>
      <c r="O181" s="22">
        <v>5748</v>
      </c>
      <c r="P181" s="21">
        <f t="shared" si="26"/>
        <v>52820.246794520543</v>
      </c>
    </row>
    <row r="182" spans="1:16" s="14" customFormat="1" ht="15.95" customHeight="1" x14ac:dyDescent="0.2">
      <c r="A182" s="15" t="s">
        <v>307</v>
      </c>
      <c r="B182" s="25" t="s">
        <v>30</v>
      </c>
      <c r="C182" s="29">
        <v>18</v>
      </c>
      <c r="D182" s="17" t="s">
        <v>296</v>
      </c>
      <c r="E182" s="18">
        <v>503</v>
      </c>
      <c r="F182" s="30">
        <v>1</v>
      </c>
      <c r="G182" s="31">
        <f>4288.5*2</f>
        <v>8577</v>
      </c>
      <c r="H182" s="20">
        <f t="shared" si="21"/>
        <v>8577</v>
      </c>
      <c r="I182" s="21">
        <f t="shared" si="24"/>
        <v>102924</v>
      </c>
      <c r="J182" s="22">
        <v>0</v>
      </c>
      <c r="K182" s="22">
        <f t="shared" si="22"/>
        <v>1409.9178082191781</v>
      </c>
      <c r="L182" s="22">
        <f t="shared" si="25"/>
        <v>14099.178082191782</v>
      </c>
      <c r="M182" s="22">
        <v>0</v>
      </c>
      <c r="N182" s="22">
        <v>0</v>
      </c>
      <c r="O182" s="32">
        <v>4837.4279999999999</v>
      </c>
      <c r="P182" s="21">
        <f t="shared" si="26"/>
        <v>123270.52389041096</v>
      </c>
    </row>
    <row r="183" spans="1:16" s="14" customFormat="1" ht="15.95" customHeight="1" x14ac:dyDescent="0.2">
      <c r="A183" s="15" t="s">
        <v>39</v>
      </c>
      <c r="B183" s="25" t="s">
        <v>308</v>
      </c>
      <c r="C183" s="29">
        <v>18</v>
      </c>
      <c r="D183" s="17" t="s">
        <v>296</v>
      </c>
      <c r="E183" s="18">
        <v>503</v>
      </c>
      <c r="F183" s="30">
        <v>1</v>
      </c>
      <c r="G183" s="31">
        <f>1704.501*2</f>
        <v>3409.002</v>
      </c>
      <c r="H183" s="20">
        <f t="shared" si="21"/>
        <v>3409.002</v>
      </c>
      <c r="I183" s="21">
        <f t="shared" si="24"/>
        <v>40908.023999999998</v>
      </c>
      <c r="J183" s="22">
        <v>0</v>
      </c>
      <c r="K183" s="22">
        <f t="shared" si="22"/>
        <v>560.38389041095888</v>
      </c>
      <c r="L183" s="22">
        <f t="shared" si="25"/>
        <v>5603.8389041095888</v>
      </c>
      <c r="M183" s="22">
        <v>0</v>
      </c>
      <c r="N183" s="22">
        <v>0</v>
      </c>
      <c r="O183" s="32">
        <v>1922.6760000000002</v>
      </c>
      <c r="P183" s="21">
        <f t="shared" si="26"/>
        <v>48994.922794520542</v>
      </c>
    </row>
    <row r="184" spans="1:16" s="14" customFormat="1" ht="15.95" customHeight="1" x14ac:dyDescent="0.2">
      <c r="A184" s="15" t="s">
        <v>309</v>
      </c>
      <c r="B184" s="25" t="s">
        <v>310</v>
      </c>
      <c r="C184" s="29">
        <v>18</v>
      </c>
      <c r="D184" s="17" t="s">
        <v>296</v>
      </c>
      <c r="E184" s="18">
        <v>503</v>
      </c>
      <c r="F184" s="30">
        <v>1</v>
      </c>
      <c r="G184" s="31">
        <f>1704.501*2</f>
        <v>3409.002</v>
      </c>
      <c r="H184" s="20">
        <f t="shared" si="21"/>
        <v>3409.002</v>
      </c>
      <c r="I184" s="21">
        <f t="shared" si="24"/>
        <v>40908.023999999998</v>
      </c>
      <c r="J184" s="22">
        <v>0</v>
      </c>
      <c r="K184" s="22">
        <f t="shared" si="22"/>
        <v>560.38389041095888</v>
      </c>
      <c r="L184" s="22">
        <f t="shared" si="25"/>
        <v>5603.8389041095888</v>
      </c>
      <c r="M184" s="22">
        <v>0</v>
      </c>
      <c r="N184" s="22">
        <v>0</v>
      </c>
      <c r="O184" s="32">
        <v>5748</v>
      </c>
      <c r="P184" s="21">
        <f t="shared" si="26"/>
        <v>52820.246794520543</v>
      </c>
    </row>
    <row r="185" spans="1:16" s="14" customFormat="1" ht="15.95" customHeight="1" x14ac:dyDescent="0.2">
      <c r="A185" s="15" t="s">
        <v>311</v>
      </c>
      <c r="B185" s="25" t="s">
        <v>312</v>
      </c>
      <c r="C185" s="29">
        <v>18</v>
      </c>
      <c r="D185" s="17" t="s">
        <v>296</v>
      </c>
      <c r="E185" s="18">
        <v>503</v>
      </c>
      <c r="F185" s="30">
        <v>1</v>
      </c>
      <c r="G185" s="31">
        <f>1704.501*2</f>
        <v>3409.002</v>
      </c>
      <c r="H185" s="20">
        <f t="shared" si="21"/>
        <v>3409.002</v>
      </c>
      <c r="I185" s="21">
        <f t="shared" si="24"/>
        <v>40908.023999999998</v>
      </c>
      <c r="J185" s="22">
        <v>0</v>
      </c>
      <c r="K185" s="22">
        <f t="shared" si="22"/>
        <v>560.38389041095888</v>
      </c>
      <c r="L185" s="22">
        <f t="shared" si="25"/>
        <v>5603.8389041095888</v>
      </c>
      <c r="M185" s="22">
        <v>0</v>
      </c>
      <c r="N185" s="22">
        <v>0</v>
      </c>
      <c r="O185" s="32">
        <v>1922.6760000000002</v>
      </c>
      <c r="P185" s="21">
        <f t="shared" si="26"/>
        <v>48994.922794520542</v>
      </c>
    </row>
    <row r="186" spans="1:16" s="14" customFormat="1" ht="15.95" customHeight="1" x14ac:dyDescent="0.2">
      <c r="A186" s="15" t="s">
        <v>313</v>
      </c>
      <c r="B186" s="25" t="s">
        <v>314</v>
      </c>
      <c r="C186" s="29">
        <v>18</v>
      </c>
      <c r="D186" s="17" t="s">
        <v>296</v>
      </c>
      <c r="E186" s="18">
        <v>503</v>
      </c>
      <c r="F186" s="30">
        <v>1</v>
      </c>
      <c r="G186" s="31">
        <f>1704.501*2</f>
        <v>3409.002</v>
      </c>
      <c r="H186" s="20">
        <f t="shared" si="21"/>
        <v>3409.002</v>
      </c>
      <c r="I186" s="21">
        <f t="shared" si="24"/>
        <v>40908.023999999998</v>
      </c>
      <c r="J186" s="22">
        <v>0</v>
      </c>
      <c r="K186" s="22">
        <f t="shared" si="22"/>
        <v>560.38389041095888</v>
      </c>
      <c r="L186" s="22">
        <f t="shared" si="25"/>
        <v>5603.8389041095888</v>
      </c>
      <c r="M186" s="22">
        <v>0</v>
      </c>
      <c r="N186" s="22">
        <v>0</v>
      </c>
      <c r="O186" s="32">
        <v>5748</v>
      </c>
      <c r="P186" s="21">
        <f t="shared" si="26"/>
        <v>52820.246794520543</v>
      </c>
    </row>
    <row r="187" spans="1:16" s="14" customFormat="1" ht="15.95" customHeight="1" x14ac:dyDescent="0.2">
      <c r="A187" s="56" t="s">
        <v>23</v>
      </c>
      <c r="B187" s="56"/>
      <c r="C187" s="56"/>
      <c r="D187" s="56"/>
      <c r="E187" s="56"/>
      <c r="F187" s="23">
        <f>SUM(F176:F186)</f>
        <v>11</v>
      </c>
      <c r="G187" s="20"/>
      <c r="H187" s="20"/>
      <c r="I187" s="24">
        <f>SUM(I176:I186)</f>
        <v>690180.19199999981</v>
      </c>
      <c r="J187" s="24">
        <f t="shared" ref="J187:P187" si="32">SUM(J176:J186)</f>
        <v>0</v>
      </c>
      <c r="K187" s="24">
        <f t="shared" si="32"/>
        <v>9454.5231780821923</v>
      </c>
      <c r="L187" s="24">
        <f t="shared" si="32"/>
        <v>94545.231780821938</v>
      </c>
      <c r="M187" s="24">
        <f t="shared" si="32"/>
        <v>0</v>
      </c>
      <c r="N187" s="24">
        <f t="shared" si="32"/>
        <v>0</v>
      </c>
      <c r="O187" s="24">
        <f t="shared" si="32"/>
        <v>55502.781600000002</v>
      </c>
      <c r="P187" s="24">
        <f t="shared" si="32"/>
        <v>849682.72855890403</v>
      </c>
    </row>
    <row r="188" spans="1:16" s="14" customFormat="1" ht="15.95" customHeight="1" x14ac:dyDescent="0.2">
      <c r="A188" s="15" t="s">
        <v>315</v>
      </c>
      <c r="B188" s="25" t="s">
        <v>316</v>
      </c>
      <c r="C188" s="29">
        <v>19</v>
      </c>
      <c r="D188" s="17" t="s">
        <v>317</v>
      </c>
      <c r="E188" s="18">
        <v>503</v>
      </c>
      <c r="F188" s="30">
        <v>1</v>
      </c>
      <c r="G188" s="31">
        <v>13850.001</v>
      </c>
      <c r="H188" s="20">
        <f t="shared" si="21"/>
        <v>13850.001</v>
      </c>
      <c r="I188" s="21">
        <f t="shared" si="24"/>
        <v>166200.01199999999</v>
      </c>
      <c r="J188" s="22">
        <v>0</v>
      </c>
      <c r="K188" s="22">
        <f t="shared" si="22"/>
        <v>2276.7124931506846</v>
      </c>
      <c r="L188" s="22">
        <f t="shared" si="25"/>
        <v>22767.124931506849</v>
      </c>
      <c r="M188" s="22">
        <v>0</v>
      </c>
      <c r="N188" s="22">
        <v>0</v>
      </c>
      <c r="O188" s="22">
        <v>0</v>
      </c>
      <c r="P188" s="21">
        <f t="shared" si="26"/>
        <v>191243.84942465753</v>
      </c>
    </row>
    <row r="189" spans="1:16" s="14" customFormat="1" ht="15.95" customHeight="1" x14ac:dyDescent="0.2">
      <c r="A189" s="15" t="s">
        <v>318</v>
      </c>
      <c r="B189" s="25" t="s">
        <v>30</v>
      </c>
      <c r="C189" s="29">
        <v>19</v>
      </c>
      <c r="D189" s="17" t="s">
        <v>317</v>
      </c>
      <c r="E189" s="18">
        <v>503</v>
      </c>
      <c r="F189" s="30">
        <v>1</v>
      </c>
      <c r="G189" s="31">
        <f>4413.501*2</f>
        <v>8827.0020000000004</v>
      </c>
      <c r="H189" s="20">
        <f t="shared" si="21"/>
        <v>8827.0020000000004</v>
      </c>
      <c r="I189" s="21">
        <f t="shared" si="24"/>
        <v>105924.024</v>
      </c>
      <c r="J189" s="22">
        <v>0</v>
      </c>
      <c r="K189" s="22">
        <f t="shared" si="22"/>
        <v>1451.0140273972604</v>
      </c>
      <c r="L189" s="22">
        <f t="shared" si="25"/>
        <v>14510.140273972604</v>
      </c>
      <c r="M189" s="22">
        <v>0</v>
      </c>
      <c r="N189" s="22">
        <v>0</v>
      </c>
      <c r="O189" s="22">
        <v>4978.4279999999999</v>
      </c>
      <c r="P189" s="21">
        <f t="shared" si="26"/>
        <v>126863.60630136987</v>
      </c>
    </row>
    <row r="190" spans="1:16" s="14" customFormat="1" ht="15.95" customHeight="1" x14ac:dyDescent="0.2">
      <c r="A190" s="15" t="s">
        <v>39</v>
      </c>
      <c r="B190" s="25" t="s">
        <v>320</v>
      </c>
      <c r="C190" s="29">
        <v>19</v>
      </c>
      <c r="D190" s="17" t="s">
        <v>317</v>
      </c>
      <c r="E190" s="18">
        <v>503</v>
      </c>
      <c r="F190" s="30">
        <v>1</v>
      </c>
      <c r="G190" s="31">
        <f>3083.001*2</f>
        <v>6166.0020000000004</v>
      </c>
      <c r="H190" s="20">
        <f t="shared" si="21"/>
        <v>6166.0020000000004</v>
      </c>
      <c r="I190" s="21">
        <f t="shared" si="24"/>
        <v>73992.024000000005</v>
      </c>
      <c r="J190" s="22">
        <v>0</v>
      </c>
      <c r="K190" s="22">
        <f t="shared" si="22"/>
        <v>1013.5893698630138</v>
      </c>
      <c r="L190" s="22">
        <f t="shared" si="25"/>
        <v>10135.893698630138</v>
      </c>
      <c r="M190" s="22">
        <v>0</v>
      </c>
      <c r="N190" s="22">
        <v>0</v>
      </c>
      <c r="O190" s="22">
        <v>3477.6240000000003</v>
      </c>
      <c r="P190" s="21">
        <f t="shared" si="26"/>
        <v>88619.131068493152</v>
      </c>
    </row>
    <row r="191" spans="1:16" s="14" customFormat="1" ht="15.95" customHeight="1" x14ac:dyDescent="0.2">
      <c r="A191" s="56" t="s">
        <v>23</v>
      </c>
      <c r="B191" s="56"/>
      <c r="C191" s="56"/>
      <c r="D191" s="56"/>
      <c r="E191" s="56"/>
      <c r="F191" s="23">
        <f>SUM(F188:F190)</f>
        <v>3</v>
      </c>
      <c r="G191" s="20"/>
      <c r="H191" s="20"/>
      <c r="I191" s="24">
        <f>SUM(I188:I190)</f>
        <v>346116.05999999994</v>
      </c>
      <c r="J191" s="24">
        <f t="shared" ref="J191:P191" si="33">SUM(J188:J190)</f>
        <v>0</v>
      </c>
      <c r="K191" s="24">
        <f t="shared" si="33"/>
        <v>4741.3158904109587</v>
      </c>
      <c r="L191" s="24">
        <f t="shared" si="33"/>
        <v>47413.158904109587</v>
      </c>
      <c r="M191" s="24">
        <f t="shared" si="33"/>
        <v>0</v>
      </c>
      <c r="N191" s="24">
        <f t="shared" si="33"/>
        <v>0</v>
      </c>
      <c r="O191" s="24">
        <f t="shared" si="33"/>
        <v>8456.0519999999997</v>
      </c>
      <c r="P191" s="24">
        <f t="shared" si="33"/>
        <v>406726.5867945205</v>
      </c>
    </row>
    <row r="192" spans="1:16" s="14" customFormat="1" ht="40.5" customHeight="1" x14ac:dyDescent="0.2">
      <c r="A192" s="15" t="s">
        <v>321</v>
      </c>
      <c r="B192" s="38" t="s">
        <v>322</v>
      </c>
      <c r="C192" s="29">
        <v>20</v>
      </c>
      <c r="D192" s="17" t="s">
        <v>323</v>
      </c>
      <c r="E192" s="18">
        <v>503</v>
      </c>
      <c r="F192" s="30">
        <v>3</v>
      </c>
      <c r="G192" s="31">
        <v>7081.9919999999993</v>
      </c>
      <c r="H192" s="20">
        <f t="shared" si="21"/>
        <v>21245.975999999999</v>
      </c>
      <c r="I192" s="21">
        <f t="shared" si="24"/>
        <v>254951.712</v>
      </c>
      <c r="J192" s="22">
        <v>0</v>
      </c>
      <c r="K192" s="22">
        <f t="shared" si="22"/>
        <v>3492.4892054794518</v>
      </c>
      <c r="L192" s="22">
        <f t="shared" si="25"/>
        <v>34924.892054794524</v>
      </c>
      <c r="M192" s="22">
        <v>0</v>
      </c>
      <c r="N192" s="22">
        <v>0</v>
      </c>
      <c r="O192" s="22">
        <v>11545.0008</v>
      </c>
      <c r="P192" s="21">
        <f t="shared" si="26"/>
        <v>304914.09406027396</v>
      </c>
    </row>
    <row r="193" spans="1:30" s="14" customFormat="1" ht="24" customHeight="1" x14ac:dyDescent="0.2">
      <c r="A193" s="15" t="s">
        <v>321</v>
      </c>
      <c r="B193" s="38" t="s">
        <v>324</v>
      </c>
      <c r="C193" s="29">
        <v>20</v>
      </c>
      <c r="D193" s="17" t="s">
        <v>323</v>
      </c>
      <c r="E193" s="18">
        <v>503</v>
      </c>
      <c r="F193" s="30">
        <v>2</v>
      </c>
      <c r="G193" s="31">
        <v>5769.5010000000002</v>
      </c>
      <c r="H193" s="20">
        <f t="shared" si="21"/>
        <v>11539.002</v>
      </c>
      <c r="I193" s="21">
        <f t="shared" si="24"/>
        <v>138468.024</v>
      </c>
      <c r="J193" s="22">
        <v>0</v>
      </c>
      <c r="K193" s="22">
        <f t="shared" si="22"/>
        <v>1896.8222465753424</v>
      </c>
      <c r="L193" s="22">
        <f t="shared" si="25"/>
        <v>18968.222465753424</v>
      </c>
      <c r="M193" s="22">
        <v>0</v>
      </c>
      <c r="N193" s="22">
        <v>0</v>
      </c>
      <c r="O193" s="22">
        <v>9477</v>
      </c>
      <c r="P193" s="21">
        <f t="shared" si="26"/>
        <v>168810.06871232879</v>
      </c>
    </row>
    <row r="194" spans="1:30" s="14" customFormat="1" ht="15.95" customHeight="1" x14ac:dyDescent="0.2">
      <c r="A194" s="15" t="s">
        <v>325</v>
      </c>
      <c r="B194" s="25" t="s">
        <v>326</v>
      </c>
      <c r="C194" s="29">
        <v>20</v>
      </c>
      <c r="D194" s="17" t="s">
        <v>323</v>
      </c>
      <c r="E194" s="18">
        <v>503</v>
      </c>
      <c r="F194" s="30">
        <v>1</v>
      </c>
      <c r="G194" s="31">
        <v>5180.0010000000002</v>
      </c>
      <c r="H194" s="20">
        <f t="shared" si="21"/>
        <v>5180.0010000000002</v>
      </c>
      <c r="I194" s="21">
        <f t="shared" si="24"/>
        <v>62160.012000000002</v>
      </c>
      <c r="J194" s="22">
        <v>0</v>
      </c>
      <c r="K194" s="22">
        <f t="shared" si="22"/>
        <v>851.50701369863009</v>
      </c>
      <c r="L194" s="22">
        <f t="shared" si="25"/>
        <v>8515.0701369863018</v>
      </c>
      <c r="M194" s="22">
        <v>0</v>
      </c>
      <c r="N194" s="22">
        <v>0</v>
      </c>
      <c r="O194" s="22">
        <v>7404</v>
      </c>
      <c r="P194" s="21">
        <f t="shared" si="26"/>
        <v>78930.589150684944</v>
      </c>
    </row>
    <row r="195" spans="1:30" s="14" customFormat="1" ht="15.95" customHeight="1" x14ac:dyDescent="0.2">
      <c r="A195" s="15" t="s">
        <v>327</v>
      </c>
      <c r="B195" s="25" t="s">
        <v>328</v>
      </c>
      <c r="C195" s="29">
        <v>20</v>
      </c>
      <c r="D195" s="17" t="s">
        <v>323</v>
      </c>
      <c r="E195" s="18">
        <v>503</v>
      </c>
      <c r="F195" s="30">
        <v>1</v>
      </c>
      <c r="G195" s="31">
        <v>6188.0009999999993</v>
      </c>
      <c r="H195" s="20">
        <f t="shared" si="21"/>
        <v>6188.0009999999993</v>
      </c>
      <c r="I195" s="21">
        <f t="shared" si="24"/>
        <v>74256.011999999988</v>
      </c>
      <c r="J195" s="22">
        <v>0</v>
      </c>
      <c r="K195" s="22">
        <f t="shared" si="22"/>
        <v>1017.2056438356162</v>
      </c>
      <c r="L195" s="22">
        <f t="shared" si="25"/>
        <v>10172.056438356161</v>
      </c>
      <c r="M195" s="22">
        <v>0</v>
      </c>
      <c r="N195" s="22">
        <v>0</v>
      </c>
      <c r="O195" s="22">
        <v>8966.0015999999996</v>
      </c>
      <c r="P195" s="21">
        <f t="shared" si="26"/>
        <v>94411.275682191772</v>
      </c>
    </row>
    <row r="196" spans="1:30" s="14" customFormat="1" ht="24" customHeight="1" x14ac:dyDescent="0.2">
      <c r="A196" s="15" t="s">
        <v>329</v>
      </c>
      <c r="B196" s="38" t="s">
        <v>330</v>
      </c>
      <c r="C196" s="29">
        <v>20</v>
      </c>
      <c r="D196" s="17" t="s">
        <v>323</v>
      </c>
      <c r="E196" s="18">
        <v>503</v>
      </c>
      <c r="F196" s="30">
        <v>2</v>
      </c>
      <c r="G196" s="31">
        <v>7794</v>
      </c>
      <c r="H196" s="20">
        <f t="shared" si="21"/>
        <v>15588</v>
      </c>
      <c r="I196" s="21">
        <f t="shared" si="24"/>
        <v>187056</v>
      </c>
      <c r="J196" s="22">
        <v>0</v>
      </c>
      <c r="K196" s="22">
        <f t="shared" si="22"/>
        <v>2562.41095890411</v>
      </c>
      <c r="L196" s="22">
        <f t="shared" si="25"/>
        <v>25624.109589041098</v>
      </c>
      <c r="M196" s="22">
        <v>0</v>
      </c>
      <c r="N196" s="22">
        <v>0</v>
      </c>
      <c r="O196" s="22">
        <v>12525</v>
      </c>
      <c r="P196" s="21">
        <f t="shared" si="26"/>
        <v>227767.5205479452</v>
      </c>
      <c r="AD196" s="26"/>
    </row>
    <row r="197" spans="1:30" s="14" customFormat="1" ht="15.95" customHeight="1" x14ac:dyDescent="0.2">
      <c r="A197" s="15" t="s">
        <v>331</v>
      </c>
      <c r="B197" s="25" t="s">
        <v>332</v>
      </c>
      <c r="C197" s="29">
        <v>20</v>
      </c>
      <c r="D197" s="17" t="s">
        <v>323</v>
      </c>
      <c r="E197" s="18">
        <v>503</v>
      </c>
      <c r="F197" s="30">
        <v>1</v>
      </c>
      <c r="G197" s="31">
        <v>17664</v>
      </c>
      <c r="H197" s="20">
        <f t="shared" si="21"/>
        <v>17664</v>
      </c>
      <c r="I197" s="21">
        <f t="shared" si="24"/>
        <v>211968</v>
      </c>
      <c r="J197" s="22">
        <v>0</v>
      </c>
      <c r="K197" s="22">
        <f t="shared" si="22"/>
        <v>2903.6712328767126</v>
      </c>
      <c r="L197" s="22">
        <f t="shared" si="25"/>
        <v>29036.712328767124</v>
      </c>
      <c r="M197" s="22">
        <v>0</v>
      </c>
      <c r="N197" s="22">
        <v>0</v>
      </c>
      <c r="O197" s="22">
        <v>0</v>
      </c>
      <c r="P197" s="21">
        <f t="shared" si="26"/>
        <v>243908.38356164383</v>
      </c>
    </row>
    <row r="198" spans="1:30" s="14" customFormat="1" ht="15.95" customHeight="1" x14ac:dyDescent="0.2">
      <c r="A198" s="15" t="s">
        <v>67</v>
      </c>
      <c r="B198" s="25" t="s">
        <v>333</v>
      </c>
      <c r="C198" s="29">
        <v>20</v>
      </c>
      <c r="D198" s="17" t="s">
        <v>323</v>
      </c>
      <c r="E198" s="18">
        <v>503</v>
      </c>
      <c r="F198" s="30">
        <v>1</v>
      </c>
      <c r="G198" s="31">
        <v>5586</v>
      </c>
      <c r="H198" s="20">
        <f t="shared" si="21"/>
        <v>5586</v>
      </c>
      <c r="I198" s="21">
        <f t="shared" si="24"/>
        <v>67032</v>
      </c>
      <c r="J198" s="22">
        <v>0</v>
      </c>
      <c r="K198" s="22">
        <f t="shared" si="22"/>
        <v>918.24657534246569</v>
      </c>
      <c r="L198" s="22">
        <f t="shared" si="25"/>
        <v>9182.4657534246562</v>
      </c>
      <c r="M198" s="22">
        <v>0</v>
      </c>
      <c r="N198" s="22">
        <v>0</v>
      </c>
      <c r="O198" s="22">
        <v>9185.0015999999996</v>
      </c>
      <c r="P198" s="21">
        <f t="shared" si="26"/>
        <v>86317.713928767116</v>
      </c>
    </row>
    <row r="199" spans="1:30" s="14" customFormat="1" ht="15.95" customHeight="1" x14ac:dyDescent="0.2">
      <c r="A199" s="15" t="s">
        <v>334</v>
      </c>
      <c r="B199" s="25" t="s">
        <v>335</v>
      </c>
      <c r="C199" s="29">
        <v>20</v>
      </c>
      <c r="D199" s="17" t="s">
        <v>323</v>
      </c>
      <c r="E199" s="18">
        <v>503</v>
      </c>
      <c r="F199" s="30">
        <v>1</v>
      </c>
      <c r="G199" s="31">
        <v>8652.99</v>
      </c>
      <c r="H199" s="20">
        <f t="shared" si="21"/>
        <v>8652.99</v>
      </c>
      <c r="I199" s="21">
        <f t="shared" si="24"/>
        <v>103835.88</v>
      </c>
      <c r="J199" s="22">
        <v>0</v>
      </c>
      <c r="K199" s="22">
        <f t="shared" si="22"/>
        <v>1422.4093150684935</v>
      </c>
      <c r="L199" s="22">
        <f t="shared" si="25"/>
        <v>14224.093150684934</v>
      </c>
      <c r="M199" s="22">
        <v>0</v>
      </c>
      <c r="N199" s="22">
        <v>0</v>
      </c>
      <c r="O199" s="22">
        <v>13868.0016</v>
      </c>
      <c r="P199" s="21">
        <f t="shared" si="26"/>
        <v>133350.38406575343</v>
      </c>
    </row>
    <row r="200" spans="1:30" s="14" customFormat="1" ht="15.95" customHeight="1" x14ac:dyDescent="0.2">
      <c r="A200" s="15" t="s">
        <v>133</v>
      </c>
      <c r="B200" s="25" t="s">
        <v>336</v>
      </c>
      <c r="C200" s="29">
        <v>20</v>
      </c>
      <c r="D200" s="17" t="s">
        <v>323</v>
      </c>
      <c r="E200" s="18">
        <v>503</v>
      </c>
      <c r="F200" s="30">
        <v>1</v>
      </c>
      <c r="G200" s="31">
        <f>2558.4*2</f>
        <v>5116.8</v>
      </c>
      <c r="H200" s="20">
        <f t="shared" si="21"/>
        <v>5116.8</v>
      </c>
      <c r="I200" s="21">
        <f t="shared" si="24"/>
        <v>61401.600000000006</v>
      </c>
      <c r="J200" s="22">
        <v>0</v>
      </c>
      <c r="K200" s="22">
        <f t="shared" si="22"/>
        <v>841.11780821917819</v>
      </c>
      <c r="L200" s="22">
        <f t="shared" si="25"/>
        <v>8411.1780821917819</v>
      </c>
      <c r="M200" s="22">
        <v>0</v>
      </c>
      <c r="N200" s="22">
        <v>0</v>
      </c>
      <c r="O200" s="32">
        <v>7943.1552000000011</v>
      </c>
      <c r="P200" s="21">
        <f t="shared" si="26"/>
        <v>78597.051090410969</v>
      </c>
    </row>
    <row r="201" spans="1:30" s="14" customFormat="1" ht="15.95" customHeight="1" x14ac:dyDescent="0.2">
      <c r="A201" s="15" t="s">
        <v>337</v>
      </c>
      <c r="B201" s="25" t="s">
        <v>338</v>
      </c>
      <c r="C201" s="29">
        <v>20</v>
      </c>
      <c r="D201" s="17" t="s">
        <v>323</v>
      </c>
      <c r="E201" s="18">
        <v>503</v>
      </c>
      <c r="F201" s="30">
        <v>1</v>
      </c>
      <c r="G201" s="31">
        <f>2577.12*2</f>
        <v>5154.24</v>
      </c>
      <c r="H201" s="20">
        <f t="shared" si="21"/>
        <v>5154.24</v>
      </c>
      <c r="I201" s="21">
        <f t="shared" si="24"/>
        <v>61850.879999999997</v>
      </c>
      <c r="J201" s="22">
        <v>0</v>
      </c>
      <c r="K201" s="22">
        <f t="shared" si="22"/>
        <v>847.27232876712321</v>
      </c>
      <c r="L201" s="22">
        <f t="shared" si="25"/>
        <v>8472.7232876712314</v>
      </c>
      <c r="M201" s="22">
        <v>0</v>
      </c>
      <c r="N201" s="22">
        <v>0</v>
      </c>
      <c r="O201" s="32">
        <v>8001.2426400000004</v>
      </c>
      <c r="P201" s="21">
        <f t="shared" si="26"/>
        <v>79172.118256438349</v>
      </c>
    </row>
    <row r="202" spans="1:30" s="14" customFormat="1" ht="15.95" customHeight="1" x14ac:dyDescent="0.2">
      <c r="A202" s="15" t="s">
        <v>39</v>
      </c>
      <c r="B202" s="25" t="s">
        <v>339</v>
      </c>
      <c r="C202" s="29">
        <v>20</v>
      </c>
      <c r="D202" s="17" t="s">
        <v>323</v>
      </c>
      <c r="E202" s="18">
        <v>503</v>
      </c>
      <c r="F202" s="30">
        <v>1</v>
      </c>
      <c r="G202" s="31">
        <f>2489.25*2</f>
        <v>4978.5</v>
      </c>
      <c r="H202" s="20">
        <f t="shared" ref="H202:H232" si="34">+G202*F202</f>
        <v>4978.5</v>
      </c>
      <c r="I202" s="21">
        <f t="shared" si="24"/>
        <v>59742</v>
      </c>
      <c r="J202" s="22">
        <v>0</v>
      </c>
      <c r="K202" s="22">
        <f t="shared" ref="K202:K232" si="35">I202/365*20*25%</f>
        <v>818.38356164383549</v>
      </c>
      <c r="L202" s="22">
        <f t="shared" si="25"/>
        <v>8183.8356164383558</v>
      </c>
      <c r="M202" s="22">
        <v>0</v>
      </c>
      <c r="N202" s="22">
        <v>0</v>
      </c>
      <c r="O202" s="32">
        <v>2807.8739999999998</v>
      </c>
      <c r="P202" s="21">
        <f t="shared" si="26"/>
        <v>71552.093178082185</v>
      </c>
    </row>
    <row r="203" spans="1:30" s="14" customFormat="1" ht="15.95" customHeight="1" x14ac:dyDescent="0.2">
      <c r="A203" s="15" t="s">
        <v>39</v>
      </c>
      <c r="B203" s="25" t="s">
        <v>340</v>
      </c>
      <c r="C203" s="29">
        <v>20</v>
      </c>
      <c r="D203" s="17" t="s">
        <v>323</v>
      </c>
      <c r="E203" s="18">
        <v>503</v>
      </c>
      <c r="F203" s="30">
        <v>1</v>
      </c>
      <c r="G203" s="31">
        <f>5343*2</f>
        <v>10686</v>
      </c>
      <c r="H203" s="20">
        <f t="shared" si="34"/>
        <v>10686</v>
      </c>
      <c r="I203" s="21">
        <f t="shared" si="24"/>
        <v>128232</v>
      </c>
      <c r="J203" s="22">
        <v>0</v>
      </c>
      <c r="K203" s="22">
        <f t="shared" si="35"/>
        <v>1756.6027397260273</v>
      </c>
      <c r="L203" s="22">
        <f t="shared" si="25"/>
        <v>17566.027397260274</v>
      </c>
      <c r="M203" s="22">
        <v>0</v>
      </c>
      <c r="N203" s="22">
        <v>0</v>
      </c>
      <c r="O203" s="32">
        <v>6026.9040000000005</v>
      </c>
      <c r="P203" s="21">
        <f t="shared" si="26"/>
        <v>153581.53413698633</v>
      </c>
    </row>
    <row r="204" spans="1:30" s="14" customFormat="1" ht="15.95" customHeight="1" x14ac:dyDescent="0.2">
      <c r="A204" s="15" t="s">
        <v>341</v>
      </c>
      <c r="B204" s="25" t="s">
        <v>342</v>
      </c>
      <c r="C204" s="29">
        <v>20</v>
      </c>
      <c r="D204" s="17" t="s">
        <v>323</v>
      </c>
      <c r="E204" s="18">
        <v>503</v>
      </c>
      <c r="F204" s="30">
        <v>1</v>
      </c>
      <c r="G204" s="31">
        <f>2725.5*2</f>
        <v>5451</v>
      </c>
      <c r="H204" s="20">
        <f t="shared" si="34"/>
        <v>5451</v>
      </c>
      <c r="I204" s="21">
        <f t="shared" si="24"/>
        <v>65412</v>
      </c>
      <c r="J204" s="22">
        <v>0</v>
      </c>
      <c r="K204" s="22">
        <f t="shared" si="35"/>
        <v>896.05479452054794</v>
      </c>
      <c r="L204" s="22">
        <f t="shared" si="25"/>
        <v>8960.5479452054788</v>
      </c>
      <c r="M204" s="22">
        <v>0</v>
      </c>
      <c r="N204" s="22">
        <v>0</v>
      </c>
      <c r="O204" s="32">
        <v>8677.68</v>
      </c>
      <c r="P204" s="21">
        <f t="shared" si="26"/>
        <v>83946.282739726012</v>
      </c>
    </row>
    <row r="205" spans="1:30" s="14" customFormat="1" ht="15.95" customHeight="1" x14ac:dyDescent="0.2">
      <c r="A205" s="56" t="s">
        <v>23</v>
      </c>
      <c r="B205" s="56"/>
      <c r="C205" s="56"/>
      <c r="D205" s="56"/>
      <c r="E205" s="56"/>
      <c r="F205" s="23">
        <f>SUM(F192:F204)</f>
        <v>17</v>
      </c>
      <c r="G205" s="20"/>
      <c r="H205" s="20"/>
      <c r="I205" s="24">
        <f>SUM(I192:I204)</f>
        <v>1476366.12</v>
      </c>
      <c r="J205" s="24">
        <f t="shared" ref="J205:P205" si="36">SUM(J192:J204)</f>
        <v>0</v>
      </c>
      <c r="K205" s="24">
        <f t="shared" si="36"/>
        <v>20224.193424657533</v>
      </c>
      <c r="L205" s="24">
        <f t="shared" si="36"/>
        <v>202241.93424657534</v>
      </c>
      <c r="M205" s="24">
        <f t="shared" si="36"/>
        <v>0</v>
      </c>
      <c r="N205" s="24">
        <f t="shared" si="36"/>
        <v>0</v>
      </c>
      <c r="O205" s="24">
        <f t="shared" si="36"/>
        <v>106426.86144000001</v>
      </c>
      <c r="P205" s="24">
        <f t="shared" si="36"/>
        <v>1805259.1091112331</v>
      </c>
    </row>
    <row r="206" spans="1:30" s="14" customFormat="1" ht="15.95" customHeight="1" x14ac:dyDescent="0.2">
      <c r="A206" s="15" t="s">
        <v>343</v>
      </c>
      <c r="B206" s="25" t="s">
        <v>344</v>
      </c>
      <c r="C206" s="29">
        <v>21</v>
      </c>
      <c r="D206" s="17" t="s">
        <v>345</v>
      </c>
      <c r="E206" s="18">
        <v>503</v>
      </c>
      <c r="F206" s="30">
        <v>1</v>
      </c>
      <c r="G206" s="31">
        <v>5673</v>
      </c>
      <c r="H206" s="20">
        <f t="shared" si="34"/>
        <v>5673</v>
      </c>
      <c r="I206" s="21">
        <f t="shared" si="24"/>
        <v>68076</v>
      </c>
      <c r="J206" s="22">
        <v>0</v>
      </c>
      <c r="K206" s="22">
        <f t="shared" si="35"/>
        <v>932.54794520547944</v>
      </c>
      <c r="L206" s="22">
        <f t="shared" si="25"/>
        <v>9325.4794520547948</v>
      </c>
      <c r="M206" s="22">
        <v>0</v>
      </c>
      <c r="N206" s="22">
        <v>0</v>
      </c>
      <c r="O206" s="22">
        <v>9323.0015999999996</v>
      </c>
      <c r="P206" s="21">
        <f t="shared" si="26"/>
        <v>87657.028997260277</v>
      </c>
    </row>
    <row r="207" spans="1:30" s="14" customFormat="1" ht="15.95" customHeight="1" x14ac:dyDescent="0.2">
      <c r="A207" s="15" t="s">
        <v>67</v>
      </c>
      <c r="B207" s="25" t="s">
        <v>346</v>
      </c>
      <c r="C207" s="29">
        <v>21</v>
      </c>
      <c r="D207" s="17" t="s">
        <v>345</v>
      </c>
      <c r="E207" s="18">
        <v>503</v>
      </c>
      <c r="F207" s="30">
        <v>1</v>
      </c>
      <c r="G207" s="31">
        <v>7671</v>
      </c>
      <c r="H207" s="20">
        <f t="shared" si="34"/>
        <v>7671</v>
      </c>
      <c r="I207" s="21">
        <f t="shared" si="24"/>
        <v>92052</v>
      </c>
      <c r="J207" s="22">
        <v>0</v>
      </c>
      <c r="K207" s="22">
        <f t="shared" si="35"/>
        <v>1260.986301369863</v>
      </c>
      <c r="L207" s="22">
        <f t="shared" si="25"/>
        <v>12609.86301369863</v>
      </c>
      <c r="M207" s="22">
        <v>0</v>
      </c>
      <c r="N207" s="22">
        <v>0</v>
      </c>
      <c r="O207" s="22">
        <v>12332.0016</v>
      </c>
      <c r="P207" s="21">
        <f t="shared" si="26"/>
        <v>118254.8509150685</v>
      </c>
    </row>
    <row r="208" spans="1:30" s="14" customFormat="1" ht="15.95" customHeight="1" x14ac:dyDescent="0.2">
      <c r="A208" s="15" t="s">
        <v>347</v>
      </c>
      <c r="B208" s="25" t="s">
        <v>348</v>
      </c>
      <c r="C208" s="29">
        <v>21</v>
      </c>
      <c r="D208" s="17" t="s">
        <v>345</v>
      </c>
      <c r="E208" s="18">
        <v>503</v>
      </c>
      <c r="F208" s="30">
        <v>1</v>
      </c>
      <c r="G208" s="31">
        <v>4928.0009999999993</v>
      </c>
      <c r="H208" s="20">
        <f t="shared" si="34"/>
        <v>4928.0009999999993</v>
      </c>
      <c r="I208" s="21">
        <f t="shared" si="24"/>
        <v>59136.011999999988</v>
      </c>
      <c r="J208" s="22">
        <v>0</v>
      </c>
      <c r="K208" s="22">
        <f t="shared" si="35"/>
        <v>810.08235616438344</v>
      </c>
      <c r="L208" s="22">
        <f t="shared" si="25"/>
        <v>8100.8235616438342</v>
      </c>
      <c r="M208" s="22">
        <v>0</v>
      </c>
      <c r="N208" s="22">
        <v>0</v>
      </c>
      <c r="O208" s="22">
        <v>8153.0015999999996</v>
      </c>
      <c r="P208" s="21">
        <f t="shared" si="26"/>
        <v>76199.919517808215</v>
      </c>
      <c r="AB208" s="26"/>
    </row>
    <row r="209" spans="1:28" s="14" customFormat="1" ht="15.95" customHeight="1" x14ac:dyDescent="0.2">
      <c r="A209" s="56" t="s">
        <v>23</v>
      </c>
      <c r="B209" s="56"/>
      <c r="C209" s="56"/>
      <c r="D209" s="56"/>
      <c r="E209" s="56"/>
      <c r="F209" s="23">
        <f>SUM(F206:F208)</f>
        <v>3</v>
      </c>
      <c r="G209" s="20"/>
      <c r="H209" s="20"/>
      <c r="I209" s="24">
        <f>SUM(I206:I208)</f>
        <v>219264.01199999999</v>
      </c>
      <c r="J209" s="24">
        <f t="shared" ref="J209:P209" si="37">SUM(J206:J208)</f>
        <v>0</v>
      </c>
      <c r="K209" s="24">
        <f t="shared" si="37"/>
        <v>3003.6166027397257</v>
      </c>
      <c r="L209" s="24">
        <f t="shared" si="37"/>
        <v>30036.166027397259</v>
      </c>
      <c r="M209" s="24">
        <f t="shared" si="37"/>
        <v>0</v>
      </c>
      <c r="N209" s="24">
        <f t="shared" si="37"/>
        <v>0</v>
      </c>
      <c r="O209" s="24">
        <f t="shared" si="37"/>
        <v>29808.004799999999</v>
      </c>
      <c r="P209" s="24">
        <f t="shared" si="37"/>
        <v>282111.79943013703</v>
      </c>
    </row>
    <row r="210" spans="1:28" s="14" customFormat="1" ht="15.95" customHeight="1" x14ac:dyDescent="0.2">
      <c r="A210" s="15" t="s">
        <v>349</v>
      </c>
      <c r="B210" s="41" t="s">
        <v>350</v>
      </c>
      <c r="C210" s="29">
        <v>22</v>
      </c>
      <c r="D210" s="17" t="s">
        <v>351</v>
      </c>
      <c r="E210" s="18">
        <v>503</v>
      </c>
      <c r="F210" s="30">
        <v>1</v>
      </c>
      <c r="G210" s="31">
        <v>11337</v>
      </c>
      <c r="H210" s="20">
        <f t="shared" si="34"/>
        <v>11337</v>
      </c>
      <c r="I210" s="21">
        <f t="shared" si="24"/>
        <v>136044</v>
      </c>
      <c r="J210" s="22">
        <v>0</v>
      </c>
      <c r="K210" s="22">
        <f t="shared" si="35"/>
        <v>1863.6164383561643</v>
      </c>
      <c r="L210" s="22">
        <f t="shared" si="25"/>
        <v>18636.164383561645</v>
      </c>
      <c r="M210" s="22">
        <v>0</v>
      </c>
      <c r="N210" s="22">
        <v>0</v>
      </c>
      <c r="O210" s="22">
        <v>11809.0008</v>
      </c>
      <c r="P210" s="21">
        <f t="shared" si="26"/>
        <v>168352.78162191782</v>
      </c>
    </row>
    <row r="211" spans="1:28" s="14" customFormat="1" ht="15.95" customHeight="1" x14ac:dyDescent="0.2">
      <c r="A211" s="15" t="s">
        <v>352</v>
      </c>
      <c r="B211" s="25" t="s">
        <v>353</v>
      </c>
      <c r="C211" s="29">
        <v>22</v>
      </c>
      <c r="D211" s="17" t="s">
        <v>351</v>
      </c>
      <c r="E211" s="18">
        <v>503</v>
      </c>
      <c r="F211" s="30">
        <v>1</v>
      </c>
      <c r="G211" s="31">
        <v>6993</v>
      </c>
      <c r="H211" s="20">
        <f t="shared" si="34"/>
        <v>6993</v>
      </c>
      <c r="I211" s="21">
        <f t="shared" si="24"/>
        <v>83916</v>
      </c>
      <c r="J211" s="22">
        <v>0</v>
      </c>
      <c r="K211" s="22">
        <f t="shared" si="35"/>
        <v>1149.5342465753424</v>
      </c>
      <c r="L211" s="22">
        <f t="shared" si="25"/>
        <v>11495.342465753423</v>
      </c>
      <c r="M211" s="22">
        <v>0</v>
      </c>
      <c r="N211" s="22">
        <v>0</v>
      </c>
      <c r="O211" s="22">
        <v>11403</v>
      </c>
      <c r="P211" s="21">
        <f t="shared" si="26"/>
        <v>107963.87671232877</v>
      </c>
    </row>
    <row r="212" spans="1:28" s="14" customFormat="1" ht="15.95" customHeight="1" x14ac:dyDescent="0.2">
      <c r="A212" s="15" t="s">
        <v>354</v>
      </c>
      <c r="B212" s="25" t="s">
        <v>355</v>
      </c>
      <c r="C212" s="29">
        <v>22</v>
      </c>
      <c r="D212" s="17" t="s">
        <v>351</v>
      </c>
      <c r="E212" s="18">
        <v>503</v>
      </c>
      <c r="F212" s="30">
        <v>1</v>
      </c>
      <c r="G212" s="31">
        <v>6660</v>
      </c>
      <c r="H212" s="20">
        <f t="shared" si="34"/>
        <v>6660</v>
      </c>
      <c r="I212" s="21">
        <f t="shared" si="24"/>
        <v>79920</v>
      </c>
      <c r="J212" s="22">
        <v>0</v>
      </c>
      <c r="K212" s="22">
        <f t="shared" si="35"/>
        <v>1094.7945205479452</v>
      </c>
      <c r="L212" s="22">
        <f t="shared" si="25"/>
        <v>10947.945205479453</v>
      </c>
      <c r="M212" s="22">
        <v>0</v>
      </c>
      <c r="N212" s="22">
        <v>0</v>
      </c>
      <c r="O212" s="22">
        <v>10873.0008</v>
      </c>
      <c r="P212" s="21">
        <f t="shared" si="26"/>
        <v>102835.7405260274</v>
      </c>
    </row>
    <row r="213" spans="1:28" s="14" customFormat="1" ht="15.95" customHeight="1" x14ac:dyDescent="0.2">
      <c r="A213" s="15" t="s">
        <v>356</v>
      </c>
      <c r="B213" s="41" t="s">
        <v>357</v>
      </c>
      <c r="C213" s="29">
        <v>22</v>
      </c>
      <c r="D213" s="17" t="s">
        <v>351</v>
      </c>
      <c r="E213" s="18">
        <v>503</v>
      </c>
      <c r="F213" s="30">
        <v>1</v>
      </c>
      <c r="G213" s="31">
        <v>6993</v>
      </c>
      <c r="H213" s="20">
        <f t="shared" si="34"/>
        <v>6993</v>
      </c>
      <c r="I213" s="21">
        <f t="shared" si="24"/>
        <v>83916</v>
      </c>
      <c r="J213" s="22">
        <v>0</v>
      </c>
      <c r="K213" s="22">
        <f t="shared" si="35"/>
        <v>1149.5342465753424</v>
      </c>
      <c r="L213" s="22">
        <f t="shared" si="25"/>
        <v>11495.342465753423</v>
      </c>
      <c r="M213" s="22">
        <v>0</v>
      </c>
      <c r="N213" s="22">
        <v>0</v>
      </c>
      <c r="O213" s="22">
        <v>11403</v>
      </c>
      <c r="P213" s="21">
        <f t="shared" si="26"/>
        <v>107963.87671232877</v>
      </c>
      <c r="AB213" s="26"/>
    </row>
    <row r="214" spans="1:28" s="14" customFormat="1" ht="15.95" customHeight="1" x14ac:dyDescent="0.2">
      <c r="A214" s="15" t="s">
        <v>358</v>
      </c>
      <c r="B214" s="25" t="s">
        <v>359</v>
      </c>
      <c r="C214" s="29">
        <v>22</v>
      </c>
      <c r="D214" s="17" t="s">
        <v>351</v>
      </c>
      <c r="E214" s="18">
        <v>503</v>
      </c>
      <c r="F214" s="30">
        <v>1</v>
      </c>
      <c r="G214" s="31">
        <v>6999</v>
      </c>
      <c r="H214" s="20">
        <f t="shared" si="34"/>
        <v>6999</v>
      </c>
      <c r="I214" s="21">
        <f t="shared" si="24"/>
        <v>83988</v>
      </c>
      <c r="J214" s="22">
        <v>0</v>
      </c>
      <c r="K214" s="22">
        <f t="shared" si="35"/>
        <v>1150.5205479452054</v>
      </c>
      <c r="L214" s="22">
        <f t="shared" si="25"/>
        <v>11505.205479452054</v>
      </c>
      <c r="M214" s="22">
        <v>0</v>
      </c>
      <c r="N214" s="22">
        <v>0</v>
      </c>
      <c r="O214" s="22">
        <v>11413.0008</v>
      </c>
      <c r="P214" s="21">
        <f t="shared" si="26"/>
        <v>108056.72682739726</v>
      </c>
    </row>
    <row r="215" spans="1:28" s="14" customFormat="1" ht="15.95" customHeight="1" x14ac:dyDescent="0.2">
      <c r="A215" s="15" t="s">
        <v>360</v>
      </c>
      <c r="B215" s="25" t="s">
        <v>361</v>
      </c>
      <c r="C215" s="29">
        <v>22</v>
      </c>
      <c r="D215" s="17" t="s">
        <v>351</v>
      </c>
      <c r="E215" s="18">
        <v>503</v>
      </c>
      <c r="F215" s="30">
        <v>1</v>
      </c>
      <c r="G215" s="31">
        <v>4689</v>
      </c>
      <c r="H215" s="20">
        <f t="shared" si="34"/>
        <v>4689</v>
      </c>
      <c r="I215" s="21">
        <f t="shared" si="24"/>
        <v>56268</v>
      </c>
      <c r="J215" s="22">
        <v>0</v>
      </c>
      <c r="K215" s="22">
        <f t="shared" si="35"/>
        <v>770.79452054794513</v>
      </c>
      <c r="L215" s="22">
        <f t="shared" si="25"/>
        <v>7707.9452054794519</v>
      </c>
      <c r="M215" s="22">
        <v>0</v>
      </c>
      <c r="N215" s="22">
        <v>0</v>
      </c>
      <c r="O215" s="22">
        <v>7786.0007999999998</v>
      </c>
      <c r="P215" s="21">
        <f t="shared" si="26"/>
        <v>72532.740526027395</v>
      </c>
    </row>
    <row r="216" spans="1:28" s="14" customFormat="1" ht="77.25" customHeight="1" x14ac:dyDescent="0.2">
      <c r="A216" s="15" t="s">
        <v>362</v>
      </c>
      <c r="B216" s="38" t="s">
        <v>363</v>
      </c>
      <c r="C216" s="29">
        <v>22</v>
      </c>
      <c r="D216" s="17" t="s">
        <v>351</v>
      </c>
      <c r="E216" s="18">
        <v>503</v>
      </c>
      <c r="F216" s="30">
        <v>6</v>
      </c>
      <c r="G216" s="31">
        <v>6993</v>
      </c>
      <c r="H216" s="20">
        <f t="shared" si="34"/>
        <v>41958</v>
      </c>
      <c r="I216" s="21">
        <f t="shared" si="24"/>
        <v>503496</v>
      </c>
      <c r="J216" s="22">
        <v>0</v>
      </c>
      <c r="K216" s="22">
        <f t="shared" si="35"/>
        <v>6897.2054794520545</v>
      </c>
      <c r="L216" s="22">
        <f t="shared" si="25"/>
        <v>68972.054794520547</v>
      </c>
      <c r="M216" s="22">
        <v>0</v>
      </c>
      <c r="N216" s="22">
        <v>0</v>
      </c>
      <c r="O216" s="22">
        <v>11403</v>
      </c>
      <c r="P216" s="21">
        <f t="shared" si="26"/>
        <v>590768.26027397253</v>
      </c>
    </row>
    <row r="217" spans="1:28" s="14" customFormat="1" ht="15.95" customHeight="1" x14ac:dyDescent="0.2">
      <c r="A217" s="15" t="s">
        <v>364</v>
      </c>
      <c r="B217" s="25" t="s">
        <v>365</v>
      </c>
      <c r="C217" s="29">
        <v>22</v>
      </c>
      <c r="D217" s="17" t="s">
        <v>351</v>
      </c>
      <c r="E217" s="18">
        <v>503</v>
      </c>
      <c r="F217" s="30">
        <v>1</v>
      </c>
      <c r="G217" s="31">
        <v>9369</v>
      </c>
      <c r="H217" s="20">
        <f t="shared" si="34"/>
        <v>9369</v>
      </c>
      <c r="I217" s="21">
        <f t="shared" si="24"/>
        <v>112428</v>
      </c>
      <c r="J217" s="22">
        <v>0</v>
      </c>
      <c r="K217" s="22">
        <f t="shared" si="35"/>
        <v>1540.1095890410961</v>
      </c>
      <c r="L217" s="22">
        <f t="shared" si="25"/>
        <v>15401.095890410959</v>
      </c>
      <c r="M217" s="22">
        <v>0</v>
      </c>
      <c r="N217" s="22">
        <v>0</v>
      </c>
      <c r="O217" s="22">
        <v>14980.0008</v>
      </c>
      <c r="P217" s="21">
        <f t="shared" si="26"/>
        <v>144349.20627945205</v>
      </c>
    </row>
    <row r="218" spans="1:28" s="14" customFormat="1" ht="15.95" customHeight="1" x14ac:dyDescent="0.2">
      <c r="A218" s="15" t="s">
        <v>366</v>
      </c>
      <c r="B218" s="25" t="s">
        <v>367</v>
      </c>
      <c r="C218" s="29">
        <v>22</v>
      </c>
      <c r="D218" s="17" t="s">
        <v>351</v>
      </c>
      <c r="E218" s="18">
        <v>503</v>
      </c>
      <c r="F218" s="30">
        <v>1</v>
      </c>
      <c r="G218" s="31">
        <v>6416.0010000000002</v>
      </c>
      <c r="H218" s="20">
        <f t="shared" si="34"/>
        <v>6416.0010000000002</v>
      </c>
      <c r="I218" s="21">
        <f t="shared" si="24"/>
        <v>76992.012000000002</v>
      </c>
      <c r="J218" s="22">
        <v>0</v>
      </c>
      <c r="K218" s="22">
        <f t="shared" si="35"/>
        <v>1054.685095890411</v>
      </c>
      <c r="L218" s="22">
        <f t="shared" si="25"/>
        <v>10546.85095890411</v>
      </c>
      <c r="M218" s="22">
        <v>0</v>
      </c>
      <c r="N218" s="22">
        <v>0</v>
      </c>
      <c r="O218" s="22">
        <v>9806.0015999999996</v>
      </c>
      <c r="P218" s="21">
        <f t="shared" si="26"/>
        <v>98399.549654794522</v>
      </c>
    </row>
    <row r="219" spans="1:28" s="14" customFormat="1" ht="15.95" customHeight="1" x14ac:dyDescent="0.2">
      <c r="A219" s="15" t="s">
        <v>368</v>
      </c>
      <c r="B219" s="25" t="s">
        <v>369</v>
      </c>
      <c r="C219" s="29">
        <v>22</v>
      </c>
      <c r="D219" s="17" t="s">
        <v>351</v>
      </c>
      <c r="E219" s="18">
        <v>503</v>
      </c>
      <c r="F219" s="30">
        <v>1</v>
      </c>
      <c r="G219" s="31">
        <v>8562.99</v>
      </c>
      <c r="H219" s="20">
        <f t="shared" si="34"/>
        <v>8562.99</v>
      </c>
      <c r="I219" s="21">
        <f t="shared" si="24"/>
        <v>102755.88</v>
      </c>
      <c r="J219" s="22">
        <v>0</v>
      </c>
      <c r="K219" s="22">
        <f t="shared" si="35"/>
        <v>1407.614794520548</v>
      </c>
      <c r="L219" s="22">
        <f t="shared" si="25"/>
        <v>14076.147945205481</v>
      </c>
      <c r="M219" s="22">
        <v>0</v>
      </c>
      <c r="N219" s="22">
        <v>0</v>
      </c>
      <c r="O219" s="22">
        <v>13728</v>
      </c>
      <c r="P219" s="21">
        <f t="shared" si="26"/>
        <v>131967.64273972603</v>
      </c>
    </row>
    <row r="220" spans="1:28" s="14" customFormat="1" ht="15.95" customHeight="1" x14ac:dyDescent="0.2">
      <c r="A220" s="15" t="s">
        <v>79</v>
      </c>
      <c r="B220" s="25" t="s">
        <v>370</v>
      </c>
      <c r="C220" s="29">
        <v>22</v>
      </c>
      <c r="D220" s="17" t="s">
        <v>351</v>
      </c>
      <c r="E220" s="18">
        <v>503</v>
      </c>
      <c r="F220" s="30">
        <v>1</v>
      </c>
      <c r="G220" s="31">
        <v>6415.0020000000004</v>
      </c>
      <c r="H220" s="20">
        <f t="shared" si="34"/>
        <v>6415.0020000000004</v>
      </c>
      <c r="I220" s="21">
        <f t="shared" si="24"/>
        <v>76980.024000000005</v>
      </c>
      <c r="J220" s="22">
        <v>0</v>
      </c>
      <c r="K220" s="22">
        <f t="shared" si="35"/>
        <v>1054.5208767123288</v>
      </c>
      <c r="L220" s="22">
        <f t="shared" si="25"/>
        <v>10545.208767123289</v>
      </c>
      <c r="M220" s="22">
        <v>0</v>
      </c>
      <c r="N220" s="22">
        <v>0</v>
      </c>
      <c r="O220" s="22">
        <v>9806.0015999999996</v>
      </c>
      <c r="P220" s="21">
        <f t="shared" si="26"/>
        <v>98385.755243835622</v>
      </c>
    </row>
    <row r="221" spans="1:28" s="14" customFormat="1" ht="15.95" customHeight="1" x14ac:dyDescent="0.2">
      <c r="A221" s="15" t="s">
        <v>39</v>
      </c>
      <c r="B221" s="25" t="s">
        <v>371</v>
      </c>
      <c r="C221" s="29">
        <v>22</v>
      </c>
      <c r="D221" s="17" t="s">
        <v>351</v>
      </c>
      <c r="E221" s="18">
        <v>503</v>
      </c>
      <c r="F221" s="30">
        <v>1</v>
      </c>
      <c r="G221" s="31">
        <f>4181.25*2</f>
        <v>8362.5</v>
      </c>
      <c r="H221" s="20">
        <f t="shared" si="34"/>
        <v>8362.5</v>
      </c>
      <c r="I221" s="21">
        <f t="shared" ref="I221:I232" si="38">F221*G221*12</f>
        <v>100350</v>
      </c>
      <c r="J221" s="22">
        <v>0</v>
      </c>
      <c r="K221" s="22">
        <f t="shared" si="35"/>
        <v>1374.6575342465753</v>
      </c>
      <c r="L221" s="22">
        <f t="shared" ref="L221:L232" si="39">I221/365*50</f>
        <v>13746.575342465752</v>
      </c>
      <c r="M221" s="22">
        <v>0</v>
      </c>
      <c r="N221" s="22">
        <v>0</v>
      </c>
      <c r="O221" s="22">
        <v>4716.4500000000007</v>
      </c>
      <c r="P221" s="21">
        <f t="shared" ref="P221:P231" si="40">SUM(I221:O221)</f>
        <v>120187.68287671234</v>
      </c>
    </row>
    <row r="222" spans="1:28" s="14" customFormat="1" ht="15.95" customHeight="1" x14ac:dyDescent="0.2">
      <c r="A222" s="56" t="s">
        <v>23</v>
      </c>
      <c r="B222" s="56"/>
      <c r="C222" s="56"/>
      <c r="D222" s="56"/>
      <c r="E222" s="56"/>
      <c r="F222" s="23">
        <f>SUM(F210:F221)</f>
        <v>17</v>
      </c>
      <c r="G222" s="20"/>
      <c r="H222" s="20"/>
      <c r="I222" s="24">
        <f>SUM(I210:I221)</f>
        <v>1497053.916</v>
      </c>
      <c r="J222" s="24">
        <f t="shared" ref="J222:P222" si="41">SUM(J210:J221)</f>
        <v>0</v>
      </c>
      <c r="K222" s="24">
        <f t="shared" si="41"/>
        <v>20507.587890410963</v>
      </c>
      <c r="L222" s="24">
        <f t="shared" si="41"/>
        <v>205075.87890410959</v>
      </c>
      <c r="M222" s="24">
        <f t="shared" si="41"/>
        <v>0</v>
      </c>
      <c r="N222" s="24">
        <f t="shared" si="41"/>
        <v>0</v>
      </c>
      <c r="O222" s="24">
        <f t="shared" si="41"/>
        <v>129126.4572</v>
      </c>
      <c r="P222" s="24">
        <f t="shared" si="41"/>
        <v>1851763.8399945206</v>
      </c>
    </row>
    <row r="223" spans="1:28" s="14" customFormat="1" ht="15.95" customHeight="1" x14ac:dyDescent="0.2">
      <c r="A223" s="15" t="s">
        <v>372</v>
      </c>
      <c r="B223" s="25" t="s">
        <v>373</v>
      </c>
      <c r="C223" s="29">
        <v>23</v>
      </c>
      <c r="D223" s="17" t="s">
        <v>374</v>
      </c>
      <c r="E223" s="18">
        <v>503</v>
      </c>
      <c r="F223" s="30">
        <v>1</v>
      </c>
      <c r="G223" s="31">
        <v>8827.0020000000004</v>
      </c>
      <c r="H223" s="20">
        <f t="shared" si="34"/>
        <v>8827.0020000000004</v>
      </c>
      <c r="I223" s="21">
        <f t="shared" si="38"/>
        <v>105924.024</v>
      </c>
      <c r="J223" s="22">
        <v>0</v>
      </c>
      <c r="K223" s="22">
        <f t="shared" si="35"/>
        <v>1451.0140273972604</v>
      </c>
      <c r="L223" s="22">
        <f t="shared" si="39"/>
        <v>14510.140273972604</v>
      </c>
      <c r="M223" s="22">
        <v>0</v>
      </c>
      <c r="N223" s="22">
        <v>0</v>
      </c>
      <c r="O223" s="22">
        <v>0</v>
      </c>
      <c r="P223" s="21">
        <f t="shared" si="40"/>
        <v>121885.17830136987</v>
      </c>
    </row>
    <row r="224" spans="1:28" s="14" customFormat="1" ht="15.95" customHeight="1" x14ac:dyDescent="0.2">
      <c r="A224" s="56" t="s">
        <v>23</v>
      </c>
      <c r="B224" s="56"/>
      <c r="C224" s="56"/>
      <c r="D224" s="56"/>
      <c r="E224" s="56"/>
      <c r="F224" s="23">
        <f>+F223</f>
        <v>1</v>
      </c>
      <c r="G224" s="20"/>
      <c r="H224" s="20"/>
      <c r="I224" s="24">
        <f>+I223</f>
        <v>105924.024</v>
      </c>
      <c r="J224" s="24">
        <f t="shared" ref="J224:P224" si="42">+J223</f>
        <v>0</v>
      </c>
      <c r="K224" s="24">
        <f t="shared" si="42"/>
        <v>1451.0140273972604</v>
      </c>
      <c r="L224" s="24">
        <f t="shared" si="42"/>
        <v>14510.140273972604</v>
      </c>
      <c r="M224" s="24">
        <f t="shared" si="42"/>
        <v>0</v>
      </c>
      <c r="N224" s="24">
        <f t="shared" si="42"/>
        <v>0</v>
      </c>
      <c r="O224" s="24">
        <f t="shared" si="42"/>
        <v>0</v>
      </c>
      <c r="P224" s="24">
        <f t="shared" si="42"/>
        <v>121885.17830136987</v>
      </c>
    </row>
    <row r="225" spans="1:16" s="14" customFormat="1" ht="15.95" customHeight="1" x14ac:dyDescent="0.2">
      <c r="A225" s="15" t="s">
        <v>375</v>
      </c>
      <c r="B225" s="25" t="s">
        <v>376</v>
      </c>
      <c r="C225" s="29">
        <v>24</v>
      </c>
      <c r="D225" s="17" t="s">
        <v>377</v>
      </c>
      <c r="E225" s="18">
        <v>503</v>
      </c>
      <c r="F225" s="30">
        <v>1</v>
      </c>
      <c r="G225" s="31">
        <v>8285.0010000000002</v>
      </c>
      <c r="H225" s="20">
        <f t="shared" si="34"/>
        <v>8285.0010000000002</v>
      </c>
      <c r="I225" s="21">
        <f t="shared" si="38"/>
        <v>99420.012000000002</v>
      </c>
      <c r="J225" s="22">
        <v>0</v>
      </c>
      <c r="K225" s="22">
        <f t="shared" si="35"/>
        <v>1361.9179726027396</v>
      </c>
      <c r="L225" s="22">
        <f t="shared" si="39"/>
        <v>13619.179726027398</v>
      </c>
      <c r="M225" s="22">
        <v>0</v>
      </c>
      <c r="N225" s="22">
        <v>0</v>
      </c>
      <c r="O225" s="22">
        <v>11447.0016</v>
      </c>
      <c r="P225" s="21">
        <f t="shared" si="40"/>
        <v>125848.11129863015</v>
      </c>
    </row>
    <row r="226" spans="1:16" s="14" customFormat="1" ht="15.95" customHeight="1" x14ac:dyDescent="0.2">
      <c r="A226" s="15" t="s">
        <v>378</v>
      </c>
      <c r="B226" s="25" t="s">
        <v>379</v>
      </c>
      <c r="C226" s="29">
        <v>24</v>
      </c>
      <c r="D226" s="17" t="s">
        <v>377</v>
      </c>
      <c r="E226" s="18">
        <v>503</v>
      </c>
      <c r="F226" s="30">
        <v>1</v>
      </c>
      <c r="G226" s="31">
        <f>4142.5005*2</f>
        <v>8285.0010000000002</v>
      </c>
      <c r="H226" s="20">
        <f t="shared" si="34"/>
        <v>8285.0010000000002</v>
      </c>
      <c r="I226" s="21">
        <f t="shared" si="38"/>
        <v>99420.012000000002</v>
      </c>
      <c r="J226" s="22">
        <v>0</v>
      </c>
      <c r="K226" s="22">
        <f t="shared" si="35"/>
        <v>1361.9179726027396</v>
      </c>
      <c r="L226" s="22">
        <f t="shared" si="39"/>
        <v>13619.179726027398</v>
      </c>
      <c r="M226" s="22">
        <v>0</v>
      </c>
      <c r="N226" s="22">
        <v>0</v>
      </c>
      <c r="O226" s="22">
        <v>4672.74</v>
      </c>
      <c r="P226" s="21">
        <f t="shared" si="40"/>
        <v>119073.84969863015</v>
      </c>
    </row>
    <row r="227" spans="1:16" s="14" customFormat="1" ht="15.95" customHeight="1" x14ac:dyDescent="0.2">
      <c r="A227" s="56" t="s">
        <v>23</v>
      </c>
      <c r="B227" s="56"/>
      <c r="C227" s="56"/>
      <c r="D227" s="56"/>
      <c r="E227" s="56"/>
      <c r="F227" s="23">
        <f>SUM(F225:F226)</f>
        <v>2</v>
      </c>
      <c r="G227" s="20"/>
      <c r="H227" s="20"/>
      <c r="I227" s="24">
        <f>SUM(I225:I226)</f>
        <v>198840.024</v>
      </c>
      <c r="J227" s="24">
        <f t="shared" ref="J227:P227" si="43">SUM(J225:J226)</f>
        <v>0</v>
      </c>
      <c r="K227" s="24">
        <f t="shared" si="43"/>
        <v>2723.8359452054792</v>
      </c>
      <c r="L227" s="24">
        <f t="shared" si="43"/>
        <v>27238.359452054796</v>
      </c>
      <c r="M227" s="24">
        <f t="shared" si="43"/>
        <v>0</v>
      </c>
      <c r="N227" s="24">
        <f t="shared" si="43"/>
        <v>0</v>
      </c>
      <c r="O227" s="24">
        <f t="shared" si="43"/>
        <v>16119.741599999999</v>
      </c>
      <c r="P227" s="24">
        <f t="shared" si="43"/>
        <v>244921.96099726029</v>
      </c>
    </row>
    <row r="228" spans="1:16" s="14" customFormat="1" ht="15.95" customHeight="1" x14ac:dyDescent="0.2">
      <c r="A228" s="15" t="s">
        <v>380</v>
      </c>
      <c r="B228" s="25" t="s">
        <v>381</v>
      </c>
      <c r="C228" s="29">
        <v>25</v>
      </c>
      <c r="D228" s="17" t="s">
        <v>382</v>
      </c>
      <c r="E228" s="18">
        <v>503</v>
      </c>
      <c r="F228" s="30">
        <v>1</v>
      </c>
      <c r="G228" s="31">
        <v>22977</v>
      </c>
      <c r="H228" s="20">
        <f t="shared" si="34"/>
        <v>22977</v>
      </c>
      <c r="I228" s="21">
        <f t="shared" si="38"/>
        <v>275724</v>
      </c>
      <c r="J228" s="22">
        <v>0</v>
      </c>
      <c r="K228" s="22">
        <f t="shared" si="35"/>
        <v>3777.0410958904108</v>
      </c>
      <c r="L228" s="22">
        <f t="shared" si="39"/>
        <v>37770.410958904111</v>
      </c>
      <c r="M228" s="22">
        <v>0</v>
      </c>
      <c r="N228" s="22">
        <v>0</v>
      </c>
      <c r="O228" s="22">
        <v>0</v>
      </c>
      <c r="P228" s="21">
        <f t="shared" si="40"/>
        <v>317271.45205479453</v>
      </c>
    </row>
    <row r="229" spans="1:16" s="14" customFormat="1" ht="15.95" customHeight="1" x14ac:dyDescent="0.2">
      <c r="A229" s="15" t="s">
        <v>383</v>
      </c>
      <c r="B229" s="25" t="s">
        <v>384</v>
      </c>
      <c r="C229" s="29">
        <v>25</v>
      </c>
      <c r="D229" s="17" t="s">
        <v>382</v>
      </c>
      <c r="E229" s="18">
        <v>503</v>
      </c>
      <c r="F229" s="30">
        <v>1</v>
      </c>
      <c r="G229" s="31">
        <v>9637.0020000000004</v>
      </c>
      <c r="H229" s="20">
        <f t="shared" si="34"/>
        <v>9637.0020000000004</v>
      </c>
      <c r="I229" s="21">
        <f t="shared" si="38"/>
        <v>115644.024</v>
      </c>
      <c r="J229" s="22">
        <v>0</v>
      </c>
      <c r="K229" s="22">
        <f t="shared" si="35"/>
        <v>1584.1647123287671</v>
      </c>
      <c r="L229" s="22">
        <f t="shared" si="39"/>
        <v>15841.647123287672</v>
      </c>
      <c r="M229" s="22">
        <v>0</v>
      </c>
      <c r="N229" s="22">
        <v>0</v>
      </c>
      <c r="O229" s="22">
        <v>12332.0016</v>
      </c>
      <c r="P229" s="21">
        <f t="shared" si="40"/>
        <v>145401.83743561644</v>
      </c>
    </row>
    <row r="230" spans="1:16" s="14" customFormat="1" ht="15.95" customHeight="1" x14ac:dyDescent="0.2">
      <c r="A230" s="15" t="s">
        <v>383</v>
      </c>
      <c r="B230" s="25" t="s">
        <v>385</v>
      </c>
      <c r="C230" s="29">
        <v>25</v>
      </c>
      <c r="D230" s="17" t="s">
        <v>382</v>
      </c>
      <c r="E230" s="18">
        <v>503</v>
      </c>
      <c r="F230" s="30">
        <v>1</v>
      </c>
      <c r="G230" s="31">
        <v>11235</v>
      </c>
      <c r="H230" s="20">
        <f t="shared" si="34"/>
        <v>11235</v>
      </c>
      <c r="I230" s="21">
        <f t="shared" si="38"/>
        <v>134820</v>
      </c>
      <c r="J230" s="22">
        <v>0</v>
      </c>
      <c r="K230" s="22">
        <f t="shared" si="35"/>
        <v>1846.8493150684933</v>
      </c>
      <c r="L230" s="22">
        <f t="shared" si="39"/>
        <v>18468.493150684932</v>
      </c>
      <c r="M230" s="22">
        <v>0</v>
      </c>
      <c r="N230" s="22">
        <v>0</v>
      </c>
      <c r="O230" s="22">
        <v>15921</v>
      </c>
      <c r="P230" s="21">
        <f t="shared" si="40"/>
        <v>171056.34246575341</v>
      </c>
    </row>
    <row r="231" spans="1:16" s="14" customFormat="1" ht="15.95" customHeight="1" x14ac:dyDescent="0.2">
      <c r="A231" s="15" t="s">
        <v>386</v>
      </c>
      <c r="B231" s="25" t="s">
        <v>387</v>
      </c>
      <c r="C231" s="29">
        <v>25</v>
      </c>
      <c r="D231" s="17" t="s">
        <v>382</v>
      </c>
      <c r="E231" s="18">
        <v>503</v>
      </c>
      <c r="F231" s="30">
        <v>1</v>
      </c>
      <c r="G231" s="31">
        <f>3486*2</f>
        <v>6972</v>
      </c>
      <c r="H231" s="20">
        <f t="shared" si="34"/>
        <v>6972</v>
      </c>
      <c r="I231" s="21">
        <f t="shared" si="38"/>
        <v>83664</v>
      </c>
      <c r="J231" s="22">
        <v>0</v>
      </c>
      <c r="K231" s="22">
        <f t="shared" si="35"/>
        <v>1146.0821917808219</v>
      </c>
      <c r="L231" s="22">
        <f t="shared" si="39"/>
        <v>11460.82191780822</v>
      </c>
      <c r="M231" s="22">
        <v>0</v>
      </c>
      <c r="N231" s="22">
        <v>0</v>
      </c>
      <c r="O231" s="32">
        <v>3932.2080000000005</v>
      </c>
      <c r="P231" s="21">
        <f t="shared" si="40"/>
        <v>100203.11210958904</v>
      </c>
    </row>
    <row r="232" spans="1:16" s="14" customFormat="1" ht="15.95" customHeight="1" x14ac:dyDescent="0.2">
      <c r="A232" s="15" t="s">
        <v>39</v>
      </c>
      <c r="B232" s="25" t="s">
        <v>396</v>
      </c>
      <c r="C232" s="29">
        <v>25</v>
      </c>
      <c r="D232" s="17" t="s">
        <v>382</v>
      </c>
      <c r="E232" s="18">
        <v>503</v>
      </c>
      <c r="F232" s="30">
        <v>1</v>
      </c>
      <c r="G232" s="31">
        <f>2904*2</f>
        <v>5808</v>
      </c>
      <c r="H232" s="20">
        <f t="shared" si="34"/>
        <v>5808</v>
      </c>
      <c r="I232" s="21">
        <f t="shared" si="38"/>
        <v>69696</v>
      </c>
      <c r="J232" s="22">
        <v>0</v>
      </c>
      <c r="K232" s="22">
        <f t="shared" si="35"/>
        <v>954.73972602739718</v>
      </c>
      <c r="L232" s="22">
        <f t="shared" si="39"/>
        <v>9547.3972602739723</v>
      </c>
      <c r="M232" s="22">
        <v>0</v>
      </c>
      <c r="N232" s="22">
        <v>0</v>
      </c>
      <c r="O232" s="32">
        <v>3275.712</v>
      </c>
      <c r="P232" s="21">
        <f>SUM(I232:O232)</f>
        <v>83473.848986301367</v>
      </c>
    </row>
    <row r="233" spans="1:16" s="14" customFormat="1" ht="15.95" customHeight="1" x14ac:dyDescent="0.2">
      <c r="A233" s="54" t="s">
        <v>23</v>
      </c>
      <c r="B233" s="54"/>
      <c r="C233" s="54"/>
      <c r="D233" s="54"/>
      <c r="E233" s="54"/>
      <c r="F233" s="42">
        <f>SUM(F228:F232)</f>
        <v>5</v>
      </c>
      <c r="G233" s="43"/>
      <c r="H233" s="43"/>
      <c r="I233" s="44">
        <f>SUM(I228:I232)</f>
        <v>679548.02399999998</v>
      </c>
      <c r="J233" s="44">
        <f t="shared" ref="J233:P233" si="44">SUM(J228:J232)</f>
        <v>0</v>
      </c>
      <c r="K233" s="44">
        <f t="shared" si="44"/>
        <v>9308.8770410958914</v>
      </c>
      <c r="L233" s="44">
        <f t="shared" si="44"/>
        <v>93088.77041095891</v>
      </c>
      <c r="M233" s="44">
        <f t="shared" si="44"/>
        <v>0</v>
      </c>
      <c r="N233" s="44">
        <f t="shared" si="44"/>
        <v>0</v>
      </c>
      <c r="O233" s="44">
        <f t="shared" si="44"/>
        <v>35460.921600000001</v>
      </c>
      <c r="P233" s="44">
        <f t="shared" si="44"/>
        <v>817406.59305205476</v>
      </c>
    </row>
    <row r="234" spans="1:16" s="14" customFormat="1" ht="24.95" customHeight="1" x14ac:dyDescent="0.2">
      <c r="A234" s="55" t="s">
        <v>388</v>
      </c>
      <c r="B234" s="55"/>
      <c r="C234" s="55"/>
      <c r="D234" s="55"/>
      <c r="E234" s="55"/>
      <c r="F234" s="45">
        <f>+F233+F227+F224+F222+F209+F191++F187+F175+F167+F163+F158+F153+F142+F109+F99+F95+F90+F85+F34+F28+F24+F20+F16+F9+F205</f>
        <v>250</v>
      </c>
      <c r="G234" s="46"/>
      <c r="H234" s="46">
        <f>SUM(H8:H232)</f>
        <v>2018325.0820000006</v>
      </c>
      <c r="I234" s="46">
        <f t="shared" ref="I234:P234" si="45">+I9+I16+I20+I24+I28+I34+I85+I90+I95+I99+I109+I142+I153+I158+I163+I167+I175+I187+I191+I205+I209+I227+I233+I224+I222</f>
        <v>24219900.983999997</v>
      </c>
      <c r="J234" s="46">
        <f t="shared" si="45"/>
        <v>0</v>
      </c>
      <c r="K234" s="46">
        <f t="shared" si="45"/>
        <v>331779.46553424653</v>
      </c>
      <c r="L234" s="46">
        <f t="shared" si="45"/>
        <v>3317794.6553424653</v>
      </c>
      <c r="M234" s="46">
        <f t="shared" si="45"/>
        <v>0</v>
      </c>
      <c r="N234" s="46">
        <f t="shared" si="45"/>
        <v>0</v>
      </c>
      <c r="O234" s="46">
        <f t="shared" si="45"/>
        <v>1546427.1486400003</v>
      </c>
      <c r="P234" s="46">
        <f t="shared" si="45"/>
        <v>29415902.253516719</v>
      </c>
    </row>
    <row r="235" spans="1:16" s="14" customFormat="1" ht="24.95" customHeight="1" x14ac:dyDescent="0.2">
      <c r="D235" s="47"/>
      <c r="L235" s="48"/>
    </row>
    <row r="236" spans="1:16" s="14" customFormat="1" ht="24.95" customHeight="1" x14ac:dyDescent="0.2">
      <c r="D236" s="47"/>
      <c r="L236" s="48"/>
    </row>
    <row r="237" spans="1:16" s="14" customFormat="1" ht="24.95" customHeight="1" x14ac:dyDescent="0.2">
      <c r="D237" s="47"/>
      <c r="L237" s="48"/>
    </row>
    <row r="238" spans="1:16" s="14" customFormat="1" ht="24.95" customHeight="1" x14ac:dyDescent="0.2">
      <c r="D238" s="47"/>
      <c r="L238" s="48"/>
    </row>
    <row r="239" spans="1:16" s="14" customFormat="1" ht="24.95" customHeight="1" x14ac:dyDescent="0.2">
      <c r="D239" s="47"/>
      <c r="L239" s="48"/>
    </row>
    <row r="240" spans="1:16" s="14" customFormat="1" ht="24.95" customHeight="1" x14ac:dyDescent="0.2">
      <c r="D240" s="47"/>
      <c r="L240" s="48"/>
    </row>
    <row r="241" spans="4:4" s="14" customFormat="1" ht="12.75" x14ac:dyDescent="0.2">
      <c r="D241" s="47"/>
    </row>
    <row r="242" spans="4:4" s="14" customFormat="1" ht="12.75" x14ac:dyDescent="0.2">
      <c r="D242" s="47"/>
    </row>
    <row r="243" spans="4:4" s="14" customFormat="1" ht="12.75" x14ac:dyDescent="0.2">
      <c r="D243" s="47"/>
    </row>
    <row r="244" spans="4:4" s="14" customFormat="1" ht="12.75" x14ac:dyDescent="0.2">
      <c r="D244" s="47"/>
    </row>
    <row r="245" spans="4:4" s="14" customFormat="1" ht="12.75" x14ac:dyDescent="0.2">
      <c r="D245" s="47"/>
    </row>
    <row r="246" spans="4:4" s="14" customFormat="1" ht="12.75" x14ac:dyDescent="0.2">
      <c r="D246" s="47"/>
    </row>
    <row r="247" spans="4:4" s="14" customFormat="1" ht="12.75" x14ac:dyDescent="0.2">
      <c r="D247" s="47"/>
    </row>
    <row r="248" spans="4:4" s="14" customFormat="1" ht="12.75" x14ac:dyDescent="0.2">
      <c r="D248" s="47"/>
    </row>
    <row r="249" spans="4:4" s="14" customFormat="1" ht="12.75" x14ac:dyDescent="0.2">
      <c r="D249" s="47"/>
    </row>
    <row r="250" spans="4:4" s="14" customFormat="1" ht="12.75" x14ac:dyDescent="0.2">
      <c r="D250" s="47"/>
    </row>
    <row r="251" spans="4:4" s="14" customFormat="1" ht="12.75" x14ac:dyDescent="0.2">
      <c r="D251" s="47"/>
    </row>
    <row r="252" spans="4:4" s="14" customFormat="1" ht="12.75" x14ac:dyDescent="0.2">
      <c r="D252" s="47"/>
    </row>
    <row r="253" spans="4:4" s="14" customFormat="1" ht="12.75" x14ac:dyDescent="0.2">
      <c r="D253" s="47"/>
    </row>
    <row r="254" spans="4:4" s="14" customFormat="1" ht="12.75" x14ac:dyDescent="0.2">
      <c r="D254" s="47"/>
    </row>
    <row r="255" spans="4:4" s="14" customFormat="1" ht="12.75" x14ac:dyDescent="0.2">
      <c r="D255" s="47"/>
    </row>
    <row r="256" spans="4:4" s="14" customFormat="1" ht="12.75" x14ac:dyDescent="0.2">
      <c r="D256" s="47"/>
    </row>
    <row r="257" spans="4:4" s="14" customFormat="1" ht="12.75" x14ac:dyDescent="0.2">
      <c r="D257" s="47"/>
    </row>
    <row r="258" spans="4:4" s="14" customFormat="1" ht="12.75" x14ac:dyDescent="0.2">
      <c r="D258" s="47"/>
    </row>
    <row r="259" spans="4:4" s="14" customFormat="1" ht="12.75" x14ac:dyDescent="0.2">
      <c r="D259" s="47"/>
    </row>
    <row r="260" spans="4:4" s="14" customFormat="1" ht="12.75" x14ac:dyDescent="0.2">
      <c r="D260" s="47"/>
    </row>
    <row r="261" spans="4:4" s="14" customFormat="1" ht="12.75" x14ac:dyDescent="0.2">
      <c r="D261" s="47"/>
    </row>
    <row r="262" spans="4:4" s="14" customFormat="1" ht="12.75" x14ac:dyDescent="0.2">
      <c r="D262" s="47"/>
    </row>
    <row r="263" spans="4:4" s="14" customFormat="1" ht="12.75" x14ac:dyDescent="0.2">
      <c r="D263" s="47"/>
    </row>
    <row r="264" spans="4:4" s="14" customFormat="1" ht="12.75" x14ac:dyDescent="0.2">
      <c r="D264" s="47"/>
    </row>
    <row r="265" spans="4:4" s="14" customFormat="1" ht="12.75" x14ac:dyDescent="0.2">
      <c r="D265" s="47"/>
    </row>
    <row r="266" spans="4:4" s="14" customFormat="1" ht="12.75" x14ac:dyDescent="0.2">
      <c r="D266" s="47"/>
    </row>
    <row r="267" spans="4:4" s="14" customFormat="1" ht="12.75" x14ac:dyDescent="0.2">
      <c r="D267" s="47"/>
    </row>
    <row r="268" spans="4:4" s="14" customFormat="1" ht="12.75" x14ac:dyDescent="0.2">
      <c r="D268" s="47"/>
    </row>
    <row r="269" spans="4:4" s="14" customFormat="1" ht="12.75" x14ac:dyDescent="0.2">
      <c r="D269" s="47"/>
    </row>
    <row r="270" spans="4:4" s="14" customFormat="1" ht="12.75" x14ac:dyDescent="0.2">
      <c r="D270" s="47"/>
    </row>
    <row r="271" spans="4:4" s="14" customFormat="1" ht="12.75" x14ac:dyDescent="0.2">
      <c r="D271" s="47"/>
    </row>
    <row r="272" spans="4:4" s="14" customFormat="1" ht="12.75" x14ac:dyDescent="0.2">
      <c r="D272" s="47"/>
    </row>
    <row r="273" spans="4:4" s="14" customFormat="1" ht="12.75" x14ac:dyDescent="0.2">
      <c r="D273" s="47"/>
    </row>
    <row r="274" spans="4:4" s="14" customFormat="1" ht="12.75" x14ac:dyDescent="0.2">
      <c r="D274" s="47"/>
    </row>
    <row r="275" spans="4:4" s="14" customFormat="1" ht="12.75" x14ac:dyDescent="0.2">
      <c r="D275" s="47"/>
    </row>
    <row r="276" spans="4:4" s="14" customFormat="1" ht="12.75" x14ac:dyDescent="0.2">
      <c r="D276" s="47"/>
    </row>
    <row r="277" spans="4:4" s="14" customFormat="1" ht="12.75" x14ac:dyDescent="0.2">
      <c r="D277" s="47"/>
    </row>
    <row r="278" spans="4:4" s="14" customFormat="1" ht="12.75" x14ac:dyDescent="0.2">
      <c r="D278" s="47"/>
    </row>
    <row r="279" spans="4:4" s="14" customFormat="1" ht="12.75" x14ac:dyDescent="0.2">
      <c r="D279" s="47"/>
    </row>
    <row r="280" spans="4:4" s="14" customFormat="1" ht="12.75" x14ac:dyDescent="0.2">
      <c r="D280" s="47"/>
    </row>
    <row r="281" spans="4:4" s="14" customFormat="1" ht="12.75" x14ac:dyDescent="0.2">
      <c r="D281" s="47"/>
    </row>
    <row r="282" spans="4:4" s="14" customFormat="1" ht="12.75" x14ac:dyDescent="0.2">
      <c r="D282" s="47"/>
    </row>
    <row r="283" spans="4:4" s="14" customFormat="1" ht="12.75" x14ac:dyDescent="0.2">
      <c r="D283" s="47"/>
    </row>
    <row r="284" spans="4:4" s="14" customFormat="1" ht="12.75" x14ac:dyDescent="0.2">
      <c r="D284" s="47"/>
    </row>
    <row r="285" spans="4:4" s="14" customFormat="1" ht="12.75" x14ac:dyDescent="0.2">
      <c r="D285" s="47"/>
    </row>
  </sheetData>
  <mergeCells count="42">
    <mergeCell ref="A233:E233"/>
    <mergeCell ref="A234:E234"/>
    <mergeCell ref="A191:E191"/>
    <mergeCell ref="A205:E205"/>
    <mergeCell ref="A209:E209"/>
    <mergeCell ref="A222:E222"/>
    <mergeCell ref="A224:E224"/>
    <mergeCell ref="A227:E227"/>
    <mergeCell ref="A187:E187"/>
    <mergeCell ref="A85:E85"/>
    <mergeCell ref="A90:E90"/>
    <mergeCell ref="A95:E95"/>
    <mergeCell ref="A99:E99"/>
    <mergeCell ref="A109:E109"/>
    <mergeCell ref="A142:E142"/>
    <mergeCell ref="A153:E153"/>
    <mergeCell ref="A158:E158"/>
    <mergeCell ref="A163:E163"/>
    <mergeCell ref="A167:E167"/>
    <mergeCell ref="A175:E175"/>
    <mergeCell ref="A34:E34"/>
    <mergeCell ref="P4:P6"/>
    <mergeCell ref="G5:I5"/>
    <mergeCell ref="K5:K6"/>
    <mergeCell ref="L5:L6"/>
    <mergeCell ref="M5:M6"/>
    <mergeCell ref="N5:N6"/>
    <mergeCell ref="A9:E9"/>
    <mergeCell ref="A16:E16"/>
    <mergeCell ref="A20:E20"/>
    <mergeCell ref="A24:E24"/>
    <mergeCell ref="A28:E28"/>
    <mergeCell ref="A1:P1"/>
    <mergeCell ref="A2:P2"/>
    <mergeCell ref="A4:A6"/>
    <mergeCell ref="B4:B6"/>
    <mergeCell ref="C4:C6"/>
    <mergeCell ref="D4:D6"/>
    <mergeCell ref="E4:E6"/>
    <mergeCell ref="F4:F6"/>
    <mergeCell ref="G4:I4"/>
    <mergeCell ref="O4:O6"/>
  </mergeCells>
  <pageMargins left="0.25" right="0.25" top="0.75" bottom="0.75" header="0.3" footer="0.3"/>
  <pageSetup scale="59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285"/>
  <sheetViews>
    <sheetView zoomScale="85" zoomScaleNormal="85" workbookViewId="0">
      <pane ySplit="7" topLeftCell="A8" activePane="bottomLeft" state="frozen"/>
      <selection pane="bottomLeft" activeCell="A8" sqref="A8"/>
    </sheetView>
  </sheetViews>
  <sheetFormatPr baseColWidth="10" defaultRowHeight="16.5" x14ac:dyDescent="0.3"/>
  <cols>
    <col min="1" max="2" width="24.140625" style="1" customWidth="1"/>
    <col min="3" max="3" width="6.42578125" style="1" customWidth="1"/>
    <col min="4" max="4" width="51.28515625" style="49" customWidth="1"/>
    <col min="5" max="5" width="4.28515625" style="1" bestFit="1" customWidth="1"/>
    <col min="6" max="6" width="9.85546875" style="1" bestFit="1" customWidth="1"/>
    <col min="7" max="9" width="14.7109375" style="1" customWidth="1"/>
    <col min="10" max="10" width="14.7109375" style="1" hidden="1" customWidth="1"/>
    <col min="11" max="12" width="14.7109375" style="1" customWidth="1"/>
    <col min="13" max="13" width="14.7109375" style="1" hidden="1" customWidth="1"/>
    <col min="14" max="14" width="16.42578125" style="1" hidden="1" customWidth="1"/>
    <col min="15" max="16" width="14.7109375" style="1" customWidth="1"/>
    <col min="17" max="17" width="28.7109375" style="1" customWidth="1"/>
    <col min="18" max="18" width="10.7109375" style="1" customWidth="1"/>
    <col min="19" max="19" width="27.140625" style="1" customWidth="1"/>
    <col min="20" max="25" width="1.7109375" style="1" customWidth="1"/>
    <col min="26" max="161" width="11.42578125" style="1"/>
    <col min="162" max="170" width="1.7109375" style="1" customWidth="1"/>
    <col min="171" max="172" width="3.140625" style="1" customWidth="1"/>
    <col min="173" max="173" width="1.7109375" style="1" customWidth="1"/>
    <col min="174" max="174" width="3.140625" style="1" customWidth="1"/>
    <col min="175" max="175" width="3" style="1" customWidth="1"/>
    <col min="176" max="176" width="4" style="1" customWidth="1"/>
    <col min="177" max="186" width="1.7109375" style="1" customWidth="1"/>
    <col min="187" max="187" width="3.5703125" style="1" customWidth="1"/>
    <col min="188" max="188" width="1.7109375" style="1" customWidth="1"/>
    <col min="189" max="189" width="5.28515625" style="1" customWidth="1"/>
    <col min="190" max="200" width="1.7109375" style="1" customWidth="1"/>
    <col min="201" max="201" width="3.5703125" style="1" customWidth="1"/>
    <col min="202" max="202" width="1.7109375" style="1" customWidth="1"/>
    <col min="203" max="203" width="2.42578125" style="1" customWidth="1"/>
    <col min="204" max="218" width="1.7109375" style="1" customWidth="1"/>
    <col min="219" max="219" width="2.5703125" style="1" customWidth="1"/>
    <col min="220" max="266" width="1.7109375" style="1" customWidth="1"/>
    <col min="267" max="267" width="1" style="1" customWidth="1"/>
    <col min="268" max="268" width="1.7109375" style="1" customWidth="1"/>
    <col min="269" max="269" width="0.42578125" style="1" customWidth="1"/>
    <col min="270" max="272" width="1.7109375" style="1" customWidth="1"/>
    <col min="273" max="273" width="0" style="1" hidden="1" customWidth="1"/>
    <col min="274" max="274" width="10.7109375" style="1" customWidth="1"/>
    <col min="275" max="281" width="1.7109375" style="1" customWidth="1"/>
    <col min="282" max="417" width="11.42578125" style="1"/>
    <col min="418" max="426" width="1.7109375" style="1" customWidth="1"/>
    <col min="427" max="428" width="3.140625" style="1" customWidth="1"/>
    <col min="429" max="429" width="1.7109375" style="1" customWidth="1"/>
    <col min="430" max="430" width="3.140625" style="1" customWidth="1"/>
    <col min="431" max="431" width="3" style="1" customWidth="1"/>
    <col min="432" max="432" width="4" style="1" customWidth="1"/>
    <col min="433" max="442" width="1.7109375" style="1" customWidth="1"/>
    <col min="443" max="443" width="3.5703125" style="1" customWidth="1"/>
    <col min="444" max="444" width="1.7109375" style="1" customWidth="1"/>
    <col min="445" max="445" width="5.28515625" style="1" customWidth="1"/>
    <col min="446" max="456" width="1.7109375" style="1" customWidth="1"/>
    <col min="457" max="457" width="3.5703125" style="1" customWidth="1"/>
    <col min="458" max="458" width="1.7109375" style="1" customWidth="1"/>
    <col min="459" max="459" width="2.42578125" style="1" customWidth="1"/>
    <col min="460" max="474" width="1.7109375" style="1" customWidth="1"/>
    <col min="475" max="475" width="2.5703125" style="1" customWidth="1"/>
    <col min="476" max="522" width="1.7109375" style="1" customWidth="1"/>
    <col min="523" max="523" width="1" style="1" customWidth="1"/>
    <col min="524" max="524" width="1.7109375" style="1" customWidth="1"/>
    <col min="525" max="525" width="0.42578125" style="1" customWidth="1"/>
    <col min="526" max="528" width="1.7109375" style="1" customWidth="1"/>
    <col min="529" max="529" width="0" style="1" hidden="1" customWidth="1"/>
    <col min="530" max="530" width="10.7109375" style="1" customWidth="1"/>
    <col min="531" max="537" width="1.7109375" style="1" customWidth="1"/>
    <col min="538" max="673" width="11.42578125" style="1"/>
    <col min="674" max="682" width="1.7109375" style="1" customWidth="1"/>
    <col min="683" max="684" width="3.140625" style="1" customWidth="1"/>
    <col min="685" max="685" width="1.7109375" style="1" customWidth="1"/>
    <col min="686" max="686" width="3.140625" style="1" customWidth="1"/>
    <col min="687" max="687" width="3" style="1" customWidth="1"/>
    <col min="688" max="688" width="4" style="1" customWidth="1"/>
    <col min="689" max="698" width="1.7109375" style="1" customWidth="1"/>
    <col min="699" max="699" width="3.5703125" style="1" customWidth="1"/>
    <col min="700" max="700" width="1.7109375" style="1" customWidth="1"/>
    <col min="701" max="701" width="5.28515625" style="1" customWidth="1"/>
    <col min="702" max="712" width="1.7109375" style="1" customWidth="1"/>
    <col min="713" max="713" width="3.5703125" style="1" customWidth="1"/>
    <col min="714" max="714" width="1.7109375" style="1" customWidth="1"/>
    <col min="715" max="715" width="2.42578125" style="1" customWidth="1"/>
    <col min="716" max="730" width="1.7109375" style="1" customWidth="1"/>
    <col min="731" max="731" width="2.5703125" style="1" customWidth="1"/>
    <col min="732" max="778" width="1.7109375" style="1" customWidth="1"/>
    <col min="779" max="779" width="1" style="1" customWidth="1"/>
    <col min="780" max="780" width="1.7109375" style="1" customWidth="1"/>
    <col min="781" max="781" width="0.42578125" style="1" customWidth="1"/>
    <col min="782" max="784" width="1.7109375" style="1" customWidth="1"/>
    <col min="785" max="785" width="0" style="1" hidden="1" customWidth="1"/>
    <col min="786" max="786" width="10.7109375" style="1" customWidth="1"/>
    <col min="787" max="793" width="1.7109375" style="1" customWidth="1"/>
    <col min="794" max="929" width="11.42578125" style="1"/>
    <col min="930" max="938" width="1.7109375" style="1" customWidth="1"/>
    <col min="939" max="940" width="3.140625" style="1" customWidth="1"/>
    <col min="941" max="941" width="1.7109375" style="1" customWidth="1"/>
    <col min="942" max="942" width="3.140625" style="1" customWidth="1"/>
    <col min="943" max="943" width="3" style="1" customWidth="1"/>
    <col min="944" max="944" width="4" style="1" customWidth="1"/>
    <col min="945" max="954" width="1.7109375" style="1" customWidth="1"/>
    <col min="955" max="955" width="3.5703125" style="1" customWidth="1"/>
    <col min="956" max="956" width="1.7109375" style="1" customWidth="1"/>
    <col min="957" max="957" width="5.28515625" style="1" customWidth="1"/>
    <col min="958" max="968" width="1.7109375" style="1" customWidth="1"/>
    <col min="969" max="969" width="3.5703125" style="1" customWidth="1"/>
    <col min="970" max="970" width="1.7109375" style="1" customWidth="1"/>
    <col min="971" max="971" width="2.42578125" style="1" customWidth="1"/>
    <col min="972" max="986" width="1.7109375" style="1" customWidth="1"/>
    <col min="987" max="987" width="2.5703125" style="1" customWidth="1"/>
    <col min="988" max="1034" width="1.7109375" style="1" customWidth="1"/>
    <col min="1035" max="1035" width="1" style="1" customWidth="1"/>
    <col min="1036" max="1036" width="1.7109375" style="1" customWidth="1"/>
    <col min="1037" max="1037" width="0.42578125" style="1" customWidth="1"/>
    <col min="1038" max="1040" width="1.7109375" style="1" customWidth="1"/>
    <col min="1041" max="1041" width="0" style="1" hidden="1" customWidth="1"/>
    <col min="1042" max="1042" width="10.7109375" style="1" customWidth="1"/>
    <col min="1043" max="1049" width="1.7109375" style="1" customWidth="1"/>
    <col min="1050" max="1185" width="11.42578125" style="1"/>
    <col min="1186" max="1194" width="1.7109375" style="1" customWidth="1"/>
    <col min="1195" max="1196" width="3.140625" style="1" customWidth="1"/>
    <col min="1197" max="1197" width="1.7109375" style="1" customWidth="1"/>
    <col min="1198" max="1198" width="3.140625" style="1" customWidth="1"/>
    <col min="1199" max="1199" width="3" style="1" customWidth="1"/>
    <col min="1200" max="1200" width="4" style="1" customWidth="1"/>
    <col min="1201" max="1210" width="1.7109375" style="1" customWidth="1"/>
    <col min="1211" max="1211" width="3.5703125" style="1" customWidth="1"/>
    <col min="1212" max="1212" width="1.7109375" style="1" customWidth="1"/>
    <col min="1213" max="1213" width="5.28515625" style="1" customWidth="1"/>
    <col min="1214" max="1224" width="1.7109375" style="1" customWidth="1"/>
    <col min="1225" max="1225" width="3.5703125" style="1" customWidth="1"/>
    <col min="1226" max="1226" width="1.7109375" style="1" customWidth="1"/>
    <col min="1227" max="1227" width="2.42578125" style="1" customWidth="1"/>
    <col min="1228" max="1242" width="1.7109375" style="1" customWidth="1"/>
    <col min="1243" max="1243" width="2.5703125" style="1" customWidth="1"/>
    <col min="1244" max="1290" width="1.7109375" style="1" customWidth="1"/>
    <col min="1291" max="1291" width="1" style="1" customWidth="1"/>
    <col min="1292" max="1292" width="1.7109375" style="1" customWidth="1"/>
    <col min="1293" max="1293" width="0.42578125" style="1" customWidth="1"/>
    <col min="1294" max="1296" width="1.7109375" style="1" customWidth="1"/>
    <col min="1297" max="1297" width="0" style="1" hidden="1" customWidth="1"/>
    <col min="1298" max="1298" width="10.7109375" style="1" customWidth="1"/>
    <col min="1299" max="1305" width="1.7109375" style="1" customWidth="1"/>
    <col min="1306" max="1441" width="11.42578125" style="1"/>
    <col min="1442" max="1450" width="1.7109375" style="1" customWidth="1"/>
    <col min="1451" max="1452" width="3.140625" style="1" customWidth="1"/>
    <col min="1453" max="1453" width="1.7109375" style="1" customWidth="1"/>
    <col min="1454" max="1454" width="3.140625" style="1" customWidth="1"/>
    <col min="1455" max="1455" width="3" style="1" customWidth="1"/>
    <col min="1456" max="1456" width="4" style="1" customWidth="1"/>
    <col min="1457" max="1466" width="1.7109375" style="1" customWidth="1"/>
    <col min="1467" max="1467" width="3.5703125" style="1" customWidth="1"/>
    <col min="1468" max="1468" width="1.7109375" style="1" customWidth="1"/>
    <col min="1469" max="1469" width="5.28515625" style="1" customWidth="1"/>
    <col min="1470" max="1480" width="1.7109375" style="1" customWidth="1"/>
    <col min="1481" max="1481" width="3.5703125" style="1" customWidth="1"/>
    <col min="1482" max="1482" width="1.7109375" style="1" customWidth="1"/>
    <col min="1483" max="1483" width="2.42578125" style="1" customWidth="1"/>
    <col min="1484" max="1498" width="1.7109375" style="1" customWidth="1"/>
    <col min="1499" max="1499" width="2.5703125" style="1" customWidth="1"/>
    <col min="1500" max="1546" width="1.7109375" style="1" customWidth="1"/>
    <col min="1547" max="1547" width="1" style="1" customWidth="1"/>
    <col min="1548" max="1548" width="1.7109375" style="1" customWidth="1"/>
    <col min="1549" max="1549" width="0.42578125" style="1" customWidth="1"/>
    <col min="1550" max="1552" width="1.7109375" style="1" customWidth="1"/>
    <col min="1553" max="1553" width="0" style="1" hidden="1" customWidth="1"/>
    <col min="1554" max="1554" width="10.7109375" style="1" customWidth="1"/>
    <col min="1555" max="1561" width="1.7109375" style="1" customWidth="1"/>
    <col min="1562" max="1697" width="11.42578125" style="1"/>
    <col min="1698" max="1706" width="1.7109375" style="1" customWidth="1"/>
    <col min="1707" max="1708" width="3.140625" style="1" customWidth="1"/>
    <col min="1709" max="1709" width="1.7109375" style="1" customWidth="1"/>
    <col min="1710" max="1710" width="3.140625" style="1" customWidth="1"/>
    <col min="1711" max="1711" width="3" style="1" customWidth="1"/>
    <col min="1712" max="1712" width="4" style="1" customWidth="1"/>
    <col min="1713" max="1722" width="1.7109375" style="1" customWidth="1"/>
    <col min="1723" max="1723" width="3.5703125" style="1" customWidth="1"/>
    <col min="1724" max="1724" width="1.7109375" style="1" customWidth="1"/>
    <col min="1725" max="1725" width="5.28515625" style="1" customWidth="1"/>
    <col min="1726" max="1736" width="1.7109375" style="1" customWidth="1"/>
    <col min="1737" max="1737" width="3.5703125" style="1" customWidth="1"/>
    <col min="1738" max="1738" width="1.7109375" style="1" customWidth="1"/>
    <col min="1739" max="1739" width="2.42578125" style="1" customWidth="1"/>
    <col min="1740" max="1754" width="1.7109375" style="1" customWidth="1"/>
    <col min="1755" max="1755" width="2.5703125" style="1" customWidth="1"/>
    <col min="1756" max="1802" width="1.7109375" style="1" customWidth="1"/>
    <col min="1803" max="1803" width="1" style="1" customWidth="1"/>
    <col min="1804" max="1804" width="1.7109375" style="1" customWidth="1"/>
    <col min="1805" max="1805" width="0.42578125" style="1" customWidth="1"/>
    <col min="1806" max="1808" width="1.7109375" style="1" customWidth="1"/>
    <col min="1809" max="1809" width="0" style="1" hidden="1" customWidth="1"/>
    <col min="1810" max="1810" width="10.7109375" style="1" customWidth="1"/>
    <col min="1811" max="1817" width="1.7109375" style="1" customWidth="1"/>
    <col min="1818" max="1953" width="11.42578125" style="1"/>
    <col min="1954" max="1962" width="1.7109375" style="1" customWidth="1"/>
    <col min="1963" max="1964" width="3.140625" style="1" customWidth="1"/>
    <col min="1965" max="1965" width="1.7109375" style="1" customWidth="1"/>
    <col min="1966" max="1966" width="3.140625" style="1" customWidth="1"/>
    <col min="1967" max="1967" width="3" style="1" customWidth="1"/>
    <col min="1968" max="1968" width="4" style="1" customWidth="1"/>
    <col min="1969" max="1978" width="1.7109375" style="1" customWidth="1"/>
    <col min="1979" max="1979" width="3.5703125" style="1" customWidth="1"/>
    <col min="1980" max="1980" width="1.7109375" style="1" customWidth="1"/>
    <col min="1981" max="1981" width="5.28515625" style="1" customWidth="1"/>
    <col min="1982" max="1992" width="1.7109375" style="1" customWidth="1"/>
    <col min="1993" max="1993" width="3.5703125" style="1" customWidth="1"/>
    <col min="1994" max="1994" width="1.7109375" style="1" customWidth="1"/>
    <col min="1995" max="1995" width="2.42578125" style="1" customWidth="1"/>
    <col min="1996" max="2010" width="1.7109375" style="1" customWidth="1"/>
    <col min="2011" max="2011" width="2.5703125" style="1" customWidth="1"/>
    <col min="2012" max="2058" width="1.7109375" style="1" customWidth="1"/>
    <col min="2059" max="2059" width="1" style="1" customWidth="1"/>
    <col min="2060" max="2060" width="1.7109375" style="1" customWidth="1"/>
    <col min="2061" max="2061" width="0.42578125" style="1" customWidth="1"/>
    <col min="2062" max="2064" width="1.7109375" style="1" customWidth="1"/>
    <col min="2065" max="2065" width="0" style="1" hidden="1" customWidth="1"/>
    <col min="2066" max="2066" width="10.7109375" style="1" customWidth="1"/>
    <col min="2067" max="2073" width="1.7109375" style="1" customWidth="1"/>
    <col min="2074" max="2209" width="11.42578125" style="1"/>
    <col min="2210" max="2218" width="1.7109375" style="1" customWidth="1"/>
    <col min="2219" max="2220" width="3.140625" style="1" customWidth="1"/>
    <col min="2221" max="2221" width="1.7109375" style="1" customWidth="1"/>
    <col min="2222" max="2222" width="3.140625" style="1" customWidth="1"/>
    <col min="2223" max="2223" width="3" style="1" customWidth="1"/>
    <col min="2224" max="2224" width="4" style="1" customWidth="1"/>
    <col min="2225" max="2234" width="1.7109375" style="1" customWidth="1"/>
    <col min="2235" max="2235" width="3.5703125" style="1" customWidth="1"/>
    <col min="2236" max="2236" width="1.7109375" style="1" customWidth="1"/>
    <col min="2237" max="2237" width="5.28515625" style="1" customWidth="1"/>
    <col min="2238" max="2248" width="1.7109375" style="1" customWidth="1"/>
    <col min="2249" max="2249" width="3.5703125" style="1" customWidth="1"/>
    <col min="2250" max="2250" width="1.7109375" style="1" customWidth="1"/>
    <col min="2251" max="2251" width="2.42578125" style="1" customWidth="1"/>
    <col min="2252" max="2266" width="1.7109375" style="1" customWidth="1"/>
    <col min="2267" max="2267" width="2.5703125" style="1" customWidth="1"/>
    <col min="2268" max="2314" width="1.7109375" style="1" customWidth="1"/>
    <col min="2315" max="2315" width="1" style="1" customWidth="1"/>
    <col min="2316" max="2316" width="1.7109375" style="1" customWidth="1"/>
    <col min="2317" max="2317" width="0.42578125" style="1" customWidth="1"/>
    <col min="2318" max="2320" width="1.7109375" style="1" customWidth="1"/>
    <col min="2321" max="2321" width="0" style="1" hidden="1" customWidth="1"/>
    <col min="2322" max="2322" width="10.7109375" style="1" customWidth="1"/>
    <col min="2323" max="2329" width="1.7109375" style="1" customWidth="1"/>
    <col min="2330" max="2465" width="11.42578125" style="1"/>
    <col min="2466" max="2474" width="1.7109375" style="1" customWidth="1"/>
    <col min="2475" max="2476" width="3.140625" style="1" customWidth="1"/>
    <col min="2477" max="2477" width="1.7109375" style="1" customWidth="1"/>
    <col min="2478" max="2478" width="3.140625" style="1" customWidth="1"/>
    <col min="2479" max="2479" width="3" style="1" customWidth="1"/>
    <col min="2480" max="2480" width="4" style="1" customWidth="1"/>
    <col min="2481" max="2490" width="1.7109375" style="1" customWidth="1"/>
    <col min="2491" max="2491" width="3.5703125" style="1" customWidth="1"/>
    <col min="2492" max="2492" width="1.7109375" style="1" customWidth="1"/>
    <col min="2493" max="2493" width="5.28515625" style="1" customWidth="1"/>
    <col min="2494" max="2504" width="1.7109375" style="1" customWidth="1"/>
    <col min="2505" max="2505" width="3.5703125" style="1" customWidth="1"/>
    <col min="2506" max="2506" width="1.7109375" style="1" customWidth="1"/>
    <col min="2507" max="2507" width="2.42578125" style="1" customWidth="1"/>
    <col min="2508" max="2522" width="1.7109375" style="1" customWidth="1"/>
    <col min="2523" max="2523" width="2.5703125" style="1" customWidth="1"/>
    <col min="2524" max="2570" width="1.7109375" style="1" customWidth="1"/>
    <col min="2571" max="2571" width="1" style="1" customWidth="1"/>
    <col min="2572" max="2572" width="1.7109375" style="1" customWidth="1"/>
    <col min="2573" max="2573" width="0.42578125" style="1" customWidth="1"/>
    <col min="2574" max="2576" width="1.7109375" style="1" customWidth="1"/>
    <col min="2577" max="2577" width="0" style="1" hidden="1" customWidth="1"/>
    <col min="2578" max="2578" width="10.7109375" style="1" customWidth="1"/>
    <col min="2579" max="2585" width="1.7109375" style="1" customWidth="1"/>
    <col min="2586" max="2721" width="11.42578125" style="1"/>
    <col min="2722" max="2730" width="1.7109375" style="1" customWidth="1"/>
    <col min="2731" max="2732" width="3.140625" style="1" customWidth="1"/>
    <col min="2733" max="2733" width="1.7109375" style="1" customWidth="1"/>
    <col min="2734" max="2734" width="3.140625" style="1" customWidth="1"/>
    <col min="2735" max="2735" width="3" style="1" customWidth="1"/>
    <col min="2736" max="2736" width="4" style="1" customWidth="1"/>
    <col min="2737" max="2746" width="1.7109375" style="1" customWidth="1"/>
    <col min="2747" max="2747" width="3.5703125" style="1" customWidth="1"/>
    <col min="2748" max="2748" width="1.7109375" style="1" customWidth="1"/>
    <col min="2749" max="2749" width="5.28515625" style="1" customWidth="1"/>
    <col min="2750" max="2760" width="1.7109375" style="1" customWidth="1"/>
    <col min="2761" max="2761" width="3.5703125" style="1" customWidth="1"/>
    <col min="2762" max="2762" width="1.7109375" style="1" customWidth="1"/>
    <col min="2763" max="2763" width="2.42578125" style="1" customWidth="1"/>
    <col min="2764" max="2778" width="1.7109375" style="1" customWidth="1"/>
    <col min="2779" max="2779" width="2.5703125" style="1" customWidth="1"/>
    <col min="2780" max="2826" width="1.7109375" style="1" customWidth="1"/>
    <col min="2827" max="2827" width="1" style="1" customWidth="1"/>
    <col min="2828" max="2828" width="1.7109375" style="1" customWidth="1"/>
    <col min="2829" max="2829" width="0.42578125" style="1" customWidth="1"/>
    <col min="2830" max="2832" width="1.7109375" style="1" customWidth="1"/>
    <col min="2833" max="2833" width="0" style="1" hidden="1" customWidth="1"/>
    <col min="2834" max="2834" width="10.7109375" style="1" customWidth="1"/>
    <col min="2835" max="2841" width="1.7109375" style="1" customWidth="1"/>
    <col min="2842" max="2977" width="11.42578125" style="1"/>
    <col min="2978" max="2986" width="1.7109375" style="1" customWidth="1"/>
    <col min="2987" max="2988" width="3.140625" style="1" customWidth="1"/>
    <col min="2989" max="2989" width="1.7109375" style="1" customWidth="1"/>
    <col min="2990" max="2990" width="3.140625" style="1" customWidth="1"/>
    <col min="2991" max="2991" width="3" style="1" customWidth="1"/>
    <col min="2992" max="2992" width="4" style="1" customWidth="1"/>
    <col min="2993" max="3002" width="1.7109375" style="1" customWidth="1"/>
    <col min="3003" max="3003" width="3.5703125" style="1" customWidth="1"/>
    <col min="3004" max="3004" width="1.7109375" style="1" customWidth="1"/>
    <col min="3005" max="3005" width="5.28515625" style="1" customWidth="1"/>
    <col min="3006" max="3016" width="1.7109375" style="1" customWidth="1"/>
    <col min="3017" max="3017" width="3.5703125" style="1" customWidth="1"/>
    <col min="3018" max="3018" width="1.7109375" style="1" customWidth="1"/>
    <col min="3019" max="3019" width="2.42578125" style="1" customWidth="1"/>
    <col min="3020" max="3034" width="1.7109375" style="1" customWidth="1"/>
    <col min="3035" max="3035" width="2.5703125" style="1" customWidth="1"/>
    <col min="3036" max="3082" width="1.7109375" style="1" customWidth="1"/>
    <col min="3083" max="3083" width="1" style="1" customWidth="1"/>
    <col min="3084" max="3084" width="1.7109375" style="1" customWidth="1"/>
    <col min="3085" max="3085" width="0.42578125" style="1" customWidth="1"/>
    <col min="3086" max="3088" width="1.7109375" style="1" customWidth="1"/>
    <col min="3089" max="3089" width="0" style="1" hidden="1" customWidth="1"/>
    <col min="3090" max="3090" width="10.7109375" style="1" customWidth="1"/>
    <col min="3091" max="3097" width="1.7109375" style="1" customWidth="1"/>
    <col min="3098" max="3233" width="11.42578125" style="1"/>
    <col min="3234" max="3242" width="1.7109375" style="1" customWidth="1"/>
    <col min="3243" max="3244" width="3.140625" style="1" customWidth="1"/>
    <col min="3245" max="3245" width="1.7109375" style="1" customWidth="1"/>
    <col min="3246" max="3246" width="3.140625" style="1" customWidth="1"/>
    <col min="3247" max="3247" width="3" style="1" customWidth="1"/>
    <col min="3248" max="3248" width="4" style="1" customWidth="1"/>
    <col min="3249" max="3258" width="1.7109375" style="1" customWidth="1"/>
    <col min="3259" max="3259" width="3.5703125" style="1" customWidth="1"/>
    <col min="3260" max="3260" width="1.7109375" style="1" customWidth="1"/>
    <col min="3261" max="3261" width="5.28515625" style="1" customWidth="1"/>
    <col min="3262" max="3272" width="1.7109375" style="1" customWidth="1"/>
    <col min="3273" max="3273" width="3.5703125" style="1" customWidth="1"/>
    <col min="3274" max="3274" width="1.7109375" style="1" customWidth="1"/>
    <col min="3275" max="3275" width="2.42578125" style="1" customWidth="1"/>
    <col min="3276" max="3290" width="1.7109375" style="1" customWidth="1"/>
    <col min="3291" max="3291" width="2.5703125" style="1" customWidth="1"/>
    <col min="3292" max="3338" width="1.7109375" style="1" customWidth="1"/>
    <col min="3339" max="3339" width="1" style="1" customWidth="1"/>
    <col min="3340" max="3340" width="1.7109375" style="1" customWidth="1"/>
    <col min="3341" max="3341" width="0.42578125" style="1" customWidth="1"/>
    <col min="3342" max="3344" width="1.7109375" style="1" customWidth="1"/>
    <col min="3345" max="3345" width="0" style="1" hidden="1" customWidth="1"/>
    <col min="3346" max="3346" width="10.7109375" style="1" customWidth="1"/>
    <col min="3347" max="3353" width="1.7109375" style="1" customWidth="1"/>
    <col min="3354" max="3489" width="11.42578125" style="1"/>
    <col min="3490" max="3498" width="1.7109375" style="1" customWidth="1"/>
    <col min="3499" max="3500" width="3.140625" style="1" customWidth="1"/>
    <col min="3501" max="3501" width="1.7109375" style="1" customWidth="1"/>
    <col min="3502" max="3502" width="3.140625" style="1" customWidth="1"/>
    <col min="3503" max="3503" width="3" style="1" customWidth="1"/>
    <col min="3504" max="3504" width="4" style="1" customWidth="1"/>
    <col min="3505" max="3514" width="1.7109375" style="1" customWidth="1"/>
    <col min="3515" max="3515" width="3.5703125" style="1" customWidth="1"/>
    <col min="3516" max="3516" width="1.7109375" style="1" customWidth="1"/>
    <col min="3517" max="3517" width="5.28515625" style="1" customWidth="1"/>
    <col min="3518" max="3528" width="1.7109375" style="1" customWidth="1"/>
    <col min="3529" max="3529" width="3.5703125" style="1" customWidth="1"/>
    <col min="3530" max="3530" width="1.7109375" style="1" customWidth="1"/>
    <col min="3531" max="3531" width="2.42578125" style="1" customWidth="1"/>
    <col min="3532" max="3546" width="1.7109375" style="1" customWidth="1"/>
    <col min="3547" max="3547" width="2.5703125" style="1" customWidth="1"/>
    <col min="3548" max="3594" width="1.7109375" style="1" customWidth="1"/>
    <col min="3595" max="3595" width="1" style="1" customWidth="1"/>
    <col min="3596" max="3596" width="1.7109375" style="1" customWidth="1"/>
    <col min="3597" max="3597" width="0.42578125" style="1" customWidth="1"/>
    <col min="3598" max="3600" width="1.7109375" style="1" customWidth="1"/>
    <col min="3601" max="3601" width="0" style="1" hidden="1" customWidth="1"/>
    <col min="3602" max="3602" width="10.7109375" style="1" customWidth="1"/>
    <col min="3603" max="3609" width="1.7109375" style="1" customWidth="1"/>
    <col min="3610" max="3745" width="11.42578125" style="1"/>
    <col min="3746" max="3754" width="1.7109375" style="1" customWidth="1"/>
    <col min="3755" max="3756" width="3.140625" style="1" customWidth="1"/>
    <col min="3757" max="3757" width="1.7109375" style="1" customWidth="1"/>
    <col min="3758" max="3758" width="3.140625" style="1" customWidth="1"/>
    <col min="3759" max="3759" width="3" style="1" customWidth="1"/>
    <col min="3760" max="3760" width="4" style="1" customWidth="1"/>
    <col min="3761" max="3770" width="1.7109375" style="1" customWidth="1"/>
    <col min="3771" max="3771" width="3.5703125" style="1" customWidth="1"/>
    <col min="3772" max="3772" width="1.7109375" style="1" customWidth="1"/>
    <col min="3773" max="3773" width="5.28515625" style="1" customWidth="1"/>
    <col min="3774" max="3784" width="1.7109375" style="1" customWidth="1"/>
    <col min="3785" max="3785" width="3.5703125" style="1" customWidth="1"/>
    <col min="3786" max="3786" width="1.7109375" style="1" customWidth="1"/>
    <col min="3787" max="3787" width="2.42578125" style="1" customWidth="1"/>
    <col min="3788" max="3802" width="1.7109375" style="1" customWidth="1"/>
    <col min="3803" max="3803" width="2.5703125" style="1" customWidth="1"/>
    <col min="3804" max="3850" width="1.7109375" style="1" customWidth="1"/>
    <col min="3851" max="3851" width="1" style="1" customWidth="1"/>
    <col min="3852" max="3852" width="1.7109375" style="1" customWidth="1"/>
    <col min="3853" max="3853" width="0.42578125" style="1" customWidth="1"/>
    <col min="3854" max="3856" width="1.7109375" style="1" customWidth="1"/>
    <col min="3857" max="3857" width="0" style="1" hidden="1" customWidth="1"/>
    <col min="3858" max="3858" width="10.7109375" style="1" customWidth="1"/>
    <col min="3859" max="3865" width="1.7109375" style="1" customWidth="1"/>
    <col min="3866" max="4001" width="11.42578125" style="1"/>
    <col min="4002" max="4010" width="1.7109375" style="1" customWidth="1"/>
    <col min="4011" max="4012" width="3.140625" style="1" customWidth="1"/>
    <col min="4013" max="4013" width="1.7109375" style="1" customWidth="1"/>
    <col min="4014" max="4014" width="3.140625" style="1" customWidth="1"/>
    <col min="4015" max="4015" width="3" style="1" customWidth="1"/>
    <col min="4016" max="4016" width="4" style="1" customWidth="1"/>
    <col min="4017" max="4026" width="1.7109375" style="1" customWidth="1"/>
    <col min="4027" max="4027" width="3.5703125" style="1" customWidth="1"/>
    <col min="4028" max="4028" width="1.7109375" style="1" customWidth="1"/>
    <col min="4029" max="4029" width="5.28515625" style="1" customWidth="1"/>
    <col min="4030" max="4040" width="1.7109375" style="1" customWidth="1"/>
    <col min="4041" max="4041" width="3.5703125" style="1" customWidth="1"/>
    <col min="4042" max="4042" width="1.7109375" style="1" customWidth="1"/>
    <col min="4043" max="4043" width="2.42578125" style="1" customWidth="1"/>
    <col min="4044" max="4058" width="1.7109375" style="1" customWidth="1"/>
    <col min="4059" max="4059" width="2.5703125" style="1" customWidth="1"/>
    <col min="4060" max="4106" width="1.7109375" style="1" customWidth="1"/>
    <col min="4107" max="4107" width="1" style="1" customWidth="1"/>
    <col min="4108" max="4108" width="1.7109375" style="1" customWidth="1"/>
    <col min="4109" max="4109" width="0.42578125" style="1" customWidth="1"/>
    <col min="4110" max="4112" width="1.7109375" style="1" customWidth="1"/>
    <col min="4113" max="4113" width="0" style="1" hidden="1" customWidth="1"/>
    <col min="4114" max="4114" width="10.7109375" style="1" customWidth="1"/>
    <col min="4115" max="4121" width="1.7109375" style="1" customWidth="1"/>
    <col min="4122" max="4257" width="11.42578125" style="1"/>
    <col min="4258" max="4266" width="1.7109375" style="1" customWidth="1"/>
    <col min="4267" max="4268" width="3.140625" style="1" customWidth="1"/>
    <col min="4269" max="4269" width="1.7109375" style="1" customWidth="1"/>
    <col min="4270" max="4270" width="3.140625" style="1" customWidth="1"/>
    <col min="4271" max="4271" width="3" style="1" customWidth="1"/>
    <col min="4272" max="4272" width="4" style="1" customWidth="1"/>
    <col min="4273" max="4282" width="1.7109375" style="1" customWidth="1"/>
    <col min="4283" max="4283" width="3.5703125" style="1" customWidth="1"/>
    <col min="4284" max="4284" width="1.7109375" style="1" customWidth="1"/>
    <col min="4285" max="4285" width="5.28515625" style="1" customWidth="1"/>
    <col min="4286" max="4296" width="1.7109375" style="1" customWidth="1"/>
    <col min="4297" max="4297" width="3.5703125" style="1" customWidth="1"/>
    <col min="4298" max="4298" width="1.7109375" style="1" customWidth="1"/>
    <col min="4299" max="4299" width="2.42578125" style="1" customWidth="1"/>
    <col min="4300" max="4314" width="1.7109375" style="1" customWidth="1"/>
    <col min="4315" max="4315" width="2.5703125" style="1" customWidth="1"/>
    <col min="4316" max="4362" width="1.7109375" style="1" customWidth="1"/>
    <col min="4363" max="4363" width="1" style="1" customWidth="1"/>
    <col min="4364" max="4364" width="1.7109375" style="1" customWidth="1"/>
    <col min="4365" max="4365" width="0.42578125" style="1" customWidth="1"/>
    <col min="4366" max="4368" width="1.7109375" style="1" customWidth="1"/>
    <col min="4369" max="4369" width="0" style="1" hidden="1" customWidth="1"/>
    <col min="4370" max="4370" width="10.7109375" style="1" customWidth="1"/>
    <col min="4371" max="4377" width="1.7109375" style="1" customWidth="1"/>
    <col min="4378" max="4513" width="11.42578125" style="1"/>
    <col min="4514" max="4522" width="1.7109375" style="1" customWidth="1"/>
    <col min="4523" max="4524" width="3.140625" style="1" customWidth="1"/>
    <col min="4525" max="4525" width="1.7109375" style="1" customWidth="1"/>
    <col min="4526" max="4526" width="3.140625" style="1" customWidth="1"/>
    <col min="4527" max="4527" width="3" style="1" customWidth="1"/>
    <col min="4528" max="4528" width="4" style="1" customWidth="1"/>
    <col min="4529" max="4538" width="1.7109375" style="1" customWidth="1"/>
    <col min="4539" max="4539" width="3.5703125" style="1" customWidth="1"/>
    <col min="4540" max="4540" width="1.7109375" style="1" customWidth="1"/>
    <col min="4541" max="4541" width="5.28515625" style="1" customWidth="1"/>
    <col min="4542" max="4552" width="1.7109375" style="1" customWidth="1"/>
    <col min="4553" max="4553" width="3.5703125" style="1" customWidth="1"/>
    <col min="4554" max="4554" width="1.7109375" style="1" customWidth="1"/>
    <col min="4555" max="4555" width="2.42578125" style="1" customWidth="1"/>
    <col min="4556" max="4570" width="1.7109375" style="1" customWidth="1"/>
    <col min="4571" max="4571" width="2.5703125" style="1" customWidth="1"/>
    <col min="4572" max="4618" width="1.7109375" style="1" customWidth="1"/>
    <col min="4619" max="4619" width="1" style="1" customWidth="1"/>
    <col min="4620" max="4620" width="1.7109375" style="1" customWidth="1"/>
    <col min="4621" max="4621" width="0.42578125" style="1" customWidth="1"/>
    <col min="4622" max="4624" width="1.7109375" style="1" customWidth="1"/>
    <col min="4625" max="4625" width="0" style="1" hidden="1" customWidth="1"/>
    <col min="4626" max="4626" width="10.7109375" style="1" customWidth="1"/>
    <col min="4627" max="4633" width="1.7109375" style="1" customWidth="1"/>
    <col min="4634" max="4769" width="11.42578125" style="1"/>
    <col min="4770" max="4778" width="1.7109375" style="1" customWidth="1"/>
    <col min="4779" max="4780" width="3.140625" style="1" customWidth="1"/>
    <col min="4781" max="4781" width="1.7109375" style="1" customWidth="1"/>
    <col min="4782" max="4782" width="3.140625" style="1" customWidth="1"/>
    <col min="4783" max="4783" width="3" style="1" customWidth="1"/>
    <col min="4784" max="4784" width="4" style="1" customWidth="1"/>
    <col min="4785" max="4794" width="1.7109375" style="1" customWidth="1"/>
    <col min="4795" max="4795" width="3.5703125" style="1" customWidth="1"/>
    <col min="4796" max="4796" width="1.7109375" style="1" customWidth="1"/>
    <col min="4797" max="4797" width="5.28515625" style="1" customWidth="1"/>
    <col min="4798" max="4808" width="1.7109375" style="1" customWidth="1"/>
    <col min="4809" max="4809" width="3.5703125" style="1" customWidth="1"/>
    <col min="4810" max="4810" width="1.7109375" style="1" customWidth="1"/>
    <col min="4811" max="4811" width="2.42578125" style="1" customWidth="1"/>
    <col min="4812" max="4826" width="1.7109375" style="1" customWidth="1"/>
    <col min="4827" max="4827" width="2.5703125" style="1" customWidth="1"/>
    <col min="4828" max="4874" width="1.7109375" style="1" customWidth="1"/>
    <col min="4875" max="4875" width="1" style="1" customWidth="1"/>
    <col min="4876" max="4876" width="1.7109375" style="1" customWidth="1"/>
    <col min="4877" max="4877" width="0.42578125" style="1" customWidth="1"/>
    <col min="4878" max="4880" width="1.7109375" style="1" customWidth="1"/>
    <col min="4881" max="4881" width="0" style="1" hidden="1" customWidth="1"/>
    <col min="4882" max="4882" width="10.7109375" style="1" customWidth="1"/>
    <col min="4883" max="4889" width="1.7109375" style="1" customWidth="1"/>
    <col min="4890" max="5025" width="11.42578125" style="1"/>
    <col min="5026" max="5034" width="1.7109375" style="1" customWidth="1"/>
    <col min="5035" max="5036" width="3.140625" style="1" customWidth="1"/>
    <col min="5037" max="5037" width="1.7109375" style="1" customWidth="1"/>
    <col min="5038" max="5038" width="3.140625" style="1" customWidth="1"/>
    <col min="5039" max="5039" width="3" style="1" customWidth="1"/>
    <col min="5040" max="5040" width="4" style="1" customWidth="1"/>
    <col min="5041" max="5050" width="1.7109375" style="1" customWidth="1"/>
    <col min="5051" max="5051" width="3.5703125" style="1" customWidth="1"/>
    <col min="5052" max="5052" width="1.7109375" style="1" customWidth="1"/>
    <col min="5053" max="5053" width="5.28515625" style="1" customWidth="1"/>
    <col min="5054" max="5064" width="1.7109375" style="1" customWidth="1"/>
    <col min="5065" max="5065" width="3.5703125" style="1" customWidth="1"/>
    <col min="5066" max="5066" width="1.7109375" style="1" customWidth="1"/>
    <col min="5067" max="5067" width="2.42578125" style="1" customWidth="1"/>
    <col min="5068" max="5082" width="1.7109375" style="1" customWidth="1"/>
    <col min="5083" max="5083" width="2.5703125" style="1" customWidth="1"/>
    <col min="5084" max="5130" width="1.7109375" style="1" customWidth="1"/>
    <col min="5131" max="5131" width="1" style="1" customWidth="1"/>
    <col min="5132" max="5132" width="1.7109375" style="1" customWidth="1"/>
    <col min="5133" max="5133" width="0.42578125" style="1" customWidth="1"/>
    <col min="5134" max="5136" width="1.7109375" style="1" customWidth="1"/>
    <col min="5137" max="5137" width="0" style="1" hidden="1" customWidth="1"/>
    <col min="5138" max="5138" width="10.7109375" style="1" customWidth="1"/>
    <col min="5139" max="5145" width="1.7109375" style="1" customWidth="1"/>
    <col min="5146" max="5281" width="11.42578125" style="1"/>
    <col min="5282" max="5290" width="1.7109375" style="1" customWidth="1"/>
    <col min="5291" max="5292" width="3.140625" style="1" customWidth="1"/>
    <col min="5293" max="5293" width="1.7109375" style="1" customWidth="1"/>
    <col min="5294" max="5294" width="3.140625" style="1" customWidth="1"/>
    <col min="5295" max="5295" width="3" style="1" customWidth="1"/>
    <col min="5296" max="5296" width="4" style="1" customWidth="1"/>
    <col min="5297" max="5306" width="1.7109375" style="1" customWidth="1"/>
    <col min="5307" max="5307" width="3.5703125" style="1" customWidth="1"/>
    <col min="5308" max="5308" width="1.7109375" style="1" customWidth="1"/>
    <col min="5309" max="5309" width="5.28515625" style="1" customWidth="1"/>
    <col min="5310" max="5320" width="1.7109375" style="1" customWidth="1"/>
    <col min="5321" max="5321" width="3.5703125" style="1" customWidth="1"/>
    <col min="5322" max="5322" width="1.7109375" style="1" customWidth="1"/>
    <col min="5323" max="5323" width="2.42578125" style="1" customWidth="1"/>
    <col min="5324" max="5338" width="1.7109375" style="1" customWidth="1"/>
    <col min="5339" max="5339" width="2.5703125" style="1" customWidth="1"/>
    <col min="5340" max="5386" width="1.7109375" style="1" customWidth="1"/>
    <col min="5387" max="5387" width="1" style="1" customWidth="1"/>
    <col min="5388" max="5388" width="1.7109375" style="1" customWidth="1"/>
    <col min="5389" max="5389" width="0.42578125" style="1" customWidth="1"/>
    <col min="5390" max="5392" width="1.7109375" style="1" customWidth="1"/>
    <col min="5393" max="5393" width="0" style="1" hidden="1" customWidth="1"/>
    <col min="5394" max="5394" width="10.7109375" style="1" customWidth="1"/>
    <col min="5395" max="5401" width="1.7109375" style="1" customWidth="1"/>
    <col min="5402" max="5537" width="11.42578125" style="1"/>
    <col min="5538" max="5546" width="1.7109375" style="1" customWidth="1"/>
    <col min="5547" max="5548" width="3.140625" style="1" customWidth="1"/>
    <col min="5549" max="5549" width="1.7109375" style="1" customWidth="1"/>
    <col min="5550" max="5550" width="3.140625" style="1" customWidth="1"/>
    <col min="5551" max="5551" width="3" style="1" customWidth="1"/>
    <col min="5552" max="5552" width="4" style="1" customWidth="1"/>
    <col min="5553" max="5562" width="1.7109375" style="1" customWidth="1"/>
    <col min="5563" max="5563" width="3.5703125" style="1" customWidth="1"/>
    <col min="5564" max="5564" width="1.7109375" style="1" customWidth="1"/>
    <col min="5565" max="5565" width="5.28515625" style="1" customWidth="1"/>
    <col min="5566" max="5576" width="1.7109375" style="1" customWidth="1"/>
    <col min="5577" max="5577" width="3.5703125" style="1" customWidth="1"/>
    <col min="5578" max="5578" width="1.7109375" style="1" customWidth="1"/>
    <col min="5579" max="5579" width="2.42578125" style="1" customWidth="1"/>
    <col min="5580" max="5594" width="1.7109375" style="1" customWidth="1"/>
    <col min="5595" max="5595" width="2.5703125" style="1" customWidth="1"/>
    <col min="5596" max="5642" width="1.7109375" style="1" customWidth="1"/>
    <col min="5643" max="5643" width="1" style="1" customWidth="1"/>
    <col min="5644" max="5644" width="1.7109375" style="1" customWidth="1"/>
    <col min="5645" max="5645" width="0.42578125" style="1" customWidth="1"/>
    <col min="5646" max="5648" width="1.7109375" style="1" customWidth="1"/>
    <col min="5649" max="5649" width="0" style="1" hidden="1" customWidth="1"/>
    <col min="5650" max="5650" width="10.7109375" style="1" customWidth="1"/>
    <col min="5651" max="5657" width="1.7109375" style="1" customWidth="1"/>
    <col min="5658" max="5793" width="11.42578125" style="1"/>
    <col min="5794" max="5802" width="1.7109375" style="1" customWidth="1"/>
    <col min="5803" max="5804" width="3.140625" style="1" customWidth="1"/>
    <col min="5805" max="5805" width="1.7109375" style="1" customWidth="1"/>
    <col min="5806" max="5806" width="3.140625" style="1" customWidth="1"/>
    <col min="5807" max="5807" width="3" style="1" customWidth="1"/>
    <col min="5808" max="5808" width="4" style="1" customWidth="1"/>
    <col min="5809" max="5818" width="1.7109375" style="1" customWidth="1"/>
    <col min="5819" max="5819" width="3.5703125" style="1" customWidth="1"/>
    <col min="5820" max="5820" width="1.7109375" style="1" customWidth="1"/>
    <col min="5821" max="5821" width="5.28515625" style="1" customWidth="1"/>
    <col min="5822" max="5832" width="1.7109375" style="1" customWidth="1"/>
    <col min="5833" max="5833" width="3.5703125" style="1" customWidth="1"/>
    <col min="5834" max="5834" width="1.7109375" style="1" customWidth="1"/>
    <col min="5835" max="5835" width="2.42578125" style="1" customWidth="1"/>
    <col min="5836" max="5850" width="1.7109375" style="1" customWidth="1"/>
    <col min="5851" max="5851" width="2.5703125" style="1" customWidth="1"/>
    <col min="5852" max="5898" width="1.7109375" style="1" customWidth="1"/>
    <col min="5899" max="5899" width="1" style="1" customWidth="1"/>
    <col min="5900" max="5900" width="1.7109375" style="1" customWidth="1"/>
    <col min="5901" max="5901" width="0.42578125" style="1" customWidth="1"/>
    <col min="5902" max="5904" width="1.7109375" style="1" customWidth="1"/>
    <col min="5905" max="5905" width="0" style="1" hidden="1" customWidth="1"/>
    <col min="5906" max="5906" width="10.7109375" style="1" customWidth="1"/>
    <col min="5907" max="5913" width="1.7109375" style="1" customWidth="1"/>
    <col min="5914" max="6049" width="11.42578125" style="1"/>
    <col min="6050" max="6058" width="1.7109375" style="1" customWidth="1"/>
    <col min="6059" max="6060" width="3.140625" style="1" customWidth="1"/>
    <col min="6061" max="6061" width="1.7109375" style="1" customWidth="1"/>
    <col min="6062" max="6062" width="3.140625" style="1" customWidth="1"/>
    <col min="6063" max="6063" width="3" style="1" customWidth="1"/>
    <col min="6064" max="6064" width="4" style="1" customWidth="1"/>
    <col min="6065" max="6074" width="1.7109375" style="1" customWidth="1"/>
    <col min="6075" max="6075" width="3.5703125" style="1" customWidth="1"/>
    <col min="6076" max="6076" width="1.7109375" style="1" customWidth="1"/>
    <col min="6077" max="6077" width="5.28515625" style="1" customWidth="1"/>
    <col min="6078" max="6088" width="1.7109375" style="1" customWidth="1"/>
    <col min="6089" max="6089" width="3.5703125" style="1" customWidth="1"/>
    <col min="6090" max="6090" width="1.7109375" style="1" customWidth="1"/>
    <col min="6091" max="6091" width="2.42578125" style="1" customWidth="1"/>
    <col min="6092" max="6106" width="1.7109375" style="1" customWidth="1"/>
    <col min="6107" max="6107" width="2.5703125" style="1" customWidth="1"/>
    <col min="6108" max="6154" width="1.7109375" style="1" customWidth="1"/>
    <col min="6155" max="6155" width="1" style="1" customWidth="1"/>
    <col min="6156" max="6156" width="1.7109375" style="1" customWidth="1"/>
    <col min="6157" max="6157" width="0.42578125" style="1" customWidth="1"/>
    <col min="6158" max="6160" width="1.7109375" style="1" customWidth="1"/>
    <col min="6161" max="6161" width="0" style="1" hidden="1" customWidth="1"/>
    <col min="6162" max="6162" width="10.7109375" style="1" customWidth="1"/>
    <col min="6163" max="6169" width="1.7109375" style="1" customWidth="1"/>
    <col min="6170" max="6305" width="11.42578125" style="1"/>
    <col min="6306" max="6314" width="1.7109375" style="1" customWidth="1"/>
    <col min="6315" max="6316" width="3.140625" style="1" customWidth="1"/>
    <col min="6317" max="6317" width="1.7109375" style="1" customWidth="1"/>
    <col min="6318" max="6318" width="3.140625" style="1" customWidth="1"/>
    <col min="6319" max="6319" width="3" style="1" customWidth="1"/>
    <col min="6320" max="6320" width="4" style="1" customWidth="1"/>
    <col min="6321" max="6330" width="1.7109375" style="1" customWidth="1"/>
    <col min="6331" max="6331" width="3.5703125" style="1" customWidth="1"/>
    <col min="6332" max="6332" width="1.7109375" style="1" customWidth="1"/>
    <col min="6333" max="6333" width="5.28515625" style="1" customWidth="1"/>
    <col min="6334" max="6344" width="1.7109375" style="1" customWidth="1"/>
    <col min="6345" max="6345" width="3.5703125" style="1" customWidth="1"/>
    <col min="6346" max="6346" width="1.7109375" style="1" customWidth="1"/>
    <col min="6347" max="6347" width="2.42578125" style="1" customWidth="1"/>
    <col min="6348" max="6362" width="1.7109375" style="1" customWidth="1"/>
    <col min="6363" max="6363" width="2.5703125" style="1" customWidth="1"/>
    <col min="6364" max="6410" width="1.7109375" style="1" customWidth="1"/>
    <col min="6411" max="6411" width="1" style="1" customWidth="1"/>
    <col min="6412" max="6412" width="1.7109375" style="1" customWidth="1"/>
    <col min="6413" max="6413" width="0.42578125" style="1" customWidth="1"/>
    <col min="6414" max="6416" width="1.7109375" style="1" customWidth="1"/>
    <col min="6417" max="6417" width="0" style="1" hidden="1" customWidth="1"/>
    <col min="6418" max="6418" width="10.7109375" style="1" customWidth="1"/>
    <col min="6419" max="6425" width="1.7109375" style="1" customWidth="1"/>
    <col min="6426" max="6561" width="11.42578125" style="1"/>
    <col min="6562" max="6570" width="1.7109375" style="1" customWidth="1"/>
    <col min="6571" max="6572" width="3.140625" style="1" customWidth="1"/>
    <col min="6573" max="6573" width="1.7109375" style="1" customWidth="1"/>
    <col min="6574" max="6574" width="3.140625" style="1" customWidth="1"/>
    <col min="6575" max="6575" width="3" style="1" customWidth="1"/>
    <col min="6576" max="6576" width="4" style="1" customWidth="1"/>
    <col min="6577" max="6586" width="1.7109375" style="1" customWidth="1"/>
    <col min="6587" max="6587" width="3.5703125" style="1" customWidth="1"/>
    <col min="6588" max="6588" width="1.7109375" style="1" customWidth="1"/>
    <col min="6589" max="6589" width="5.28515625" style="1" customWidth="1"/>
    <col min="6590" max="6600" width="1.7109375" style="1" customWidth="1"/>
    <col min="6601" max="6601" width="3.5703125" style="1" customWidth="1"/>
    <col min="6602" max="6602" width="1.7109375" style="1" customWidth="1"/>
    <col min="6603" max="6603" width="2.42578125" style="1" customWidth="1"/>
    <col min="6604" max="6618" width="1.7109375" style="1" customWidth="1"/>
    <col min="6619" max="6619" width="2.5703125" style="1" customWidth="1"/>
    <col min="6620" max="6666" width="1.7109375" style="1" customWidth="1"/>
    <col min="6667" max="6667" width="1" style="1" customWidth="1"/>
    <col min="6668" max="6668" width="1.7109375" style="1" customWidth="1"/>
    <col min="6669" max="6669" width="0.42578125" style="1" customWidth="1"/>
    <col min="6670" max="6672" width="1.7109375" style="1" customWidth="1"/>
    <col min="6673" max="6673" width="0" style="1" hidden="1" customWidth="1"/>
    <col min="6674" max="6674" width="10.7109375" style="1" customWidth="1"/>
    <col min="6675" max="6681" width="1.7109375" style="1" customWidth="1"/>
    <col min="6682" max="6817" width="11.42578125" style="1"/>
    <col min="6818" max="6826" width="1.7109375" style="1" customWidth="1"/>
    <col min="6827" max="6828" width="3.140625" style="1" customWidth="1"/>
    <col min="6829" max="6829" width="1.7109375" style="1" customWidth="1"/>
    <col min="6830" max="6830" width="3.140625" style="1" customWidth="1"/>
    <col min="6831" max="6831" width="3" style="1" customWidth="1"/>
    <col min="6832" max="6832" width="4" style="1" customWidth="1"/>
    <col min="6833" max="6842" width="1.7109375" style="1" customWidth="1"/>
    <col min="6843" max="6843" width="3.5703125" style="1" customWidth="1"/>
    <col min="6844" max="6844" width="1.7109375" style="1" customWidth="1"/>
    <col min="6845" max="6845" width="5.28515625" style="1" customWidth="1"/>
    <col min="6846" max="6856" width="1.7109375" style="1" customWidth="1"/>
    <col min="6857" max="6857" width="3.5703125" style="1" customWidth="1"/>
    <col min="6858" max="6858" width="1.7109375" style="1" customWidth="1"/>
    <col min="6859" max="6859" width="2.42578125" style="1" customWidth="1"/>
    <col min="6860" max="6874" width="1.7109375" style="1" customWidth="1"/>
    <col min="6875" max="6875" width="2.5703125" style="1" customWidth="1"/>
    <col min="6876" max="6922" width="1.7109375" style="1" customWidth="1"/>
    <col min="6923" max="6923" width="1" style="1" customWidth="1"/>
    <col min="6924" max="6924" width="1.7109375" style="1" customWidth="1"/>
    <col min="6925" max="6925" width="0.42578125" style="1" customWidth="1"/>
    <col min="6926" max="6928" width="1.7109375" style="1" customWidth="1"/>
    <col min="6929" max="6929" width="0" style="1" hidden="1" customWidth="1"/>
    <col min="6930" max="6930" width="10.7109375" style="1" customWidth="1"/>
    <col min="6931" max="6937" width="1.7109375" style="1" customWidth="1"/>
    <col min="6938" max="7073" width="11.42578125" style="1"/>
    <col min="7074" max="7082" width="1.7109375" style="1" customWidth="1"/>
    <col min="7083" max="7084" width="3.140625" style="1" customWidth="1"/>
    <col min="7085" max="7085" width="1.7109375" style="1" customWidth="1"/>
    <col min="7086" max="7086" width="3.140625" style="1" customWidth="1"/>
    <col min="7087" max="7087" width="3" style="1" customWidth="1"/>
    <col min="7088" max="7088" width="4" style="1" customWidth="1"/>
    <col min="7089" max="7098" width="1.7109375" style="1" customWidth="1"/>
    <col min="7099" max="7099" width="3.5703125" style="1" customWidth="1"/>
    <col min="7100" max="7100" width="1.7109375" style="1" customWidth="1"/>
    <col min="7101" max="7101" width="5.28515625" style="1" customWidth="1"/>
    <col min="7102" max="7112" width="1.7109375" style="1" customWidth="1"/>
    <col min="7113" max="7113" width="3.5703125" style="1" customWidth="1"/>
    <col min="7114" max="7114" width="1.7109375" style="1" customWidth="1"/>
    <col min="7115" max="7115" width="2.42578125" style="1" customWidth="1"/>
    <col min="7116" max="7130" width="1.7109375" style="1" customWidth="1"/>
    <col min="7131" max="7131" width="2.5703125" style="1" customWidth="1"/>
    <col min="7132" max="7178" width="1.7109375" style="1" customWidth="1"/>
    <col min="7179" max="7179" width="1" style="1" customWidth="1"/>
    <col min="7180" max="7180" width="1.7109375" style="1" customWidth="1"/>
    <col min="7181" max="7181" width="0.42578125" style="1" customWidth="1"/>
    <col min="7182" max="7184" width="1.7109375" style="1" customWidth="1"/>
    <col min="7185" max="7185" width="0" style="1" hidden="1" customWidth="1"/>
    <col min="7186" max="7186" width="10.7109375" style="1" customWidth="1"/>
    <col min="7187" max="7193" width="1.7109375" style="1" customWidth="1"/>
    <col min="7194" max="7329" width="11.42578125" style="1"/>
    <col min="7330" max="7338" width="1.7109375" style="1" customWidth="1"/>
    <col min="7339" max="7340" width="3.140625" style="1" customWidth="1"/>
    <col min="7341" max="7341" width="1.7109375" style="1" customWidth="1"/>
    <col min="7342" max="7342" width="3.140625" style="1" customWidth="1"/>
    <col min="7343" max="7343" width="3" style="1" customWidth="1"/>
    <col min="7344" max="7344" width="4" style="1" customWidth="1"/>
    <col min="7345" max="7354" width="1.7109375" style="1" customWidth="1"/>
    <col min="7355" max="7355" width="3.5703125" style="1" customWidth="1"/>
    <col min="7356" max="7356" width="1.7109375" style="1" customWidth="1"/>
    <col min="7357" max="7357" width="5.28515625" style="1" customWidth="1"/>
    <col min="7358" max="7368" width="1.7109375" style="1" customWidth="1"/>
    <col min="7369" max="7369" width="3.5703125" style="1" customWidth="1"/>
    <col min="7370" max="7370" width="1.7109375" style="1" customWidth="1"/>
    <col min="7371" max="7371" width="2.42578125" style="1" customWidth="1"/>
    <col min="7372" max="7386" width="1.7109375" style="1" customWidth="1"/>
    <col min="7387" max="7387" width="2.5703125" style="1" customWidth="1"/>
    <col min="7388" max="7434" width="1.7109375" style="1" customWidth="1"/>
    <col min="7435" max="7435" width="1" style="1" customWidth="1"/>
    <col min="7436" max="7436" width="1.7109375" style="1" customWidth="1"/>
    <col min="7437" max="7437" width="0.42578125" style="1" customWidth="1"/>
    <col min="7438" max="7440" width="1.7109375" style="1" customWidth="1"/>
    <col min="7441" max="7441" width="0" style="1" hidden="1" customWidth="1"/>
    <col min="7442" max="7442" width="10.7109375" style="1" customWidth="1"/>
    <col min="7443" max="7449" width="1.7109375" style="1" customWidth="1"/>
    <col min="7450" max="7585" width="11.42578125" style="1"/>
    <col min="7586" max="7594" width="1.7109375" style="1" customWidth="1"/>
    <col min="7595" max="7596" width="3.140625" style="1" customWidth="1"/>
    <col min="7597" max="7597" width="1.7109375" style="1" customWidth="1"/>
    <col min="7598" max="7598" width="3.140625" style="1" customWidth="1"/>
    <col min="7599" max="7599" width="3" style="1" customWidth="1"/>
    <col min="7600" max="7600" width="4" style="1" customWidth="1"/>
    <col min="7601" max="7610" width="1.7109375" style="1" customWidth="1"/>
    <col min="7611" max="7611" width="3.5703125" style="1" customWidth="1"/>
    <col min="7612" max="7612" width="1.7109375" style="1" customWidth="1"/>
    <col min="7613" max="7613" width="5.28515625" style="1" customWidth="1"/>
    <col min="7614" max="7624" width="1.7109375" style="1" customWidth="1"/>
    <col min="7625" max="7625" width="3.5703125" style="1" customWidth="1"/>
    <col min="7626" max="7626" width="1.7109375" style="1" customWidth="1"/>
    <col min="7627" max="7627" width="2.42578125" style="1" customWidth="1"/>
    <col min="7628" max="7642" width="1.7109375" style="1" customWidth="1"/>
    <col min="7643" max="7643" width="2.5703125" style="1" customWidth="1"/>
    <col min="7644" max="7690" width="1.7109375" style="1" customWidth="1"/>
    <col min="7691" max="7691" width="1" style="1" customWidth="1"/>
    <col min="7692" max="7692" width="1.7109375" style="1" customWidth="1"/>
    <col min="7693" max="7693" width="0.42578125" style="1" customWidth="1"/>
    <col min="7694" max="7696" width="1.7109375" style="1" customWidth="1"/>
    <col min="7697" max="7697" width="0" style="1" hidden="1" customWidth="1"/>
    <col min="7698" max="7698" width="10.7109375" style="1" customWidth="1"/>
    <col min="7699" max="7705" width="1.7109375" style="1" customWidth="1"/>
    <col min="7706" max="7841" width="11.42578125" style="1"/>
    <col min="7842" max="7850" width="1.7109375" style="1" customWidth="1"/>
    <col min="7851" max="7852" width="3.140625" style="1" customWidth="1"/>
    <col min="7853" max="7853" width="1.7109375" style="1" customWidth="1"/>
    <col min="7854" max="7854" width="3.140625" style="1" customWidth="1"/>
    <col min="7855" max="7855" width="3" style="1" customWidth="1"/>
    <col min="7856" max="7856" width="4" style="1" customWidth="1"/>
    <col min="7857" max="7866" width="1.7109375" style="1" customWidth="1"/>
    <col min="7867" max="7867" width="3.5703125" style="1" customWidth="1"/>
    <col min="7868" max="7868" width="1.7109375" style="1" customWidth="1"/>
    <col min="7869" max="7869" width="5.28515625" style="1" customWidth="1"/>
    <col min="7870" max="7880" width="1.7109375" style="1" customWidth="1"/>
    <col min="7881" max="7881" width="3.5703125" style="1" customWidth="1"/>
    <col min="7882" max="7882" width="1.7109375" style="1" customWidth="1"/>
    <col min="7883" max="7883" width="2.42578125" style="1" customWidth="1"/>
    <col min="7884" max="7898" width="1.7109375" style="1" customWidth="1"/>
    <col min="7899" max="7899" width="2.5703125" style="1" customWidth="1"/>
    <col min="7900" max="7946" width="1.7109375" style="1" customWidth="1"/>
    <col min="7947" max="7947" width="1" style="1" customWidth="1"/>
    <col min="7948" max="7948" width="1.7109375" style="1" customWidth="1"/>
    <col min="7949" max="7949" width="0.42578125" style="1" customWidth="1"/>
    <col min="7950" max="7952" width="1.7109375" style="1" customWidth="1"/>
    <col min="7953" max="7953" width="0" style="1" hidden="1" customWidth="1"/>
    <col min="7954" max="7954" width="10.7109375" style="1" customWidth="1"/>
    <col min="7955" max="7961" width="1.7109375" style="1" customWidth="1"/>
    <col min="7962" max="8097" width="11.42578125" style="1"/>
    <col min="8098" max="8106" width="1.7109375" style="1" customWidth="1"/>
    <col min="8107" max="8108" width="3.140625" style="1" customWidth="1"/>
    <col min="8109" max="8109" width="1.7109375" style="1" customWidth="1"/>
    <col min="8110" max="8110" width="3.140625" style="1" customWidth="1"/>
    <col min="8111" max="8111" width="3" style="1" customWidth="1"/>
    <col min="8112" max="8112" width="4" style="1" customWidth="1"/>
    <col min="8113" max="8122" width="1.7109375" style="1" customWidth="1"/>
    <col min="8123" max="8123" width="3.5703125" style="1" customWidth="1"/>
    <col min="8124" max="8124" width="1.7109375" style="1" customWidth="1"/>
    <col min="8125" max="8125" width="5.28515625" style="1" customWidth="1"/>
    <col min="8126" max="8136" width="1.7109375" style="1" customWidth="1"/>
    <col min="8137" max="8137" width="3.5703125" style="1" customWidth="1"/>
    <col min="8138" max="8138" width="1.7109375" style="1" customWidth="1"/>
    <col min="8139" max="8139" width="2.42578125" style="1" customWidth="1"/>
    <col min="8140" max="8154" width="1.7109375" style="1" customWidth="1"/>
    <col min="8155" max="8155" width="2.5703125" style="1" customWidth="1"/>
    <col min="8156" max="8202" width="1.7109375" style="1" customWidth="1"/>
    <col min="8203" max="8203" width="1" style="1" customWidth="1"/>
    <col min="8204" max="8204" width="1.7109375" style="1" customWidth="1"/>
    <col min="8205" max="8205" width="0.42578125" style="1" customWidth="1"/>
    <col min="8206" max="8208" width="1.7109375" style="1" customWidth="1"/>
    <col min="8209" max="8209" width="0" style="1" hidden="1" customWidth="1"/>
    <col min="8210" max="8210" width="10.7109375" style="1" customWidth="1"/>
    <col min="8211" max="8217" width="1.7109375" style="1" customWidth="1"/>
    <col min="8218" max="8353" width="11.42578125" style="1"/>
    <col min="8354" max="8362" width="1.7109375" style="1" customWidth="1"/>
    <col min="8363" max="8364" width="3.140625" style="1" customWidth="1"/>
    <col min="8365" max="8365" width="1.7109375" style="1" customWidth="1"/>
    <col min="8366" max="8366" width="3.140625" style="1" customWidth="1"/>
    <col min="8367" max="8367" width="3" style="1" customWidth="1"/>
    <col min="8368" max="8368" width="4" style="1" customWidth="1"/>
    <col min="8369" max="8378" width="1.7109375" style="1" customWidth="1"/>
    <col min="8379" max="8379" width="3.5703125" style="1" customWidth="1"/>
    <col min="8380" max="8380" width="1.7109375" style="1" customWidth="1"/>
    <col min="8381" max="8381" width="5.28515625" style="1" customWidth="1"/>
    <col min="8382" max="8392" width="1.7109375" style="1" customWidth="1"/>
    <col min="8393" max="8393" width="3.5703125" style="1" customWidth="1"/>
    <col min="8394" max="8394" width="1.7109375" style="1" customWidth="1"/>
    <col min="8395" max="8395" width="2.42578125" style="1" customWidth="1"/>
    <col min="8396" max="8410" width="1.7109375" style="1" customWidth="1"/>
    <col min="8411" max="8411" width="2.5703125" style="1" customWidth="1"/>
    <col min="8412" max="8458" width="1.7109375" style="1" customWidth="1"/>
    <col min="8459" max="8459" width="1" style="1" customWidth="1"/>
    <col min="8460" max="8460" width="1.7109375" style="1" customWidth="1"/>
    <col min="8461" max="8461" width="0.42578125" style="1" customWidth="1"/>
    <col min="8462" max="8464" width="1.7109375" style="1" customWidth="1"/>
    <col min="8465" max="8465" width="0" style="1" hidden="1" customWidth="1"/>
    <col min="8466" max="8466" width="10.7109375" style="1" customWidth="1"/>
    <col min="8467" max="8473" width="1.7109375" style="1" customWidth="1"/>
    <col min="8474" max="8609" width="11.42578125" style="1"/>
    <col min="8610" max="8618" width="1.7109375" style="1" customWidth="1"/>
    <col min="8619" max="8620" width="3.140625" style="1" customWidth="1"/>
    <col min="8621" max="8621" width="1.7109375" style="1" customWidth="1"/>
    <col min="8622" max="8622" width="3.140625" style="1" customWidth="1"/>
    <col min="8623" max="8623" width="3" style="1" customWidth="1"/>
    <col min="8624" max="8624" width="4" style="1" customWidth="1"/>
    <col min="8625" max="8634" width="1.7109375" style="1" customWidth="1"/>
    <col min="8635" max="8635" width="3.5703125" style="1" customWidth="1"/>
    <col min="8636" max="8636" width="1.7109375" style="1" customWidth="1"/>
    <col min="8637" max="8637" width="5.28515625" style="1" customWidth="1"/>
    <col min="8638" max="8648" width="1.7109375" style="1" customWidth="1"/>
    <col min="8649" max="8649" width="3.5703125" style="1" customWidth="1"/>
    <col min="8650" max="8650" width="1.7109375" style="1" customWidth="1"/>
    <col min="8651" max="8651" width="2.42578125" style="1" customWidth="1"/>
    <col min="8652" max="8666" width="1.7109375" style="1" customWidth="1"/>
    <col min="8667" max="8667" width="2.5703125" style="1" customWidth="1"/>
    <col min="8668" max="8714" width="1.7109375" style="1" customWidth="1"/>
    <col min="8715" max="8715" width="1" style="1" customWidth="1"/>
    <col min="8716" max="8716" width="1.7109375" style="1" customWidth="1"/>
    <col min="8717" max="8717" width="0.42578125" style="1" customWidth="1"/>
    <col min="8718" max="8720" width="1.7109375" style="1" customWidth="1"/>
    <col min="8721" max="8721" width="0" style="1" hidden="1" customWidth="1"/>
    <col min="8722" max="8722" width="10.7109375" style="1" customWidth="1"/>
    <col min="8723" max="8729" width="1.7109375" style="1" customWidth="1"/>
    <col min="8730" max="8865" width="11.42578125" style="1"/>
    <col min="8866" max="8874" width="1.7109375" style="1" customWidth="1"/>
    <col min="8875" max="8876" width="3.140625" style="1" customWidth="1"/>
    <col min="8877" max="8877" width="1.7109375" style="1" customWidth="1"/>
    <col min="8878" max="8878" width="3.140625" style="1" customWidth="1"/>
    <col min="8879" max="8879" width="3" style="1" customWidth="1"/>
    <col min="8880" max="8880" width="4" style="1" customWidth="1"/>
    <col min="8881" max="8890" width="1.7109375" style="1" customWidth="1"/>
    <col min="8891" max="8891" width="3.5703125" style="1" customWidth="1"/>
    <col min="8892" max="8892" width="1.7109375" style="1" customWidth="1"/>
    <col min="8893" max="8893" width="5.28515625" style="1" customWidth="1"/>
    <col min="8894" max="8904" width="1.7109375" style="1" customWidth="1"/>
    <col min="8905" max="8905" width="3.5703125" style="1" customWidth="1"/>
    <col min="8906" max="8906" width="1.7109375" style="1" customWidth="1"/>
    <col min="8907" max="8907" width="2.42578125" style="1" customWidth="1"/>
    <col min="8908" max="8922" width="1.7109375" style="1" customWidth="1"/>
    <col min="8923" max="8923" width="2.5703125" style="1" customWidth="1"/>
    <col min="8924" max="8970" width="1.7109375" style="1" customWidth="1"/>
    <col min="8971" max="8971" width="1" style="1" customWidth="1"/>
    <col min="8972" max="8972" width="1.7109375" style="1" customWidth="1"/>
    <col min="8973" max="8973" width="0.42578125" style="1" customWidth="1"/>
    <col min="8974" max="8976" width="1.7109375" style="1" customWidth="1"/>
    <col min="8977" max="8977" width="0" style="1" hidden="1" customWidth="1"/>
    <col min="8978" max="8978" width="10.7109375" style="1" customWidth="1"/>
    <col min="8979" max="8985" width="1.7109375" style="1" customWidth="1"/>
    <col min="8986" max="9121" width="11.42578125" style="1"/>
    <col min="9122" max="9130" width="1.7109375" style="1" customWidth="1"/>
    <col min="9131" max="9132" width="3.140625" style="1" customWidth="1"/>
    <col min="9133" max="9133" width="1.7109375" style="1" customWidth="1"/>
    <col min="9134" max="9134" width="3.140625" style="1" customWidth="1"/>
    <col min="9135" max="9135" width="3" style="1" customWidth="1"/>
    <col min="9136" max="9136" width="4" style="1" customWidth="1"/>
    <col min="9137" max="9146" width="1.7109375" style="1" customWidth="1"/>
    <col min="9147" max="9147" width="3.5703125" style="1" customWidth="1"/>
    <col min="9148" max="9148" width="1.7109375" style="1" customWidth="1"/>
    <col min="9149" max="9149" width="5.28515625" style="1" customWidth="1"/>
    <col min="9150" max="9160" width="1.7109375" style="1" customWidth="1"/>
    <col min="9161" max="9161" width="3.5703125" style="1" customWidth="1"/>
    <col min="9162" max="9162" width="1.7109375" style="1" customWidth="1"/>
    <col min="9163" max="9163" width="2.42578125" style="1" customWidth="1"/>
    <col min="9164" max="9178" width="1.7109375" style="1" customWidth="1"/>
    <col min="9179" max="9179" width="2.5703125" style="1" customWidth="1"/>
    <col min="9180" max="9226" width="1.7109375" style="1" customWidth="1"/>
    <col min="9227" max="9227" width="1" style="1" customWidth="1"/>
    <col min="9228" max="9228" width="1.7109375" style="1" customWidth="1"/>
    <col min="9229" max="9229" width="0.42578125" style="1" customWidth="1"/>
    <col min="9230" max="9232" width="1.7109375" style="1" customWidth="1"/>
    <col min="9233" max="9233" width="0" style="1" hidden="1" customWidth="1"/>
    <col min="9234" max="9234" width="10.7109375" style="1" customWidth="1"/>
    <col min="9235" max="9241" width="1.7109375" style="1" customWidth="1"/>
    <col min="9242" max="9377" width="11.42578125" style="1"/>
    <col min="9378" max="9386" width="1.7109375" style="1" customWidth="1"/>
    <col min="9387" max="9388" width="3.140625" style="1" customWidth="1"/>
    <col min="9389" max="9389" width="1.7109375" style="1" customWidth="1"/>
    <col min="9390" max="9390" width="3.140625" style="1" customWidth="1"/>
    <col min="9391" max="9391" width="3" style="1" customWidth="1"/>
    <col min="9392" max="9392" width="4" style="1" customWidth="1"/>
    <col min="9393" max="9402" width="1.7109375" style="1" customWidth="1"/>
    <col min="9403" max="9403" width="3.5703125" style="1" customWidth="1"/>
    <col min="9404" max="9404" width="1.7109375" style="1" customWidth="1"/>
    <col min="9405" max="9405" width="5.28515625" style="1" customWidth="1"/>
    <col min="9406" max="9416" width="1.7109375" style="1" customWidth="1"/>
    <col min="9417" max="9417" width="3.5703125" style="1" customWidth="1"/>
    <col min="9418" max="9418" width="1.7109375" style="1" customWidth="1"/>
    <col min="9419" max="9419" width="2.42578125" style="1" customWidth="1"/>
    <col min="9420" max="9434" width="1.7109375" style="1" customWidth="1"/>
    <col min="9435" max="9435" width="2.5703125" style="1" customWidth="1"/>
    <col min="9436" max="9482" width="1.7109375" style="1" customWidth="1"/>
    <col min="9483" max="9483" width="1" style="1" customWidth="1"/>
    <col min="9484" max="9484" width="1.7109375" style="1" customWidth="1"/>
    <col min="9485" max="9485" width="0.42578125" style="1" customWidth="1"/>
    <col min="9486" max="9488" width="1.7109375" style="1" customWidth="1"/>
    <col min="9489" max="9489" width="0" style="1" hidden="1" customWidth="1"/>
    <col min="9490" max="9490" width="10.7109375" style="1" customWidth="1"/>
    <col min="9491" max="9497" width="1.7109375" style="1" customWidth="1"/>
    <col min="9498" max="9633" width="11.42578125" style="1"/>
    <col min="9634" max="9642" width="1.7109375" style="1" customWidth="1"/>
    <col min="9643" max="9644" width="3.140625" style="1" customWidth="1"/>
    <col min="9645" max="9645" width="1.7109375" style="1" customWidth="1"/>
    <col min="9646" max="9646" width="3.140625" style="1" customWidth="1"/>
    <col min="9647" max="9647" width="3" style="1" customWidth="1"/>
    <col min="9648" max="9648" width="4" style="1" customWidth="1"/>
    <col min="9649" max="9658" width="1.7109375" style="1" customWidth="1"/>
    <col min="9659" max="9659" width="3.5703125" style="1" customWidth="1"/>
    <col min="9660" max="9660" width="1.7109375" style="1" customWidth="1"/>
    <col min="9661" max="9661" width="5.28515625" style="1" customWidth="1"/>
    <col min="9662" max="9672" width="1.7109375" style="1" customWidth="1"/>
    <col min="9673" max="9673" width="3.5703125" style="1" customWidth="1"/>
    <col min="9674" max="9674" width="1.7109375" style="1" customWidth="1"/>
    <col min="9675" max="9675" width="2.42578125" style="1" customWidth="1"/>
    <col min="9676" max="9690" width="1.7109375" style="1" customWidth="1"/>
    <col min="9691" max="9691" width="2.5703125" style="1" customWidth="1"/>
    <col min="9692" max="9738" width="1.7109375" style="1" customWidth="1"/>
    <col min="9739" max="9739" width="1" style="1" customWidth="1"/>
    <col min="9740" max="9740" width="1.7109375" style="1" customWidth="1"/>
    <col min="9741" max="9741" width="0.42578125" style="1" customWidth="1"/>
    <col min="9742" max="9744" width="1.7109375" style="1" customWidth="1"/>
    <col min="9745" max="9745" width="0" style="1" hidden="1" customWidth="1"/>
    <col min="9746" max="9746" width="10.7109375" style="1" customWidth="1"/>
    <col min="9747" max="9753" width="1.7109375" style="1" customWidth="1"/>
    <col min="9754" max="9889" width="11.42578125" style="1"/>
    <col min="9890" max="9898" width="1.7109375" style="1" customWidth="1"/>
    <col min="9899" max="9900" width="3.140625" style="1" customWidth="1"/>
    <col min="9901" max="9901" width="1.7109375" style="1" customWidth="1"/>
    <col min="9902" max="9902" width="3.140625" style="1" customWidth="1"/>
    <col min="9903" max="9903" width="3" style="1" customWidth="1"/>
    <col min="9904" max="9904" width="4" style="1" customWidth="1"/>
    <col min="9905" max="9914" width="1.7109375" style="1" customWidth="1"/>
    <col min="9915" max="9915" width="3.5703125" style="1" customWidth="1"/>
    <col min="9916" max="9916" width="1.7109375" style="1" customWidth="1"/>
    <col min="9917" max="9917" width="5.28515625" style="1" customWidth="1"/>
    <col min="9918" max="9928" width="1.7109375" style="1" customWidth="1"/>
    <col min="9929" max="9929" width="3.5703125" style="1" customWidth="1"/>
    <col min="9930" max="9930" width="1.7109375" style="1" customWidth="1"/>
    <col min="9931" max="9931" width="2.42578125" style="1" customWidth="1"/>
    <col min="9932" max="9946" width="1.7109375" style="1" customWidth="1"/>
    <col min="9947" max="9947" width="2.5703125" style="1" customWidth="1"/>
    <col min="9948" max="9994" width="1.7109375" style="1" customWidth="1"/>
    <col min="9995" max="9995" width="1" style="1" customWidth="1"/>
    <col min="9996" max="9996" width="1.7109375" style="1" customWidth="1"/>
    <col min="9997" max="9997" width="0.42578125" style="1" customWidth="1"/>
    <col min="9998" max="10000" width="1.7109375" style="1" customWidth="1"/>
    <col min="10001" max="10001" width="0" style="1" hidden="1" customWidth="1"/>
    <col min="10002" max="10002" width="10.7109375" style="1" customWidth="1"/>
    <col min="10003" max="10009" width="1.7109375" style="1" customWidth="1"/>
    <col min="10010" max="10145" width="11.42578125" style="1"/>
    <col min="10146" max="10154" width="1.7109375" style="1" customWidth="1"/>
    <col min="10155" max="10156" width="3.140625" style="1" customWidth="1"/>
    <col min="10157" max="10157" width="1.7109375" style="1" customWidth="1"/>
    <col min="10158" max="10158" width="3.140625" style="1" customWidth="1"/>
    <col min="10159" max="10159" width="3" style="1" customWidth="1"/>
    <col min="10160" max="10160" width="4" style="1" customWidth="1"/>
    <col min="10161" max="10170" width="1.7109375" style="1" customWidth="1"/>
    <col min="10171" max="10171" width="3.5703125" style="1" customWidth="1"/>
    <col min="10172" max="10172" width="1.7109375" style="1" customWidth="1"/>
    <col min="10173" max="10173" width="5.28515625" style="1" customWidth="1"/>
    <col min="10174" max="10184" width="1.7109375" style="1" customWidth="1"/>
    <col min="10185" max="10185" width="3.5703125" style="1" customWidth="1"/>
    <col min="10186" max="10186" width="1.7109375" style="1" customWidth="1"/>
    <col min="10187" max="10187" width="2.42578125" style="1" customWidth="1"/>
    <col min="10188" max="10202" width="1.7109375" style="1" customWidth="1"/>
    <col min="10203" max="10203" width="2.5703125" style="1" customWidth="1"/>
    <col min="10204" max="10250" width="1.7109375" style="1" customWidth="1"/>
    <col min="10251" max="10251" width="1" style="1" customWidth="1"/>
    <col min="10252" max="10252" width="1.7109375" style="1" customWidth="1"/>
    <col min="10253" max="10253" width="0.42578125" style="1" customWidth="1"/>
    <col min="10254" max="10256" width="1.7109375" style="1" customWidth="1"/>
    <col min="10257" max="10257" width="0" style="1" hidden="1" customWidth="1"/>
    <col min="10258" max="10258" width="10.7109375" style="1" customWidth="1"/>
    <col min="10259" max="10265" width="1.7109375" style="1" customWidth="1"/>
    <col min="10266" max="10401" width="11.42578125" style="1"/>
    <col min="10402" max="10410" width="1.7109375" style="1" customWidth="1"/>
    <col min="10411" max="10412" width="3.140625" style="1" customWidth="1"/>
    <col min="10413" max="10413" width="1.7109375" style="1" customWidth="1"/>
    <col min="10414" max="10414" width="3.140625" style="1" customWidth="1"/>
    <col min="10415" max="10415" width="3" style="1" customWidth="1"/>
    <col min="10416" max="10416" width="4" style="1" customWidth="1"/>
    <col min="10417" max="10426" width="1.7109375" style="1" customWidth="1"/>
    <col min="10427" max="10427" width="3.5703125" style="1" customWidth="1"/>
    <col min="10428" max="10428" width="1.7109375" style="1" customWidth="1"/>
    <col min="10429" max="10429" width="5.28515625" style="1" customWidth="1"/>
    <col min="10430" max="10440" width="1.7109375" style="1" customWidth="1"/>
    <col min="10441" max="10441" width="3.5703125" style="1" customWidth="1"/>
    <col min="10442" max="10442" width="1.7109375" style="1" customWidth="1"/>
    <col min="10443" max="10443" width="2.42578125" style="1" customWidth="1"/>
    <col min="10444" max="10458" width="1.7109375" style="1" customWidth="1"/>
    <col min="10459" max="10459" width="2.5703125" style="1" customWidth="1"/>
    <col min="10460" max="10506" width="1.7109375" style="1" customWidth="1"/>
    <col min="10507" max="10507" width="1" style="1" customWidth="1"/>
    <col min="10508" max="10508" width="1.7109375" style="1" customWidth="1"/>
    <col min="10509" max="10509" width="0.42578125" style="1" customWidth="1"/>
    <col min="10510" max="10512" width="1.7109375" style="1" customWidth="1"/>
    <col min="10513" max="10513" width="0" style="1" hidden="1" customWidth="1"/>
    <col min="10514" max="10514" width="10.7109375" style="1" customWidth="1"/>
    <col min="10515" max="10521" width="1.7109375" style="1" customWidth="1"/>
    <col min="10522" max="10657" width="11.42578125" style="1"/>
    <col min="10658" max="10666" width="1.7109375" style="1" customWidth="1"/>
    <col min="10667" max="10668" width="3.140625" style="1" customWidth="1"/>
    <col min="10669" max="10669" width="1.7109375" style="1" customWidth="1"/>
    <col min="10670" max="10670" width="3.140625" style="1" customWidth="1"/>
    <col min="10671" max="10671" width="3" style="1" customWidth="1"/>
    <col min="10672" max="10672" width="4" style="1" customWidth="1"/>
    <col min="10673" max="10682" width="1.7109375" style="1" customWidth="1"/>
    <col min="10683" max="10683" width="3.5703125" style="1" customWidth="1"/>
    <col min="10684" max="10684" width="1.7109375" style="1" customWidth="1"/>
    <col min="10685" max="10685" width="5.28515625" style="1" customWidth="1"/>
    <col min="10686" max="10696" width="1.7109375" style="1" customWidth="1"/>
    <col min="10697" max="10697" width="3.5703125" style="1" customWidth="1"/>
    <col min="10698" max="10698" width="1.7109375" style="1" customWidth="1"/>
    <col min="10699" max="10699" width="2.42578125" style="1" customWidth="1"/>
    <col min="10700" max="10714" width="1.7109375" style="1" customWidth="1"/>
    <col min="10715" max="10715" width="2.5703125" style="1" customWidth="1"/>
    <col min="10716" max="10762" width="1.7109375" style="1" customWidth="1"/>
    <col min="10763" max="10763" width="1" style="1" customWidth="1"/>
    <col min="10764" max="10764" width="1.7109375" style="1" customWidth="1"/>
    <col min="10765" max="10765" width="0.42578125" style="1" customWidth="1"/>
    <col min="10766" max="10768" width="1.7109375" style="1" customWidth="1"/>
    <col min="10769" max="10769" width="0" style="1" hidden="1" customWidth="1"/>
    <col min="10770" max="10770" width="10.7109375" style="1" customWidth="1"/>
    <col min="10771" max="10777" width="1.7109375" style="1" customWidth="1"/>
    <col min="10778" max="10913" width="11.42578125" style="1"/>
    <col min="10914" max="10922" width="1.7109375" style="1" customWidth="1"/>
    <col min="10923" max="10924" width="3.140625" style="1" customWidth="1"/>
    <col min="10925" max="10925" width="1.7109375" style="1" customWidth="1"/>
    <col min="10926" max="10926" width="3.140625" style="1" customWidth="1"/>
    <col min="10927" max="10927" width="3" style="1" customWidth="1"/>
    <col min="10928" max="10928" width="4" style="1" customWidth="1"/>
    <col min="10929" max="10938" width="1.7109375" style="1" customWidth="1"/>
    <col min="10939" max="10939" width="3.5703125" style="1" customWidth="1"/>
    <col min="10940" max="10940" width="1.7109375" style="1" customWidth="1"/>
    <col min="10941" max="10941" width="5.28515625" style="1" customWidth="1"/>
    <col min="10942" max="10952" width="1.7109375" style="1" customWidth="1"/>
    <col min="10953" max="10953" width="3.5703125" style="1" customWidth="1"/>
    <col min="10954" max="10954" width="1.7109375" style="1" customWidth="1"/>
    <col min="10955" max="10955" width="2.42578125" style="1" customWidth="1"/>
    <col min="10956" max="10970" width="1.7109375" style="1" customWidth="1"/>
    <col min="10971" max="10971" width="2.5703125" style="1" customWidth="1"/>
    <col min="10972" max="11018" width="1.7109375" style="1" customWidth="1"/>
    <col min="11019" max="11019" width="1" style="1" customWidth="1"/>
    <col min="11020" max="11020" width="1.7109375" style="1" customWidth="1"/>
    <col min="11021" max="11021" width="0.42578125" style="1" customWidth="1"/>
    <col min="11022" max="11024" width="1.7109375" style="1" customWidth="1"/>
    <col min="11025" max="11025" width="0" style="1" hidden="1" customWidth="1"/>
    <col min="11026" max="11026" width="10.7109375" style="1" customWidth="1"/>
    <col min="11027" max="11033" width="1.7109375" style="1" customWidth="1"/>
    <col min="11034" max="11169" width="11.42578125" style="1"/>
    <col min="11170" max="11178" width="1.7109375" style="1" customWidth="1"/>
    <col min="11179" max="11180" width="3.140625" style="1" customWidth="1"/>
    <col min="11181" max="11181" width="1.7109375" style="1" customWidth="1"/>
    <col min="11182" max="11182" width="3.140625" style="1" customWidth="1"/>
    <col min="11183" max="11183" width="3" style="1" customWidth="1"/>
    <col min="11184" max="11184" width="4" style="1" customWidth="1"/>
    <col min="11185" max="11194" width="1.7109375" style="1" customWidth="1"/>
    <col min="11195" max="11195" width="3.5703125" style="1" customWidth="1"/>
    <col min="11196" max="11196" width="1.7109375" style="1" customWidth="1"/>
    <col min="11197" max="11197" width="5.28515625" style="1" customWidth="1"/>
    <col min="11198" max="11208" width="1.7109375" style="1" customWidth="1"/>
    <col min="11209" max="11209" width="3.5703125" style="1" customWidth="1"/>
    <col min="11210" max="11210" width="1.7109375" style="1" customWidth="1"/>
    <col min="11211" max="11211" width="2.42578125" style="1" customWidth="1"/>
    <col min="11212" max="11226" width="1.7109375" style="1" customWidth="1"/>
    <col min="11227" max="11227" width="2.5703125" style="1" customWidth="1"/>
    <col min="11228" max="11274" width="1.7109375" style="1" customWidth="1"/>
    <col min="11275" max="11275" width="1" style="1" customWidth="1"/>
    <col min="11276" max="11276" width="1.7109375" style="1" customWidth="1"/>
    <col min="11277" max="11277" width="0.42578125" style="1" customWidth="1"/>
    <col min="11278" max="11280" width="1.7109375" style="1" customWidth="1"/>
    <col min="11281" max="11281" width="0" style="1" hidden="1" customWidth="1"/>
    <col min="11282" max="11282" width="10.7109375" style="1" customWidth="1"/>
    <col min="11283" max="11289" width="1.7109375" style="1" customWidth="1"/>
    <col min="11290" max="11425" width="11.42578125" style="1"/>
    <col min="11426" max="11434" width="1.7109375" style="1" customWidth="1"/>
    <col min="11435" max="11436" width="3.140625" style="1" customWidth="1"/>
    <col min="11437" max="11437" width="1.7109375" style="1" customWidth="1"/>
    <col min="11438" max="11438" width="3.140625" style="1" customWidth="1"/>
    <col min="11439" max="11439" width="3" style="1" customWidth="1"/>
    <col min="11440" max="11440" width="4" style="1" customWidth="1"/>
    <col min="11441" max="11450" width="1.7109375" style="1" customWidth="1"/>
    <col min="11451" max="11451" width="3.5703125" style="1" customWidth="1"/>
    <col min="11452" max="11452" width="1.7109375" style="1" customWidth="1"/>
    <col min="11453" max="11453" width="5.28515625" style="1" customWidth="1"/>
    <col min="11454" max="11464" width="1.7109375" style="1" customWidth="1"/>
    <col min="11465" max="11465" width="3.5703125" style="1" customWidth="1"/>
    <col min="11466" max="11466" width="1.7109375" style="1" customWidth="1"/>
    <col min="11467" max="11467" width="2.42578125" style="1" customWidth="1"/>
    <col min="11468" max="11482" width="1.7109375" style="1" customWidth="1"/>
    <col min="11483" max="11483" width="2.5703125" style="1" customWidth="1"/>
    <col min="11484" max="11530" width="1.7109375" style="1" customWidth="1"/>
    <col min="11531" max="11531" width="1" style="1" customWidth="1"/>
    <col min="11532" max="11532" width="1.7109375" style="1" customWidth="1"/>
    <col min="11533" max="11533" width="0.42578125" style="1" customWidth="1"/>
    <col min="11534" max="11536" width="1.7109375" style="1" customWidth="1"/>
    <col min="11537" max="11537" width="0" style="1" hidden="1" customWidth="1"/>
    <col min="11538" max="11538" width="10.7109375" style="1" customWidth="1"/>
    <col min="11539" max="11545" width="1.7109375" style="1" customWidth="1"/>
    <col min="11546" max="11681" width="11.42578125" style="1"/>
    <col min="11682" max="11690" width="1.7109375" style="1" customWidth="1"/>
    <col min="11691" max="11692" width="3.140625" style="1" customWidth="1"/>
    <col min="11693" max="11693" width="1.7109375" style="1" customWidth="1"/>
    <col min="11694" max="11694" width="3.140625" style="1" customWidth="1"/>
    <col min="11695" max="11695" width="3" style="1" customWidth="1"/>
    <col min="11696" max="11696" width="4" style="1" customWidth="1"/>
    <col min="11697" max="11706" width="1.7109375" style="1" customWidth="1"/>
    <col min="11707" max="11707" width="3.5703125" style="1" customWidth="1"/>
    <col min="11708" max="11708" width="1.7109375" style="1" customWidth="1"/>
    <col min="11709" max="11709" width="5.28515625" style="1" customWidth="1"/>
    <col min="11710" max="11720" width="1.7109375" style="1" customWidth="1"/>
    <col min="11721" max="11721" width="3.5703125" style="1" customWidth="1"/>
    <col min="11722" max="11722" width="1.7109375" style="1" customWidth="1"/>
    <col min="11723" max="11723" width="2.42578125" style="1" customWidth="1"/>
    <col min="11724" max="11738" width="1.7109375" style="1" customWidth="1"/>
    <col min="11739" max="11739" width="2.5703125" style="1" customWidth="1"/>
    <col min="11740" max="11786" width="1.7109375" style="1" customWidth="1"/>
    <col min="11787" max="11787" width="1" style="1" customWidth="1"/>
    <col min="11788" max="11788" width="1.7109375" style="1" customWidth="1"/>
    <col min="11789" max="11789" width="0.42578125" style="1" customWidth="1"/>
    <col min="11790" max="11792" width="1.7109375" style="1" customWidth="1"/>
    <col min="11793" max="11793" width="0" style="1" hidden="1" customWidth="1"/>
    <col min="11794" max="11794" width="10.7109375" style="1" customWidth="1"/>
    <col min="11795" max="11801" width="1.7109375" style="1" customWidth="1"/>
    <col min="11802" max="11937" width="11.42578125" style="1"/>
    <col min="11938" max="11946" width="1.7109375" style="1" customWidth="1"/>
    <col min="11947" max="11948" width="3.140625" style="1" customWidth="1"/>
    <col min="11949" max="11949" width="1.7109375" style="1" customWidth="1"/>
    <col min="11950" max="11950" width="3.140625" style="1" customWidth="1"/>
    <col min="11951" max="11951" width="3" style="1" customWidth="1"/>
    <col min="11952" max="11952" width="4" style="1" customWidth="1"/>
    <col min="11953" max="11962" width="1.7109375" style="1" customWidth="1"/>
    <col min="11963" max="11963" width="3.5703125" style="1" customWidth="1"/>
    <col min="11964" max="11964" width="1.7109375" style="1" customWidth="1"/>
    <col min="11965" max="11965" width="5.28515625" style="1" customWidth="1"/>
    <col min="11966" max="11976" width="1.7109375" style="1" customWidth="1"/>
    <col min="11977" max="11977" width="3.5703125" style="1" customWidth="1"/>
    <col min="11978" max="11978" width="1.7109375" style="1" customWidth="1"/>
    <col min="11979" max="11979" width="2.42578125" style="1" customWidth="1"/>
    <col min="11980" max="11994" width="1.7109375" style="1" customWidth="1"/>
    <col min="11995" max="11995" width="2.5703125" style="1" customWidth="1"/>
    <col min="11996" max="12042" width="1.7109375" style="1" customWidth="1"/>
    <col min="12043" max="12043" width="1" style="1" customWidth="1"/>
    <col min="12044" max="12044" width="1.7109375" style="1" customWidth="1"/>
    <col min="12045" max="12045" width="0.42578125" style="1" customWidth="1"/>
    <col min="12046" max="12048" width="1.7109375" style="1" customWidth="1"/>
    <col min="12049" max="12049" width="0" style="1" hidden="1" customWidth="1"/>
    <col min="12050" max="12050" width="10.7109375" style="1" customWidth="1"/>
    <col min="12051" max="12057" width="1.7109375" style="1" customWidth="1"/>
    <col min="12058" max="12193" width="11.42578125" style="1"/>
    <col min="12194" max="12202" width="1.7109375" style="1" customWidth="1"/>
    <col min="12203" max="12204" width="3.140625" style="1" customWidth="1"/>
    <col min="12205" max="12205" width="1.7109375" style="1" customWidth="1"/>
    <col min="12206" max="12206" width="3.140625" style="1" customWidth="1"/>
    <col min="12207" max="12207" width="3" style="1" customWidth="1"/>
    <col min="12208" max="12208" width="4" style="1" customWidth="1"/>
    <col min="12209" max="12218" width="1.7109375" style="1" customWidth="1"/>
    <col min="12219" max="12219" width="3.5703125" style="1" customWidth="1"/>
    <col min="12220" max="12220" width="1.7109375" style="1" customWidth="1"/>
    <col min="12221" max="12221" width="5.28515625" style="1" customWidth="1"/>
    <col min="12222" max="12232" width="1.7109375" style="1" customWidth="1"/>
    <col min="12233" max="12233" width="3.5703125" style="1" customWidth="1"/>
    <col min="12234" max="12234" width="1.7109375" style="1" customWidth="1"/>
    <col min="12235" max="12235" width="2.42578125" style="1" customWidth="1"/>
    <col min="12236" max="12250" width="1.7109375" style="1" customWidth="1"/>
    <col min="12251" max="12251" width="2.5703125" style="1" customWidth="1"/>
    <col min="12252" max="12298" width="1.7109375" style="1" customWidth="1"/>
    <col min="12299" max="12299" width="1" style="1" customWidth="1"/>
    <col min="12300" max="12300" width="1.7109375" style="1" customWidth="1"/>
    <col min="12301" max="12301" width="0.42578125" style="1" customWidth="1"/>
    <col min="12302" max="12304" width="1.7109375" style="1" customWidth="1"/>
    <col min="12305" max="12305" width="0" style="1" hidden="1" customWidth="1"/>
    <col min="12306" max="12306" width="10.7109375" style="1" customWidth="1"/>
    <col min="12307" max="12313" width="1.7109375" style="1" customWidth="1"/>
    <col min="12314" max="12449" width="11.42578125" style="1"/>
    <col min="12450" max="12458" width="1.7109375" style="1" customWidth="1"/>
    <col min="12459" max="12460" width="3.140625" style="1" customWidth="1"/>
    <col min="12461" max="12461" width="1.7109375" style="1" customWidth="1"/>
    <col min="12462" max="12462" width="3.140625" style="1" customWidth="1"/>
    <col min="12463" max="12463" width="3" style="1" customWidth="1"/>
    <col min="12464" max="12464" width="4" style="1" customWidth="1"/>
    <col min="12465" max="12474" width="1.7109375" style="1" customWidth="1"/>
    <col min="12475" max="12475" width="3.5703125" style="1" customWidth="1"/>
    <col min="12476" max="12476" width="1.7109375" style="1" customWidth="1"/>
    <col min="12477" max="12477" width="5.28515625" style="1" customWidth="1"/>
    <col min="12478" max="12488" width="1.7109375" style="1" customWidth="1"/>
    <col min="12489" max="12489" width="3.5703125" style="1" customWidth="1"/>
    <col min="12490" max="12490" width="1.7109375" style="1" customWidth="1"/>
    <col min="12491" max="12491" width="2.42578125" style="1" customWidth="1"/>
    <col min="12492" max="12506" width="1.7109375" style="1" customWidth="1"/>
    <col min="12507" max="12507" width="2.5703125" style="1" customWidth="1"/>
    <col min="12508" max="12554" width="1.7109375" style="1" customWidth="1"/>
    <col min="12555" max="12555" width="1" style="1" customWidth="1"/>
    <col min="12556" max="12556" width="1.7109375" style="1" customWidth="1"/>
    <col min="12557" max="12557" width="0.42578125" style="1" customWidth="1"/>
    <col min="12558" max="12560" width="1.7109375" style="1" customWidth="1"/>
    <col min="12561" max="12561" width="0" style="1" hidden="1" customWidth="1"/>
    <col min="12562" max="12562" width="10.7109375" style="1" customWidth="1"/>
    <col min="12563" max="12569" width="1.7109375" style="1" customWidth="1"/>
    <col min="12570" max="12705" width="11.42578125" style="1"/>
    <col min="12706" max="12714" width="1.7109375" style="1" customWidth="1"/>
    <col min="12715" max="12716" width="3.140625" style="1" customWidth="1"/>
    <col min="12717" max="12717" width="1.7109375" style="1" customWidth="1"/>
    <col min="12718" max="12718" width="3.140625" style="1" customWidth="1"/>
    <col min="12719" max="12719" width="3" style="1" customWidth="1"/>
    <col min="12720" max="12720" width="4" style="1" customWidth="1"/>
    <col min="12721" max="12730" width="1.7109375" style="1" customWidth="1"/>
    <col min="12731" max="12731" width="3.5703125" style="1" customWidth="1"/>
    <col min="12732" max="12732" width="1.7109375" style="1" customWidth="1"/>
    <col min="12733" max="12733" width="5.28515625" style="1" customWidth="1"/>
    <col min="12734" max="12744" width="1.7109375" style="1" customWidth="1"/>
    <col min="12745" max="12745" width="3.5703125" style="1" customWidth="1"/>
    <col min="12746" max="12746" width="1.7109375" style="1" customWidth="1"/>
    <col min="12747" max="12747" width="2.42578125" style="1" customWidth="1"/>
    <col min="12748" max="12762" width="1.7109375" style="1" customWidth="1"/>
    <col min="12763" max="12763" width="2.5703125" style="1" customWidth="1"/>
    <col min="12764" max="12810" width="1.7109375" style="1" customWidth="1"/>
    <col min="12811" max="12811" width="1" style="1" customWidth="1"/>
    <col min="12812" max="12812" width="1.7109375" style="1" customWidth="1"/>
    <col min="12813" max="12813" width="0.42578125" style="1" customWidth="1"/>
    <col min="12814" max="12816" width="1.7109375" style="1" customWidth="1"/>
    <col min="12817" max="12817" width="0" style="1" hidden="1" customWidth="1"/>
    <col min="12818" max="12818" width="10.7109375" style="1" customWidth="1"/>
    <col min="12819" max="12825" width="1.7109375" style="1" customWidth="1"/>
    <col min="12826" max="12961" width="11.42578125" style="1"/>
    <col min="12962" max="12970" width="1.7109375" style="1" customWidth="1"/>
    <col min="12971" max="12972" width="3.140625" style="1" customWidth="1"/>
    <col min="12973" max="12973" width="1.7109375" style="1" customWidth="1"/>
    <col min="12974" max="12974" width="3.140625" style="1" customWidth="1"/>
    <col min="12975" max="12975" width="3" style="1" customWidth="1"/>
    <col min="12976" max="12976" width="4" style="1" customWidth="1"/>
    <col min="12977" max="12986" width="1.7109375" style="1" customWidth="1"/>
    <col min="12987" max="12987" width="3.5703125" style="1" customWidth="1"/>
    <col min="12988" max="12988" width="1.7109375" style="1" customWidth="1"/>
    <col min="12989" max="12989" width="5.28515625" style="1" customWidth="1"/>
    <col min="12990" max="13000" width="1.7109375" style="1" customWidth="1"/>
    <col min="13001" max="13001" width="3.5703125" style="1" customWidth="1"/>
    <col min="13002" max="13002" width="1.7109375" style="1" customWidth="1"/>
    <col min="13003" max="13003" width="2.42578125" style="1" customWidth="1"/>
    <col min="13004" max="13018" width="1.7109375" style="1" customWidth="1"/>
    <col min="13019" max="13019" width="2.5703125" style="1" customWidth="1"/>
    <col min="13020" max="13066" width="1.7109375" style="1" customWidth="1"/>
    <col min="13067" max="13067" width="1" style="1" customWidth="1"/>
    <col min="13068" max="13068" width="1.7109375" style="1" customWidth="1"/>
    <col min="13069" max="13069" width="0.42578125" style="1" customWidth="1"/>
    <col min="13070" max="13072" width="1.7109375" style="1" customWidth="1"/>
    <col min="13073" max="13073" width="0" style="1" hidden="1" customWidth="1"/>
    <col min="13074" max="13074" width="10.7109375" style="1" customWidth="1"/>
    <col min="13075" max="13081" width="1.7109375" style="1" customWidth="1"/>
    <col min="13082" max="13217" width="11.42578125" style="1"/>
    <col min="13218" max="13226" width="1.7109375" style="1" customWidth="1"/>
    <col min="13227" max="13228" width="3.140625" style="1" customWidth="1"/>
    <col min="13229" max="13229" width="1.7109375" style="1" customWidth="1"/>
    <col min="13230" max="13230" width="3.140625" style="1" customWidth="1"/>
    <col min="13231" max="13231" width="3" style="1" customWidth="1"/>
    <col min="13232" max="13232" width="4" style="1" customWidth="1"/>
    <col min="13233" max="13242" width="1.7109375" style="1" customWidth="1"/>
    <col min="13243" max="13243" width="3.5703125" style="1" customWidth="1"/>
    <col min="13244" max="13244" width="1.7109375" style="1" customWidth="1"/>
    <col min="13245" max="13245" width="5.28515625" style="1" customWidth="1"/>
    <col min="13246" max="13256" width="1.7109375" style="1" customWidth="1"/>
    <col min="13257" max="13257" width="3.5703125" style="1" customWidth="1"/>
    <col min="13258" max="13258" width="1.7109375" style="1" customWidth="1"/>
    <col min="13259" max="13259" width="2.42578125" style="1" customWidth="1"/>
    <col min="13260" max="13274" width="1.7109375" style="1" customWidth="1"/>
    <col min="13275" max="13275" width="2.5703125" style="1" customWidth="1"/>
    <col min="13276" max="13322" width="1.7109375" style="1" customWidth="1"/>
    <col min="13323" max="13323" width="1" style="1" customWidth="1"/>
    <col min="13324" max="13324" width="1.7109375" style="1" customWidth="1"/>
    <col min="13325" max="13325" width="0.42578125" style="1" customWidth="1"/>
    <col min="13326" max="13328" width="1.7109375" style="1" customWidth="1"/>
    <col min="13329" max="13329" width="0" style="1" hidden="1" customWidth="1"/>
    <col min="13330" max="13330" width="10.7109375" style="1" customWidth="1"/>
    <col min="13331" max="13337" width="1.7109375" style="1" customWidth="1"/>
    <col min="13338" max="13473" width="11.42578125" style="1"/>
    <col min="13474" max="13482" width="1.7109375" style="1" customWidth="1"/>
    <col min="13483" max="13484" width="3.140625" style="1" customWidth="1"/>
    <col min="13485" max="13485" width="1.7109375" style="1" customWidth="1"/>
    <col min="13486" max="13486" width="3.140625" style="1" customWidth="1"/>
    <col min="13487" max="13487" width="3" style="1" customWidth="1"/>
    <col min="13488" max="13488" width="4" style="1" customWidth="1"/>
    <col min="13489" max="13498" width="1.7109375" style="1" customWidth="1"/>
    <col min="13499" max="13499" width="3.5703125" style="1" customWidth="1"/>
    <col min="13500" max="13500" width="1.7109375" style="1" customWidth="1"/>
    <col min="13501" max="13501" width="5.28515625" style="1" customWidth="1"/>
    <col min="13502" max="13512" width="1.7109375" style="1" customWidth="1"/>
    <col min="13513" max="13513" width="3.5703125" style="1" customWidth="1"/>
    <col min="13514" max="13514" width="1.7109375" style="1" customWidth="1"/>
    <col min="13515" max="13515" width="2.42578125" style="1" customWidth="1"/>
    <col min="13516" max="13530" width="1.7109375" style="1" customWidth="1"/>
    <col min="13531" max="13531" width="2.5703125" style="1" customWidth="1"/>
    <col min="13532" max="13578" width="1.7109375" style="1" customWidth="1"/>
    <col min="13579" max="13579" width="1" style="1" customWidth="1"/>
    <col min="13580" max="13580" width="1.7109375" style="1" customWidth="1"/>
    <col min="13581" max="13581" width="0.42578125" style="1" customWidth="1"/>
    <col min="13582" max="13584" width="1.7109375" style="1" customWidth="1"/>
    <col min="13585" max="13585" width="0" style="1" hidden="1" customWidth="1"/>
    <col min="13586" max="13586" width="10.7109375" style="1" customWidth="1"/>
    <col min="13587" max="13593" width="1.7109375" style="1" customWidth="1"/>
    <col min="13594" max="13729" width="11.42578125" style="1"/>
    <col min="13730" max="13738" width="1.7109375" style="1" customWidth="1"/>
    <col min="13739" max="13740" width="3.140625" style="1" customWidth="1"/>
    <col min="13741" max="13741" width="1.7109375" style="1" customWidth="1"/>
    <col min="13742" max="13742" width="3.140625" style="1" customWidth="1"/>
    <col min="13743" max="13743" width="3" style="1" customWidth="1"/>
    <col min="13744" max="13744" width="4" style="1" customWidth="1"/>
    <col min="13745" max="13754" width="1.7109375" style="1" customWidth="1"/>
    <col min="13755" max="13755" width="3.5703125" style="1" customWidth="1"/>
    <col min="13756" max="13756" width="1.7109375" style="1" customWidth="1"/>
    <col min="13757" max="13757" width="5.28515625" style="1" customWidth="1"/>
    <col min="13758" max="13768" width="1.7109375" style="1" customWidth="1"/>
    <col min="13769" max="13769" width="3.5703125" style="1" customWidth="1"/>
    <col min="13770" max="13770" width="1.7109375" style="1" customWidth="1"/>
    <col min="13771" max="13771" width="2.42578125" style="1" customWidth="1"/>
    <col min="13772" max="13786" width="1.7109375" style="1" customWidth="1"/>
    <col min="13787" max="13787" width="2.5703125" style="1" customWidth="1"/>
    <col min="13788" max="13834" width="1.7109375" style="1" customWidth="1"/>
    <col min="13835" max="13835" width="1" style="1" customWidth="1"/>
    <col min="13836" max="13836" width="1.7109375" style="1" customWidth="1"/>
    <col min="13837" max="13837" width="0.42578125" style="1" customWidth="1"/>
    <col min="13838" max="13840" width="1.7109375" style="1" customWidth="1"/>
    <col min="13841" max="13841" width="0" style="1" hidden="1" customWidth="1"/>
    <col min="13842" max="13842" width="10.7109375" style="1" customWidth="1"/>
    <col min="13843" max="13849" width="1.7109375" style="1" customWidth="1"/>
    <col min="13850" max="13985" width="11.42578125" style="1"/>
    <col min="13986" max="13994" width="1.7109375" style="1" customWidth="1"/>
    <col min="13995" max="13996" width="3.140625" style="1" customWidth="1"/>
    <col min="13997" max="13997" width="1.7109375" style="1" customWidth="1"/>
    <col min="13998" max="13998" width="3.140625" style="1" customWidth="1"/>
    <col min="13999" max="13999" width="3" style="1" customWidth="1"/>
    <col min="14000" max="14000" width="4" style="1" customWidth="1"/>
    <col min="14001" max="14010" width="1.7109375" style="1" customWidth="1"/>
    <col min="14011" max="14011" width="3.5703125" style="1" customWidth="1"/>
    <col min="14012" max="14012" width="1.7109375" style="1" customWidth="1"/>
    <col min="14013" max="14013" width="5.28515625" style="1" customWidth="1"/>
    <col min="14014" max="14024" width="1.7109375" style="1" customWidth="1"/>
    <col min="14025" max="14025" width="3.5703125" style="1" customWidth="1"/>
    <col min="14026" max="14026" width="1.7109375" style="1" customWidth="1"/>
    <col min="14027" max="14027" width="2.42578125" style="1" customWidth="1"/>
    <col min="14028" max="14042" width="1.7109375" style="1" customWidth="1"/>
    <col min="14043" max="14043" width="2.5703125" style="1" customWidth="1"/>
    <col min="14044" max="14090" width="1.7109375" style="1" customWidth="1"/>
    <col min="14091" max="14091" width="1" style="1" customWidth="1"/>
    <col min="14092" max="14092" width="1.7109375" style="1" customWidth="1"/>
    <col min="14093" max="14093" width="0.42578125" style="1" customWidth="1"/>
    <col min="14094" max="14096" width="1.7109375" style="1" customWidth="1"/>
    <col min="14097" max="14097" width="0" style="1" hidden="1" customWidth="1"/>
    <col min="14098" max="14098" width="10.7109375" style="1" customWidth="1"/>
    <col min="14099" max="14105" width="1.7109375" style="1" customWidth="1"/>
    <col min="14106" max="14241" width="11.42578125" style="1"/>
    <col min="14242" max="14250" width="1.7109375" style="1" customWidth="1"/>
    <col min="14251" max="14252" width="3.140625" style="1" customWidth="1"/>
    <col min="14253" max="14253" width="1.7109375" style="1" customWidth="1"/>
    <col min="14254" max="14254" width="3.140625" style="1" customWidth="1"/>
    <col min="14255" max="14255" width="3" style="1" customWidth="1"/>
    <col min="14256" max="14256" width="4" style="1" customWidth="1"/>
    <col min="14257" max="14266" width="1.7109375" style="1" customWidth="1"/>
    <col min="14267" max="14267" width="3.5703125" style="1" customWidth="1"/>
    <col min="14268" max="14268" width="1.7109375" style="1" customWidth="1"/>
    <col min="14269" max="14269" width="5.28515625" style="1" customWidth="1"/>
    <col min="14270" max="14280" width="1.7109375" style="1" customWidth="1"/>
    <col min="14281" max="14281" width="3.5703125" style="1" customWidth="1"/>
    <col min="14282" max="14282" width="1.7109375" style="1" customWidth="1"/>
    <col min="14283" max="14283" width="2.42578125" style="1" customWidth="1"/>
    <col min="14284" max="14298" width="1.7109375" style="1" customWidth="1"/>
    <col min="14299" max="14299" width="2.5703125" style="1" customWidth="1"/>
    <col min="14300" max="14346" width="1.7109375" style="1" customWidth="1"/>
    <col min="14347" max="14347" width="1" style="1" customWidth="1"/>
    <col min="14348" max="14348" width="1.7109375" style="1" customWidth="1"/>
    <col min="14349" max="14349" width="0.42578125" style="1" customWidth="1"/>
    <col min="14350" max="14352" width="1.7109375" style="1" customWidth="1"/>
    <col min="14353" max="14353" width="0" style="1" hidden="1" customWidth="1"/>
    <col min="14354" max="14354" width="10.7109375" style="1" customWidth="1"/>
    <col min="14355" max="14361" width="1.7109375" style="1" customWidth="1"/>
    <col min="14362" max="14497" width="11.42578125" style="1"/>
    <col min="14498" max="14506" width="1.7109375" style="1" customWidth="1"/>
    <col min="14507" max="14508" width="3.140625" style="1" customWidth="1"/>
    <col min="14509" max="14509" width="1.7109375" style="1" customWidth="1"/>
    <col min="14510" max="14510" width="3.140625" style="1" customWidth="1"/>
    <col min="14511" max="14511" width="3" style="1" customWidth="1"/>
    <col min="14512" max="14512" width="4" style="1" customWidth="1"/>
    <col min="14513" max="14522" width="1.7109375" style="1" customWidth="1"/>
    <col min="14523" max="14523" width="3.5703125" style="1" customWidth="1"/>
    <col min="14524" max="14524" width="1.7109375" style="1" customWidth="1"/>
    <col min="14525" max="14525" width="5.28515625" style="1" customWidth="1"/>
    <col min="14526" max="14536" width="1.7109375" style="1" customWidth="1"/>
    <col min="14537" max="14537" width="3.5703125" style="1" customWidth="1"/>
    <col min="14538" max="14538" width="1.7109375" style="1" customWidth="1"/>
    <col min="14539" max="14539" width="2.42578125" style="1" customWidth="1"/>
    <col min="14540" max="14554" width="1.7109375" style="1" customWidth="1"/>
    <col min="14555" max="14555" width="2.5703125" style="1" customWidth="1"/>
    <col min="14556" max="14602" width="1.7109375" style="1" customWidth="1"/>
    <col min="14603" max="14603" width="1" style="1" customWidth="1"/>
    <col min="14604" max="14604" width="1.7109375" style="1" customWidth="1"/>
    <col min="14605" max="14605" width="0.42578125" style="1" customWidth="1"/>
    <col min="14606" max="14608" width="1.7109375" style="1" customWidth="1"/>
    <col min="14609" max="14609" width="0" style="1" hidden="1" customWidth="1"/>
    <col min="14610" max="14610" width="10.7109375" style="1" customWidth="1"/>
    <col min="14611" max="14617" width="1.7109375" style="1" customWidth="1"/>
    <col min="14618" max="14753" width="11.42578125" style="1"/>
    <col min="14754" max="14762" width="1.7109375" style="1" customWidth="1"/>
    <col min="14763" max="14764" width="3.140625" style="1" customWidth="1"/>
    <col min="14765" max="14765" width="1.7109375" style="1" customWidth="1"/>
    <col min="14766" max="14766" width="3.140625" style="1" customWidth="1"/>
    <col min="14767" max="14767" width="3" style="1" customWidth="1"/>
    <col min="14768" max="14768" width="4" style="1" customWidth="1"/>
    <col min="14769" max="14778" width="1.7109375" style="1" customWidth="1"/>
    <col min="14779" max="14779" width="3.5703125" style="1" customWidth="1"/>
    <col min="14780" max="14780" width="1.7109375" style="1" customWidth="1"/>
    <col min="14781" max="14781" width="5.28515625" style="1" customWidth="1"/>
    <col min="14782" max="14792" width="1.7109375" style="1" customWidth="1"/>
    <col min="14793" max="14793" width="3.5703125" style="1" customWidth="1"/>
    <col min="14794" max="14794" width="1.7109375" style="1" customWidth="1"/>
    <col min="14795" max="14795" width="2.42578125" style="1" customWidth="1"/>
    <col min="14796" max="14810" width="1.7109375" style="1" customWidth="1"/>
    <col min="14811" max="14811" width="2.5703125" style="1" customWidth="1"/>
    <col min="14812" max="14858" width="1.7109375" style="1" customWidth="1"/>
    <col min="14859" max="14859" width="1" style="1" customWidth="1"/>
    <col min="14860" max="14860" width="1.7109375" style="1" customWidth="1"/>
    <col min="14861" max="14861" width="0.42578125" style="1" customWidth="1"/>
    <col min="14862" max="14864" width="1.7109375" style="1" customWidth="1"/>
    <col min="14865" max="14865" width="0" style="1" hidden="1" customWidth="1"/>
    <col min="14866" max="14866" width="10.7109375" style="1" customWidth="1"/>
    <col min="14867" max="14873" width="1.7109375" style="1" customWidth="1"/>
    <col min="14874" max="15009" width="11.42578125" style="1"/>
    <col min="15010" max="15018" width="1.7109375" style="1" customWidth="1"/>
    <col min="15019" max="15020" width="3.140625" style="1" customWidth="1"/>
    <col min="15021" max="15021" width="1.7109375" style="1" customWidth="1"/>
    <col min="15022" max="15022" width="3.140625" style="1" customWidth="1"/>
    <col min="15023" max="15023" width="3" style="1" customWidth="1"/>
    <col min="15024" max="15024" width="4" style="1" customWidth="1"/>
    <col min="15025" max="15034" width="1.7109375" style="1" customWidth="1"/>
    <col min="15035" max="15035" width="3.5703125" style="1" customWidth="1"/>
    <col min="15036" max="15036" width="1.7109375" style="1" customWidth="1"/>
    <col min="15037" max="15037" width="5.28515625" style="1" customWidth="1"/>
    <col min="15038" max="15048" width="1.7109375" style="1" customWidth="1"/>
    <col min="15049" max="15049" width="3.5703125" style="1" customWidth="1"/>
    <col min="15050" max="15050" width="1.7109375" style="1" customWidth="1"/>
    <col min="15051" max="15051" width="2.42578125" style="1" customWidth="1"/>
    <col min="15052" max="15066" width="1.7109375" style="1" customWidth="1"/>
    <col min="15067" max="15067" width="2.5703125" style="1" customWidth="1"/>
    <col min="15068" max="15114" width="1.7109375" style="1" customWidth="1"/>
    <col min="15115" max="15115" width="1" style="1" customWidth="1"/>
    <col min="15116" max="15116" width="1.7109375" style="1" customWidth="1"/>
    <col min="15117" max="15117" width="0.42578125" style="1" customWidth="1"/>
    <col min="15118" max="15120" width="1.7109375" style="1" customWidth="1"/>
    <col min="15121" max="15121" width="0" style="1" hidden="1" customWidth="1"/>
    <col min="15122" max="15122" width="10.7109375" style="1" customWidth="1"/>
    <col min="15123" max="15129" width="1.7109375" style="1" customWidth="1"/>
    <col min="15130" max="15265" width="11.42578125" style="1"/>
    <col min="15266" max="15274" width="1.7109375" style="1" customWidth="1"/>
    <col min="15275" max="15276" width="3.140625" style="1" customWidth="1"/>
    <col min="15277" max="15277" width="1.7109375" style="1" customWidth="1"/>
    <col min="15278" max="15278" width="3.140625" style="1" customWidth="1"/>
    <col min="15279" max="15279" width="3" style="1" customWidth="1"/>
    <col min="15280" max="15280" width="4" style="1" customWidth="1"/>
    <col min="15281" max="15290" width="1.7109375" style="1" customWidth="1"/>
    <col min="15291" max="15291" width="3.5703125" style="1" customWidth="1"/>
    <col min="15292" max="15292" width="1.7109375" style="1" customWidth="1"/>
    <col min="15293" max="15293" width="5.28515625" style="1" customWidth="1"/>
    <col min="15294" max="15304" width="1.7109375" style="1" customWidth="1"/>
    <col min="15305" max="15305" width="3.5703125" style="1" customWidth="1"/>
    <col min="15306" max="15306" width="1.7109375" style="1" customWidth="1"/>
    <col min="15307" max="15307" width="2.42578125" style="1" customWidth="1"/>
    <col min="15308" max="15322" width="1.7109375" style="1" customWidth="1"/>
    <col min="15323" max="15323" width="2.5703125" style="1" customWidth="1"/>
    <col min="15324" max="15370" width="1.7109375" style="1" customWidth="1"/>
    <col min="15371" max="15371" width="1" style="1" customWidth="1"/>
    <col min="15372" max="15372" width="1.7109375" style="1" customWidth="1"/>
    <col min="15373" max="15373" width="0.42578125" style="1" customWidth="1"/>
    <col min="15374" max="15376" width="1.7109375" style="1" customWidth="1"/>
    <col min="15377" max="15377" width="0" style="1" hidden="1" customWidth="1"/>
    <col min="15378" max="15378" width="10.7109375" style="1" customWidth="1"/>
    <col min="15379" max="15385" width="1.7109375" style="1" customWidth="1"/>
    <col min="15386" max="15521" width="11.42578125" style="1"/>
    <col min="15522" max="15530" width="1.7109375" style="1" customWidth="1"/>
    <col min="15531" max="15532" width="3.140625" style="1" customWidth="1"/>
    <col min="15533" max="15533" width="1.7109375" style="1" customWidth="1"/>
    <col min="15534" max="15534" width="3.140625" style="1" customWidth="1"/>
    <col min="15535" max="15535" width="3" style="1" customWidth="1"/>
    <col min="15536" max="15536" width="4" style="1" customWidth="1"/>
    <col min="15537" max="15546" width="1.7109375" style="1" customWidth="1"/>
    <col min="15547" max="15547" width="3.5703125" style="1" customWidth="1"/>
    <col min="15548" max="15548" width="1.7109375" style="1" customWidth="1"/>
    <col min="15549" max="15549" width="5.28515625" style="1" customWidth="1"/>
    <col min="15550" max="15560" width="1.7109375" style="1" customWidth="1"/>
    <col min="15561" max="15561" width="3.5703125" style="1" customWidth="1"/>
    <col min="15562" max="15562" width="1.7109375" style="1" customWidth="1"/>
    <col min="15563" max="15563" width="2.42578125" style="1" customWidth="1"/>
    <col min="15564" max="15578" width="1.7109375" style="1" customWidth="1"/>
    <col min="15579" max="15579" width="2.5703125" style="1" customWidth="1"/>
    <col min="15580" max="15626" width="1.7109375" style="1" customWidth="1"/>
    <col min="15627" max="15627" width="1" style="1" customWidth="1"/>
    <col min="15628" max="15628" width="1.7109375" style="1" customWidth="1"/>
    <col min="15629" max="15629" width="0.42578125" style="1" customWidth="1"/>
    <col min="15630" max="15632" width="1.7109375" style="1" customWidth="1"/>
    <col min="15633" max="15633" width="0" style="1" hidden="1" customWidth="1"/>
    <col min="15634" max="15634" width="10.7109375" style="1" customWidth="1"/>
    <col min="15635" max="15641" width="1.7109375" style="1" customWidth="1"/>
    <col min="15642" max="15777" width="11.42578125" style="1"/>
    <col min="15778" max="15786" width="1.7109375" style="1" customWidth="1"/>
    <col min="15787" max="15788" width="3.140625" style="1" customWidth="1"/>
    <col min="15789" max="15789" width="1.7109375" style="1" customWidth="1"/>
    <col min="15790" max="15790" width="3.140625" style="1" customWidth="1"/>
    <col min="15791" max="15791" width="3" style="1" customWidth="1"/>
    <col min="15792" max="15792" width="4" style="1" customWidth="1"/>
    <col min="15793" max="15802" width="1.7109375" style="1" customWidth="1"/>
    <col min="15803" max="15803" width="3.5703125" style="1" customWidth="1"/>
    <col min="15804" max="15804" width="1.7109375" style="1" customWidth="1"/>
    <col min="15805" max="15805" width="5.28515625" style="1" customWidth="1"/>
    <col min="15806" max="15816" width="1.7109375" style="1" customWidth="1"/>
    <col min="15817" max="15817" width="3.5703125" style="1" customWidth="1"/>
    <col min="15818" max="15818" width="1.7109375" style="1" customWidth="1"/>
    <col min="15819" max="15819" width="2.42578125" style="1" customWidth="1"/>
    <col min="15820" max="15834" width="1.7109375" style="1" customWidth="1"/>
    <col min="15835" max="15835" width="2.5703125" style="1" customWidth="1"/>
    <col min="15836" max="15882" width="1.7109375" style="1" customWidth="1"/>
    <col min="15883" max="15883" width="1" style="1" customWidth="1"/>
    <col min="15884" max="15884" width="1.7109375" style="1" customWidth="1"/>
    <col min="15885" max="15885" width="0.42578125" style="1" customWidth="1"/>
    <col min="15886" max="15888" width="1.7109375" style="1" customWidth="1"/>
    <col min="15889" max="15889" width="0" style="1" hidden="1" customWidth="1"/>
    <col min="15890" max="15890" width="10.7109375" style="1" customWidth="1"/>
    <col min="15891" max="15897" width="1.7109375" style="1" customWidth="1"/>
    <col min="15898" max="16033" width="11.42578125" style="1"/>
    <col min="16034" max="16042" width="1.7109375" style="1" customWidth="1"/>
    <col min="16043" max="16044" width="3.140625" style="1" customWidth="1"/>
    <col min="16045" max="16045" width="1.7109375" style="1" customWidth="1"/>
    <col min="16046" max="16046" width="3.140625" style="1" customWidth="1"/>
    <col min="16047" max="16047" width="3" style="1" customWidth="1"/>
    <col min="16048" max="16048" width="4" style="1" customWidth="1"/>
    <col min="16049" max="16058" width="1.7109375" style="1" customWidth="1"/>
    <col min="16059" max="16059" width="3.5703125" style="1" customWidth="1"/>
    <col min="16060" max="16060" width="1.7109375" style="1" customWidth="1"/>
    <col min="16061" max="16061" width="5.28515625" style="1" customWidth="1"/>
    <col min="16062" max="16072" width="1.7109375" style="1" customWidth="1"/>
    <col min="16073" max="16073" width="3.5703125" style="1" customWidth="1"/>
    <col min="16074" max="16074" width="1.7109375" style="1" customWidth="1"/>
    <col min="16075" max="16075" width="2.42578125" style="1" customWidth="1"/>
    <col min="16076" max="16090" width="1.7109375" style="1" customWidth="1"/>
    <col min="16091" max="16091" width="2.5703125" style="1" customWidth="1"/>
    <col min="16092" max="16138" width="1.7109375" style="1" customWidth="1"/>
    <col min="16139" max="16139" width="1" style="1" customWidth="1"/>
    <col min="16140" max="16140" width="1.7109375" style="1" customWidth="1"/>
    <col min="16141" max="16141" width="0.42578125" style="1" customWidth="1"/>
    <col min="16142" max="16144" width="1.7109375" style="1" customWidth="1"/>
    <col min="16145" max="16145" width="0" style="1" hidden="1" customWidth="1"/>
    <col min="16146" max="16146" width="10.7109375" style="1" customWidth="1"/>
    <col min="16147" max="16153" width="1.7109375" style="1" customWidth="1"/>
    <col min="16154" max="16384" width="11.42578125" style="1"/>
  </cols>
  <sheetData>
    <row r="1" spans="1:30" ht="24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30" ht="17.25" customHeight="1" x14ac:dyDescent="0.3">
      <c r="A2" s="63" t="str">
        <f>+[1]D!C4</f>
        <v>Municipio de Mascota, Jalisco.  Ejercicio Fiscal 2016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30" ht="3" customHeight="1" x14ac:dyDescent="0.3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30" ht="15" customHeight="1" x14ac:dyDescent="0.3">
      <c r="A4" s="64" t="s">
        <v>1</v>
      </c>
      <c r="B4" s="64" t="s">
        <v>2</v>
      </c>
      <c r="C4" s="64" t="s">
        <v>3</v>
      </c>
      <c r="D4" s="66" t="s">
        <v>4</v>
      </c>
      <c r="E4" s="64" t="s">
        <v>5</v>
      </c>
      <c r="F4" s="69" t="s">
        <v>6</v>
      </c>
      <c r="G4" s="70" t="s">
        <v>7</v>
      </c>
      <c r="H4" s="70"/>
      <c r="I4" s="70"/>
      <c r="J4" s="4">
        <v>131</v>
      </c>
      <c r="K4" s="4">
        <v>132</v>
      </c>
      <c r="L4" s="4">
        <v>132</v>
      </c>
      <c r="M4" s="4">
        <v>133</v>
      </c>
      <c r="N4" s="4">
        <v>134</v>
      </c>
      <c r="O4" s="69" t="s">
        <v>8</v>
      </c>
      <c r="P4" s="57" t="s">
        <v>9</v>
      </c>
    </row>
    <row r="5" spans="1:30" ht="12.75" customHeight="1" x14ac:dyDescent="0.3">
      <c r="A5" s="60"/>
      <c r="B5" s="60"/>
      <c r="C5" s="60"/>
      <c r="D5" s="67"/>
      <c r="E5" s="60"/>
      <c r="F5" s="61"/>
      <c r="G5" s="60" t="s">
        <v>10</v>
      </c>
      <c r="H5" s="60"/>
      <c r="I5" s="60"/>
      <c r="J5" s="5" t="s">
        <v>11</v>
      </c>
      <c r="K5" s="61" t="s">
        <v>12</v>
      </c>
      <c r="L5" s="61" t="s">
        <v>13</v>
      </c>
      <c r="M5" s="61" t="s">
        <v>14</v>
      </c>
      <c r="N5" s="61" t="s">
        <v>15</v>
      </c>
      <c r="O5" s="61"/>
      <c r="P5" s="58"/>
    </row>
    <row r="6" spans="1:30" ht="44.25" customHeight="1" x14ac:dyDescent="0.3">
      <c r="A6" s="65"/>
      <c r="B6" s="65"/>
      <c r="C6" s="65"/>
      <c r="D6" s="68"/>
      <c r="E6" s="65"/>
      <c r="F6" s="62"/>
      <c r="G6" s="6" t="s">
        <v>16</v>
      </c>
      <c r="H6" s="7" t="s">
        <v>17</v>
      </c>
      <c r="I6" s="6" t="s">
        <v>18</v>
      </c>
      <c r="J6" s="8" t="s">
        <v>19</v>
      </c>
      <c r="K6" s="62"/>
      <c r="L6" s="62"/>
      <c r="M6" s="62"/>
      <c r="N6" s="62"/>
      <c r="O6" s="62"/>
      <c r="P6" s="59"/>
    </row>
    <row r="7" spans="1:30" s="14" customFormat="1" ht="6" hidden="1" customHeight="1" x14ac:dyDescent="0.2">
      <c r="A7" s="9"/>
      <c r="B7" s="9"/>
      <c r="C7" s="9"/>
      <c r="D7" s="10"/>
      <c r="E7" s="9"/>
      <c r="F7" s="11">
        <v>35480</v>
      </c>
      <c r="G7" s="12"/>
      <c r="H7" s="12"/>
      <c r="I7" s="13"/>
      <c r="J7" s="9"/>
      <c r="K7" s="9"/>
      <c r="L7" s="9"/>
      <c r="M7" s="9"/>
      <c r="N7" s="9"/>
      <c r="O7" s="9"/>
      <c r="P7" s="9"/>
    </row>
    <row r="8" spans="1:30" s="14" customFormat="1" ht="15.75" x14ac:dyDescent="0.2">
      <c r="A8" s="15" t="s">
        <v>20</v>
      </c>
      <c r="B8" s="15" t="s">
        <v>21</v>
      </c>
      <c r="C8" s="16">
        <v>1</v>
      </c>
      <c r="D8" s="17" t="s">
        <v>22</v>
      </c>
      <c r="E8" s="18">
        <v>503</v>
      </c>
      <c r="F8" s="19">
        <v>9</v>
      </c>
      <c r="G8" s="20">
        <v>13152</v>
      </c>
      <c r="H8" s="20">
        <f>+G8*F8</f>
        <v>118368</v>
      </c>
      <c r="I8" s="21">
        <f t="shared" ref="I8:I77" si="0">F8*G8*12</f>
        <v>1420416</v>
      </c>
      <c r="J8" s="22">
        <v>0</v>
      </c>
      <c r="K8" s="22">
        <f>I8/365*20*25%</f>
        <v>19457.753424657534</v>
      </c>
      <c r="L8" s="22">
        <f t="shared" ref="L8:L77" si="1">I8/365*50</f>
        <v>194577.53424657535</v>
      </c>
      <c r="M8" s="22">
        <v>0</v>
      </c>
      <c r="N8" s="22">
        <v>0</v>
      </c>
      <c r="O8" s="22">
        <v>0</v>
      </c>
      <c r="P8" s="21">
        <f t="shared" ref="P8:P77" si="2">SUM(I8:O8)</f>
        <v>1634451.2876712328</v>
      </c>
    </row>
    <row r="9" spans="1:30" s="14" customFormat="1" ht="15" customHeight="1" x14ac:dyDescent="0.2">
      <c r="A9" s="56" t="s">
        <v>23</v>
      </c>
      <c r="B9" s="56"/>
      <c r="C9" s="56"/>
      <c r="D9" s="56"/>
      <c r="E9" s="56"/>
      <c r="F9" s="23">
        <f>+F8</f>
        <v>9</v>
      </c>
      <c r="G9" s="20"/>
      <c r="H9" s="20"/>
      <c r="I9" s="24">
        <f>+I8</f>
        <v>1420416</v>
      </c>
      <c r="J9" s="24">
        <f t="shared" ref="J9:O9" si="3">+J8</f>
        <v>0</v>
      </c>
      <c r="K9" s="24">
        <f t="shared" si="3"/>
        <v>19457.753424657534</v>
      </c>
      <c r="L9" s="24">
        <f t="shared" si="3"/>
        <v>194577.53424657535</v>
      </c>
      <c r="M9" s="24">
        <f t="shared" si="3"/>
        <v>0</v>
      </c>
      <c r="N9" s="24">
        <f t="shared" si="3"/>
        <v>0</v>
      </c>
      <c r="O9" s="24">
        <f t="shared" si="3"/>
        <v>0</v>
      </c>
      <c r="P9" s="24">
        <f>+P8</f>
        <v>1634451.2876712328</v>
      </c>
    </row>
    <row r="10" spans="1:30" s="14" customFormat="1" ht="15.75" x14ac:dyDescent="0.2">
      <c r="A10" s="15" t="s">
        <v>24</v>
      </c>
      <c r="B10" s="25" t="s">
        <v>25</v>
      </c>
      <c r="C10" s="16">
        <v>2</v>
      </c>
      <c r="D10" s="17" t="s">
        <v>26</v>
      </c>
      <c r="E10" s="18">
        <v>503</v>
      </c>
      <c r="F10" s="19">
        <v>1</v>
      </c>
      <c r="G10" s="20">
        <v>35203.991999999998</v>
      </c>
      <c r="H10" s="20">
        <f t="shared" ref="H10:H73" si="4">+G10*F10</f>
        <v>35203.991999999998</v>
      </c>
      <c r="I10" s="21">
        <f t="shared" si="0"/>
        <v>422447.90399999998</v>
      </c>
      <c r="J10" s="22">
        <v>0</v>
      </c>
      <c r="K10" s="22">
        <f t="shared" ref="K10:K73" si="5">I10/365*20*25%</f>
        <v>5786.9575890410952</v>
      </c>
      <c r="L10" s="22">
        <f t="shared" si="1"/>
        <v>57869.575890410953</v>
      </c>
      <c r="M10" s="22">
        <v>0</v>
      </c>
      <c r="N10" s="22">
        <v>0</v>
      </c>
      <c r="O10" s="22">
        <v>0</v>
      </c>
      <c r="P10" s="21">
        <f t="shared" si="2"/>
        <v>486104.437479452</v>
      </c>
      <c r="AD10" s="26"/>
    </row>
    <row r="11" spans="1:30" s="14" customFormat="1" ht="15.75" x14ac:dyDescent="0.2">
      <c r="A11" s="15" t="s">
        <v>27</v>
      </c>
      <c r="B11" s="25" t="s">
        <v>28</v>
      </c>
      <c r="C11" s="16">
        <v>2</v>
      </c>
      <c r="D11" s="17" t="s">
        <v>26</v>
      </c>
      <c r="E11" s="18">
        <v>503</v>
      </c>
      <c r="F11" s="19">
        <v>1</v>
      </c>
      <c r="G11" s="20">
        <v>8806.0020000000004</v>
      </c>
      <c r="H11" s="20">
        <f t="shared" si="4"/>
        <v>8806.0020000000004</v>
      </c>
      <c r="I11" s="21">
        <f t="shared" si="0"/>
        <v>105672.024</v>
      </c>
      <c r="J11" s="22">
        <v>0</v>
      </c>
      <c r="K11" s="22">
        <f t="shared" si="5"/>
        <v>1447.5619726027398</v>
      </c>
      <c r="L11" s="22">
        <f t="shared" si="1"/>
        <v>14475.619726027398</v>
      </c>
      <c r="M11" s="22">
        <v>0</v>
      </c>
      <c r="N11" s="22">
        <v>0</v>
      </c>
      <c r="O11" s="22">
        <v>12210</v>
      </c>
      <c r="P11" s="21">
        <f t="shared" si="2"/>
        <v>133805.20569863013</v>
      </c>
      <c r="AD11" s="26"/>
    </row>
    <row r="12" spans="1:30" s="14" customFormat="1" ht="15.75" x14ac:dyDescent="0.2">
      <c r="A12" s="15" t="s">
        <v>29</v>
      </c>
      <c r="B12" s="25" t="s">
        <v>389</v>
      </c>
      <c r="C12" s="16">
        <v>2</v>
      </c>
      <c r="D12" s="17" t="s">
        <v>26</v>
      </c>
      <c r="E12" s="18">
        <v>503</v>
      </c>
      <c r="F12" s="19">
        <v>1</v>
      </c>
      <c r="G12" s="20">
        <f>2793*2</f>
        <v>5586</v>
      </c>
      <c r="H12" s="20">
        <f t="shared" si="4"/>
        <v>5586</v>
      </c>
      <c r="I12" s="21">
        <f t="shared" si="0"/>
        <v>67032</v>
      </c>
      <c r="J12" s="22">
        <v>0</v>
      </c>
      <c r="K12" s="22">
        <f t="shared" si="5"/>
        <v>918.24657534246569</v>
      </c>
      <c r="L12" s="22">
        <f t="shared" si="1"/>
        <v>9182.4657534246562</v>
      </c>
      <c r="M12" s="22">
        <v>0</v>
      </c>
      <c r="N12" s="22">
        <v>0</v>
      </c>
      <c r="O12" s="27">
        <v>3150.5039999999999</v>
      </c>
      <c r="P12" s="21">
        <f t="shared" si="2"/>
        <v>80283.216328767114</v>
      </c>
      <c r="AD12" s="26"/>
    </row>
    <row r="13" spans="1:30" s="14" customFormat="1" ht="25.5" x14ac:dyDescent="0.2">
      <c r="A13" s="15" t="s">
        <v>31</v>
      </c>
      <c r="B13" s="25" t="s">
        <v>390</v>
      </c>
      <c r="C13" s="16">
        <v>2</v>
      </c>
      <c r="D13" s="17" t="s">
        <v>26</v>
      </c>
      <c r="E13" s="18">
        <v>503</v>
      </c>
      <c r="F13" s="19">
        <v>1</v>
      </c>
      <c r="G13" s="20">
        <f>2931.75*2</f>
        <v>5863.5</v>
      </c>
      <c r="H13" s="20">
        <f t="shared" si="4"/>
        <v>5863.5</v>
      </c>
      <c r="I13" s="21">
        <f t="shared" si="0"/>
        <v>70362</v>
      </c>
      <c r="J13" s="22">
        <v>0</v>
      </c>
      <c r="K13" s="22">
        <f t="shared" si="5"/>
        <v>963.8630136986302</v>
      </c>
      <c r="L13" s="22">
        <f t="shared" si="1"/>
        <v>9638.6301369863013</v>
      </c>
      <c r="M13" s="22">
        <v>0</v>
      </c>
      <c r="N13" s="22">
        <v>0</v>
      </c>
      <c r="O13" s="27">
        <v>3307.0140000000001</v>
      </c>
      <c r="P13" s="21">
        <f t="shared" si="2"/>
        <v>84271.507150684934</v>
      </c>
      <c r="AD13" s="26"/>
    </row>
    <row r="14" spans="1:30" s="14" customFormat="1" ht="15.75" x14ac:dyDescent="0.2">
      <c r="A14" s="15" t="s">
        <v>32</v>
      </c>
      <c r="B14" s="25" t="s">
        <v>33</v>
      </c>
      <c r="C14" s="16">
        <v>2</v>
      </c>
      <c r="D14" s="17" t="s">
        <v>26</v>
      </c>
      <c r="E14" s="18">
        <v>503</v>
      </c>
      <c r="F14" s="19">
        <v>1</v>
      </c>
      <c r="G14" s="20">
        <f>2931.75*2</f>
        <v>5863.5</v>
      </c>
      <c r="H14" s="20">
        <f t="shared" si="4"/>
        <v>5863.5</v>
      </c>
      <c r="I14" s="21">
        <f t="shared" si="0"/>
        <v>70362</v>
      </c>
      <c r="J14" s="22">
        <v>0</v>
      </c>
      <c r="K14" s="22">
        <f t="shared" si="5"/>
        <v>963.8630136986302</v>
      </c>
      <c r="L14" s="22">
        <f t="shared" si="1"/>
        <v>9638.6301369863013</v>
      </c>
      <c r="M14" s="22">
        <v>0</v>
      </c>
      <c r="N14" s="22">
        <v>0</v>
      </c>
      <c r="O14" s="27">
        <v>3307.0140000000001</v>
      </c>
      <c r="P14" s="21">
        <f t="shared" si="2"/>
        <v>84271.507150684934</v>
      </c>
      <c r="AD14" s="26"/>
    </row>
    <row r="15" spans="1:30" s="14" customFormat="1" ht="15.75" x14ac:dyDescent="0.2">
      <c r="A15" s="15" t="s">
        <v>34</v>
      </c>
      <c r="B15" s="25" t="s">
        <v>35</v>
      </c>
      <c r="C15" s="16">
        <v>2</v>
      </c>
      <c r="D15" s="17" t="s">
        <v>26</v>
      </c>
      <c r="E15" s="18">
        <v>503</v>
      </c>
      <c r="F15" s="19">
        <v>1</v>
      </c>
      <c r="G15" s="20">
        <f>4181.25*2</f>
        <v>8362.5</v>
      </c>
      <c r="H15" s="20">
        <f t="shared" si="4"/>
        <v>8362.5</v>
      </c>
      <c r="I15" s="21">
        <f t="shared" si="0"/>
        <v>100350</v>
      </c>
      <c r="J15" s="22">
        <v>0</v>
      </c>
      <c r="K15" s="22">
        <f t="shared" si="5"/>
        <v>1374.6575342465753</v>
      </c>
      <c r="L15" s="22">
        <f t="shared" si="1"/>
        <v>13746.575342465752</v>
      </c>
      <c r="M15" s="22">
        <v>0</v>
      </c>
      <c r="N15" s="22">
        <v>0</v>
      </c>
      <c r="O15" s="27">
        <v>4716.4500000000007</v>
      </c>
      <c r="P15" s="21">
        <f t="shared" si="2"/>
        <v>120187.68287671234</v>
      </c>
      <c r="AD15" s="26"/>
    </row>
    <row r="16" spans="1:30" s="14" customFormat="1" ht="15" customHeight="1" x14ac:dyDescent="0.2">
      <c r="A16" s="56" t="s">
        <v>23</v>
      </c>
      <c r="B16" s="56"/>
      <c r="C16" s="56"/>
      <c r="D16" s="56"/>
      <c r="E16" s="56"/>
      <c r="F16" s="23">
        <f>SUM(F10:F15)</f>
        <v>6</v>
      </c>
      <c r="G16" s="20"/>
      <c r="H16" s="20"/>
      <c r="I16" s="24">
        <f>SUM(I10:I15)</f>
        <v>836225.92799999996</v>
      </c>
      <c r="J16" s="24">
        <f t="shared" ref="J16:P16" si="6">SUM(J10:J15)</f>
        <v>0</v>
      </c>
      <c r="K16" s="24">
        <f t="shared" si="6"/>
        <v>11455.149698630135</v>
      </c>
      <c r="L16" s="24">
        <f t="shared" si="6"/>
        <v>114551.49698630135</v>
      </c>
      <c r="M16" s="24">
        <f t="shared" si="6"/>
        <v>0</v>
      </c>
      <c r="N16" s="24">
        <f t="shared" si="6"/>
        <v>0</v>
      </c>
      <c r="O16" s="24">
        <f t="shared" si="6"/>
        <v>26690.982</v>
      </c>
      <c r="P16" s="24">
        <f t="shared" si="6"/>
        <v>988923.55668493139</v>
      </c>
    </row>
    <row r="17" spans="1:30" s="14" customFormat="1" ht="15.75" x14ac:dyDescent="0.2">
      <c r="A17" s="15" t="s">
        <v>36</v>
      </c>
      <c r="B17" s="25" t="s">
        <v>37</v>
      </c>
      <c r="C17" s="16">
        <v>3</v>
      </c>
      <c r="D17" s="17" t="s">
        <v>38</v>
      </c>
      <c r="E17" s="18">
        <v>503</v>
      </c>
      <c r="F17" s="19">
        <v>1</v>
      </c>
      <c r="G17" s="20">
        <v>22977</v>
      </c>
      <c r="H17" s="20">
        <f t="shared" si="4"/>
        <v>22977</v>
      </c>
      <c r="I17" s="21">
        <f t="shared" si="0"/>
        <v>275724</v>
      </c>
      <c r="J17" s="22">
        <v>0</v>
      </c>
      <c r="K17" s="22">
        <f t="shared" si="5"/>
        <v>3777.0410958904108</v>
      </c>
      <c r="L17" s="22">
        <f t="shared" si="1"/>
        <v>37770.410958904111</v>
      </c>
      <c r="M17" s="22">
        <v>0</v>
      </c>
      <c r="N17" s="22">
        <v>0</v>
      </c>
      <c r="O17" s="22">
        <v>0</v>
      </c>
      <c r="P17" s="21">
        <f t="shared" si="2"/>
        <v>317271.45205479453</v>
      </c>
      <c r="AD17" s="28"/>
    </row>
    <row r="18" spans="1:30" s="14" customFormat="1" ht="15.75" x14ac:dyDescent="0.2">
      <c r="A18" s="15" t="s">
        <v>39</v>
      </c>
      <c r="B18" s="25" t="s">
        <v>40</v>
      </c>
      <c r="C18" s="16">
        <v>3</v>
      </c>
      <c r="D18" s="17" t="s">
        <v>38</v>
      </c>
      <c r="E18" s="18">
        <v>503</v>
      </c>
      <c r="F18" s="19">
        <v>1</v>
      </c>
      <c r="G18" s="20">
        <v>7671</v>
      </c>
      <c r="H18" s="20">
        <f t="shared" si="4"/>
        <v>7671</v>
      </c>
      <c r="I18" s="21">
        <f t="shared" si="0"/>
        <v>92052</v>
      </c>
      <c r="J18" s="22">
        <v>0</v>
      </c>
      <c r="K18" s="22">
        <f t="shared" si="5"/>
        <v>1260.986301369863</v>
      </c>
      <c r="L18" s="22">
        <f t="shared" si="1"/>
        <v>12609.86301369863</v>
      </c>
      <c r="M18" s="22">
        <v>0</v>
      </c>
      <c r="N18" s="22">
        <v>0</v>
      </c>
      <c r="O18" s="22">
        <v>12332.0016</v>
      </c>
      <c r="P18" s="21">
        <f t="shared" si="2"/>
        <v>118254.8509150685</v>
      </c>
    </row>
    <row r="19" spans="1:30" s="14" customFormat="1" ht="15.75" x14ac:dyDescent="0.2">
      <c r="A19" s="15" t="s">
        <v>39</v>
      </c>
      <c r="B19" s="25" t="s">
        <v>41</v>
      </c>
      <c r="C19" s="16">
        <v>3</v>
      </c>
      <c r="D19" s="17" t="s">
        <v>38</v>
      </c>
      <c r="E19" s="18">
        <v>503</v>
      </c>
      <c r="F19" s="19">
        <v>1</v>
      </c>
      <c r="G19" s="20">
        <v>5073</v>
      </c>
      <c r="H19" s="20">
        <f t="shared" si="4"/>
        <v>5073</v>
      </c>
      <c r="I19" s="21">
        <f t="shared" si="0"/>
        <v>60876</v>
      </c>
      <c r="J19" s="22">
        <v>0</v>
      </c>
      <c r="K19" s="22">
        <f t="shared" si="5"/>
        <v>833.91780821917803</v>
      </c>
      <c r="L19" s="22">
        <f t="shared" si="1"/>
        <v>8339.17808219178</v>
      </c>
      <c r="M19" s="22">
        <v>0</v>
      </c>
      <c r="N19" s="22">
        <v>0</v>
      </c>
      <c r="O19" s="22">
        <v>8384.0015999999996</v>
      </c>
      <c r="P19" s="21">
        <f t="shared" si="2"/>
        <v>78433.097490410961</v>
      </c>
    </row>
    <row r="20" spans="1:30" s="14" customFormat="1" ht="15" customHeight="1" x14ac:dyDescent="0.2">
      <c r="A20" s="56" t="s">
        <v>23</v>
      </c>
      <c r="B20" s="56"/>
      <c r="C20" s="56"/>
      <c r="D20" s="56"/>
      <c r="E20" s="56"/>
      <c r="F20" s="23">
        <f>SUM(F17:F19)</f>
        <v>3</v>
      </c>
      <c r="G20" s="20"/>
      <c r="H20" s="20"/>
      <c r="I20" s="24">
        <f>SUM(I17:I19)</f>
        <v>428652</v>
      </c>
      <c r="J20" s="24">
        <f t="shared" ref="J20:P20" si="7">SUM(J17:J19)</f>
        <v>0</v>
      </c>
      <c r="K20" s="24">
        <f t="shared" si="7"/>
        <v>5871.9452054794519</v>
      </c>
      <c r="L20" s="24">
        <f t="shared" si="7"/>
        <v>58719.452054794521</v>
      </c>
      <c r="M20" s="24">
        <f t="shared" si="7"/>
        <v>0</v>
      </c>
      <c r="N20" s="24">
        <f t="shared" si="7"/>
        <v>0</v>
      </c>
      <c r="O20" s="24">
        <f t="shared" si="7"/>
        <v>20716.003199999999</v>
      </c>
      <c r="P20" s="24">
        <f t="shared" si="7"/>
        <v>513959.40046027402</v>
      </c>
    </row>
    <row r="21" spans="1:30" s="14" customFormat="1" ht="15.75" x14ac:dyDescent="0.2">
      <c r="A21" s="15" t="s">
        <v>42</v>
      </c>
      <c r="B21" s="25" t="s">
        <v>43</v>
      </c>
      <c r="C21" s="16">
        <v>4</v>
      </c>
      <c r="D21" s="17" t="s">
        <v>44</v>
      </c>
      <c r="E21" s="18">
        <v>503</v>
      </c>
      <c r="F21" s="19">
        <v>1</v>
      </c>
      <c r="G21" s="20">
        <v>24354</v>
      </c>
      <c r="H21" s="20">
        <f t="shared" si="4"/>
        <v>24354</v>
      </c>
      <c r="I21" s="21">
        <f t="shared" si="0"/>
        <v>292248</v>
      </c>
      <c r="J21" s="22">
        <v>0</v>
      </c>
      <c r="K21" s="22">
        <f t="shared" si="5"/>
        <v>4003.3972602739727</v>
      </c>
      <c r="L21" s="22">
        <f t="shared" si="1"/>
        <v>40033.972602739726</v>
      </c>
      <c r="M21" s="22">
        <v>0</v>
      </c>
      <c r="N21" s="22">
        <v>0</v>
      </c>
      <c r="O21" s="22">
        <v>0</v>
      </c>
      <c r="P21" s="21">
        <f t="shared" si="2"/>
        <v>336285.36986301374</v>
      </c>
    </row>
    <row r="22" spans="1:30" s="14" customFormat="1" ht="15.75" x14ac:dyDescent="0.2">
      <c r="A22" s="15" t="s">
        <v>27</v>
      </c>
      <c r="B22" s="25" t="s">
        <v>45</v>
      </c>
      <c r="C22" s="16">
        <v>4</v>
      </c>
      <c r="D22" s="17" t="s">
        <v>44</v>
      </c>
      <c r="E22" s="18">
        <v>503</v>
      </c>
      <c r="F22" s="19">
        <v>1</v>
      </c>
      <c r="G22" s="20">
        <v>8221.0020000000004</v>
      </c>
      <c r="H22" s="20">
        <f t="shared" si="4"/>
        <v>8221.0020000000004</v>
      </c>
      <c r="I22" s="21">
        <f t="shared" si="0"/>
        <v>98652.024000000005</v>
      </c>
      <c r="J22" s="22">
        <v>0</v>
      </c>
      <c r="K22" s="22">
        <f t="shared" si="5"/>
        <v>1351.3975890410959</v>
      </c>
      <c r="L22" s="22">
        <f t="shared" si="1"/>
        <v>13513.975890410959</v>
      </c>
      <c r="M22" s="22">
        <v>0</v>
      </c>
      <c r="N22" s="22">
        <v>0</v>
      </c>
      <c r="O22" s="22">
        <v>12712.0008</v>
      </c>
      <c r="P22" s="21">
        <f t="shared" si="2"/>
        <v>126229.39827945206</v>
      </c>
    </row>
    <row r="23" spans="1:30" s="14" customFormat="1" ht="15.75" x14ac:dyDescent="0.2">
      <c r="A23" s="15" t="s">
        <v>39</v>
      </c>
      <c r="B23" s="25" t="s">
        <v>46</v>
      </c>
      <c r="C23" s="16">
        <v>4</v>
      </c>
      <c r="D23" s="17" t="s">
        <v>44</v>
      </c>
      <c r="E23" s="18">
        <v>503</v>
      </c>
      <c r="F23" s="19">
        <v>1</v>
      </c>
      <c r="G23" s="20">
        <f>3219.75*2</f>
        <v>6439.5</v>
      </c>
      <c r="H23" s="20">
        <f t="shared" si="4"/>
        <v>6439.5</v>
      </c>
      <c r="I23" s="21">
        <f t="shared" si="0"/>
        <v>77274</v>
      </c>
      <c r="J23" s="22">
        <v>0</v>
      </c>
      <c r="K23" s="22">
        <f t="shared" si="5"/>
        <v>1058.5479452054794</v>
      </c>
      <c r="L23" s="22">
        <f t="shared" si="1"/>
        <v>10585.479452054795</v>
      </c>
      <c r="M23" s="22">
        <v>0</v>
      </c>
      <c r="N23" s="22">
        <v>0</v>
      </c>
      <c r="O23" s="22">
        <v>3631.8779999999997</v>
      </c>
      <c r="P23" s="21">
        <f t="shared" si="2"/>
        <v>92549.905397260271</v>
      </c>
    </row>
    <row r="24" spans="1:30" s="14" customFormat="1" ht="15" customHeight="1" x14ac:dyDescent="0.2">
      <c r="A24" s="56" t="s">
        <v>23</v>
      </c>
      <c r="B24" s="56"/>
      <c r="C24" s="56"/>
      <c r="D24" s="56"/>
      <c r="E24" s="56"/>
      <c r="F24" s="23">
        <f>SUM(F21:F23)</f>
        <v>3</v>
      </c>
      <c r="G24" s="20"/>
      <c r="H24" s="20"/>
      <c r="I24" s="24">
        <f t="shared" ref="I24:P24" si="8">SUM(I21:I23)</f>
        <v>468174.02399999998</v>
      </c>
      <c r="J24" s="24">
        <f t="shared" si="8"/>
        <v>0</v>
      </c>
      <c r="K24" s="24">
        <f t="shared" si="8"/>
        <v>6413.3427945205485</v>
      </c>
      <c r="L24" s="24">
        <f t="shared" si="8"/>
        <v>64133.427945205483</v>
      </c>
      <c r="M24" s="24">
        <f t="shared" si="8"/>
        <v>0</v>
      </c>
      <c r="N24" s="24">
        <f t="shared" si="8"/>
        <v>0</v>
      </c>
      <c r="O24" s="24">
        <f t="shared" si="8"/>
        <v>16343.878799999999</v>
      </c>
      <c r="P24" s="24">
        <f t="shared" si="8"/>
        <v>555064.67353972606</v>
      </c>
    </row>
    <row r="25" spans="1:30" s="14" customFormat="1" ht="15" customHeight="1" x14ac:dyDescent="0.2">
      <c r="A25" s="15" t="s">
        <v>47</v>
      </c>
      <c r="B25" s="25" t="s">
        <v>30</v>
      </c>
      <c r="C25" s="16">
        <v>5</v>
      </c>
      <c r="D25" s="17" t="s">
        <v>48</v>
      </c>
      <c r="E25" s="18">
        <v>503</v>
      </c>
      <c r="F25" s="19">
        <v>1</v>
      </c>
      <c r="G25" s="20">
        <f>2799*2</f>
        <v>5598</v>
      </c>
      <c r="H25" s="20">
        <f t="shared" si="4"/>
        <v>5598</v>
      </c>
      <c r="I25" s="21">
        <f t="shared" si="0"/>
        <v>67176</v>
      </c>
      <c r="J25" s="22">
        <v>0</v>
      </c>
      <c r="K25" s="22">
        <f t="shared" si="5"/>
        <v>920.21917808219177</v>
      </c>
      <c r="L25" s="22">
        <f t="shared" si="1"/>
        <v>9202.1917808219168</v>
      </c>
      <c r="M25" s="22">
        <v>0</v>
      </c>
      <c r="N25" s="22">
        <v>0</v>
      </c>
      <c r="O25" s="27">
        <v>3157.2719999999999</v>
      </c>
      <c r="P25" s="21">
        <f t="shared" si="2"/>
        <v>80455.682958904101</v>
      </c>
    </row>
    <row r="26" spans="1:30" s="14" customFormat="1" ht="15.75" x14ac:dyDescent="0.2">
      <c r="A26" s="15" t="s">
        <v>48</v>
      </c>
      <c r="B26" s="25" t="s">
        <v>49</v>
      </c>
      <c r="C26" s="16">
        <v>5</v>
      </c>
      <c r="D26" s="17" t="s">
        <v>48</v>
      </c>
      <c r="E26" s="18">
        <v>503</v>
      </c>
      <c r="F26" s="19">
        <v>1</v>
      </c>
      <c r="G26" s="20">
        <f>16393</f>
        <v>16393</v>
      </c>
      <c r="H26" s="20">
        <f>+G26*F26</f>
        <v>16393</v>
      </c>
      <c r="I26" s="21">
        <f>F26*G26*12</f>
        <v>196716</v>
      </c>
      <c r="J26" s="22">
        <v>0</v>
      </c>
      <c r="K26" s="22">
        <f t="shared" si="5"/>
        <v>2694.739726027397</v>
      </c>
      <c r="L26" s="22">
        <f>I26/365*50</f>
        <v>26947.39726027397</v>
      </c>
      <c r="M26" s="22">
        <v>0</v>
      </c>
      <c r="N26" s="22">
        <v>0</v>
      </c>
      <c r="O26" s="22">
        <v>0</v>
      </c>
      <c r="P26" s="21">
        <f>SUM(I26:O26)</f>
        <v>226358.13698630137</v>
      </c>
    </row>
    <row r="27" spans="1:30" s="14" customFormat="1" ht="15.75" x14ac:dyDescent="0.2">
      <c r="A27" s="15" t="s">
        <v>50</v>
      </c>
      <c r="B27" s="25" t="s">
        <v>51</v>
      </c>
      <c r="C27" s="16">
        <v>5</v>
      </c>
      <c r="D27" s="17" t="s">
        <v>48</v>
      </c>
      <c r="E27" s="18">
        <v>503</v>
      </c>
      <c r="F27" s="19">
        <v>1</v>
      </c>
      <c r="G27" s="20">
        <f>3835.5*2</f>
        <v>7671</v>
      </c>
      <c r="H27" s="20">
        <f t="shared" si="4"/>
        <v>7671</v>
      </c>
      <c r="I27" s="21">
        <f t="shared" si="0"/>
        <v>92052</v>
      </c>
      <c r="J27" s="22">
        <v>0</v>
      </c>
      <c r="K27" s="22">
        <f t="shared" si="5"/>
        <v>1260.986301369863</v>
      </c>
      <c r="L27" s="22">
        <f t="shared" si="1"/>
        <v>12609.86301369863</v>
      </c>
      <c r="M27" s="22">
        <v>0</v>
      </c>
      <c r="N27" s="22">
        <v>0</v>
      </c>
      <c r="O27" s="27">
        <v>4326.4439999999995</v>
      </c>
      <c r="P27" s="21">
        <f t="shared" si="2"/>
        <v>110249.2933150685</v>
      </c>
    </row>
    <row r="28" spans="1:30" s="14" customFormat="1" ht="15" customHeight="1" x14ac:dyDescent="0.2">
      <c r="A28" s="56" t="s">
        <v>23</v>
      </c>
      <c r="B28" s="56"/>
      <c r="C28" s="56"/>
      <c r="D28" s="56"/>
      <c r="E28" s="56"/>
      <c r="F28" s="23">
        <f>SUM(F25:F27)</f>
        <v>3</v>
      </c>
      <c r="G28" s="20"/>
      <c r="H28" s="20"/>
      <c r="I28" s="24">
        <f>SUM(I25:I27)</f>
        <v>355944</v>
      </c>
      <c r="J28" s="24">
        <f t="shared" ref="J28:P28" si="9">SUM(J25:J27)</f>
        <v>0</v>
      </c>
      <c r="K28" s="24">
        <f t="shared" si="9"/>
        <v>4875.9452054794519</v>
      </c>
      <c r="L28" s="24">
        <f t="shared" si="9"/>
        <v>48759.452054794521</v>
      </c>
      <c r="M28" s="24">
        <f t="shared" si="9"/>
        <v>0</v>
      </c>
      <c r="N28" s="24">
        <f t="shared" si="9"/>
        <v>0</v>
      </c>
      <c r="O28" s="24">
        <f t="shared" si="9"/>
        <v>7483.7159999999994</v>
      </c>
      <c r="P28" s="24">
        <f t="shared" si="9"/>
        <v>417063.11326027394</v>
      </c>
    </row>
    <row r="29" spans="1:30" s="14" customFormat="1" ht="15.75" x14ac:dyDescent="0.2">
      <c r="A29" s="15" t="s">
        <v>52</v>
      </c>
      <c r="B29" s="25" t="s">
        <v>53</v>
      </c>
      <c r="C29" s="16">
        <v>6</v>
      </c>
      <c r="D29" s="17" t="s">
        <v>54</v>
      </c>
      <c r="E29" s="18">
        <v>503</v>
      </c>
      <c r="F29" s="19">
        <v>1</v>
      </c>
      <c r="G29" s="20">
        <v>22977</v>
      </c>
      <c r="H29" s="20">
        <f t="shared" si="4"/>
        <v>22977</v>
      </c>
      <c r="I29" s="21">
        <f t="shared" si="0"/>
        <v>275724</v>
      </c>
      <c r="J29" s="22">
        <v>0</v>
      </c>
      <c r="K29" s="22">
        <f t="shared" si="5"/>
        <v>3777.0410958904108</v>
      </c>
      <c r="L29" s="22">
        <f t="shared" si="1"/>
        <v>37770.410958904111</v>
      </c>
      <c r="M29" s="22">
        <v>0</v>
      </c>
      <c r="N29" s="22">
        <v>0</v>
      </c>
      <c r="O29" s="22">
        <v>0</v>
      </c>
      <c r="P29" s="21">
        <f t="shared" si="2"/>
        <v>317271.45205479453</v>
      </c>
    </row>
    <row r="30" spans="1:30" s="14" customFormat="1" ht="15.75" x14ac:dyDescent="0.2">
      <c r="A30" s="15" t="s">
        <v>55</v>
      </c>
      <c r="B30" s="25" t="s">
        <v>56</v>
      </c>
      <c r="C30" s="16">
        <v>6</v>
      </c>
      <c r="D30" s="17" t="s">
        <v>54</v>
      </c>
      <c r="E30" s="18">
        <v>503</v>
      </c>
      <c r="F30" s="19">
        <v>1</v>
      </c>
      <c r="G30" s="20">
        <v>10452</v>
      </c>
      <c r="H30" s="20">
        <f t="shared" si="4"/>
        <v>10452</v>
      </c>
      <c r="I30" s="21">
        <f t="shared" si="0"/>
        <v>125424</v>
      </c>
      <c r="J30" s="22">
        <v>0</v>
      </c>
      <c r="K30" s="22">
        <f t="shared" si="5"/>
        <v>1718.1369863013699</v>
      </c>
      <c r="L30" s="22">
        <f t="shared" si="1"/>
        <v>17181.369863013701</v>
      </c>
      <c r="M30" s="22">
        <v>0</v>
      </c>
      <c r="N30" s="22">
        <v>0</v>
      </c>
      <c r="O30" s="22">
        <v>16051.0008</v>
      </c>
      <c r="P30" s="21">
        <f t="shared" si="2"/>
        <v>160374.50764931508</v>
      </c>
    </row>
    <row r="31" spans="1:30" s="14" customFormat="1" ht="15.75" x14ac:dyDescent="0.2">
      <c r="A31" s="15" t="s">
        <v>57</v>
      </c>
      <c r="B31" s="25" t="s">
        <v>58</v>
      </c>
      <c r="C31" s="29">
        <v>6</v>
      </c>
      <c r="D31" s="17" t="s">
        <v>54</v>
      </c>
      <c r="E31" s="18">
        <v>503</v>
      </c>
      <c r="F31" s="30">
        <v>1</v>
      </c>
      <c r="G31" s="31">
        <v>13762.991999999998</v>
      </c>
      <c r="H31" s="20">
        <f t="shared" si="4"/>
        <v>13762.991999999998</v>
      </c>
      <c r="I31" s="21">
        <f t="shared" si="0"/>
        <v>165155.90399999998</v>
      </c>
      <c r="J31" s="22">
        <v>0</v>
      </c>
      <c r="K31" s="22">
        <f t="shared" si="5"/>
        <v>2262.4096438356164</v>
      </c>
      <c r="L31" s="22">
        <f t="shared" si="1"/>
        <v>22624.096438356162</v>
      </c>
      <c r="M31" s="22">
        <v>0</v>
      </c>
      <c r="N31" s="22">
        <v>0</v>
      </c>
      <c r="O31" s="22">
        <v>21739.000800000002</v>
      </c>
      <c r="P31" s="21">
        <f t="shared" si="2"/>
        <v>211781.41088219176</v>
      </c>
    </row>
    <row r="32" spans="1:30" s="14" customFormat="1" ht="15.75" x14ac:dyDescent="0.2">
      <c r="A32" s="15" t="s">
        <v>59</v>
      </c>
      <c r="B32" s="25" t="s">
        <v>60</v>
      </c>
      <c r="C32" s="29">
        <v>6</v>
      </c>
      <c r="D32" s="17" t="s">
        <v>54</v>
      </c>
      <c r="E32" s="18">
        <v>503</v>
      </c>
      <c r="F32" s="30">
        <v>1</v>
      </c>
      <c r="G32" s="31">
        <v>13419</v>
      </c>
      <c r="H32" s="20">
        <f t="shared" si="4"/>
        <v>13419</v>
      </c>
      <c r="I32" s="21">
        <f t="shared" si="0"/>
        <v>161028</v>
      </c>
      <c r="J32" s="22">
        <v>0</v>
      </c>
      <c r="K32" s="22">
        <f t="shared" si="5"/>
        <v>2205.8630136986303</v>
      </c>
      <c r="L32" s="22">
        <f t="shared" si="1"/>
        <v>22058.630136986299</v>
      </c>
      <c r="M32" s="22">
        <v>0</v>
      </c>
      <c r="N32" s="22">
        <v>0</v>
      </c>
      <c r="O32" s="22">
        <v>21211.000800000002</v>
      </c>
      <c r="P32" s="21">
        <f t="shared" si="2"/>
        <v>206503.49395068493</v>
      </c>
    </row>
    <row r="33" spans="1:30" s="14" customFormat="1" ht="15.75" x14ac:dyDescent="0.2">
      <c r="A33" s="15" t="s">
        <v>61</v>
      </c>
      <c r="B33" s="25" t="s">
        <v>391</v>
      </c>
      <c r="C33" s="29">
        <v>6</v>
      </c>
      <c r="D33" s="17" t="s">
        <v>54</v>
      </c>
      <c r="E33" s="18">
        <v>503</v>
      </c>
      <c r="F33" s="30">
        <v>1</v>
      </c>
      <c r="G33" s="31">
        <v>7760.0010000000002</v>
      </c>
      <c r="H33" s="20">
        <f t="shared" si="4"/>
        <v>7760.0010000000002</v>
      </c>
      <c r="I33" s="21">
        <f t="shared" si="0"/>
        <v>93120.012000000002</v>
      </c>
      <c r="J33" s="22">
        <v>0</v>
      </c>
      <c r="K33" s="22">
        <f t="shared" si="5"/>
        <v>1275.616602739726</v>
      </c>
      <c r="L33" s="22">
        <f t="shared" si="1"/>
        <v>12756.166027397261</v>
      </c>
      <c r="M33" s="22">
        <v>0</v>
      </c>
      <c r="N33" s="22">
        <v>0</v>
      </c>
      <c r="O33" s="22">
        <v>10924.0008</v>
      </c>
      <c r="P33" s="21">
        <f t="shared" si="2"/>
        <v>118075.79543013699</v>
      </c>
    </row>
    <row r="34" spans="1:30" s="14" customFormat="1" ht="15" customHeight="1" x14ac:dyDescent="0.2">
      <c r="A34" s="56" t="s">
        <v>23</v>
      </c>
      <c r="B34" s="56"/>
      <c r="C34" s="56"/>
      <c r="D34" s="56"/>
      <c r="E34" s="56"/>
      <c r="F34" s="23">
        <f>SUM(F29:F33)</f>
        <v>5</v>
      </c>
      <c r="G34" s="20"/>
      <c r="H34" s="20"/>
      <c r="I34" s="24">
        <f>SUM(I29:I33)</f>
        <v>820451.91599999997</v>
      </c>
      <c r="J34" s="24">
        <f t="shared" ref="J34:P34" si="10">SUM(J29:J33)</f>
        <v>0</v>
      </c>
      <c r="K34" s="24">
        <f t="shared" si="10"/>
        <v>11239.067342465754</v>
      </c>
      <c r="L34" s="24">
        <f t="shared" si="10"/>
        <v>112390.67342465755</v>
      </c>
      <c r="M34" s="24">
        <f t="shared" si="10"/>
        <v>0</v>
      </c>
      <c r="N34" s="24">
        <f t="shared" si="10"/>
        <v>0</v>
      </c>
      <c r="O34" s="24">
        <f t="shared" si="10"/>
        <v>69925.003200000006</v>
      </c>
      <c r="P34" s="24">
        <f t="shared" si="10"/>
        <v>1014006.6599671232</v>
      </c>
    </row>
    <row r="35" spans="1:30" s="14" customFormat="1" ht="25.5" x14ac:dyDescent="0.2">
      <c r="A35" s="15" t="s">
        <v>62</v>
      </c>
      <c r="B35" s="25" t="s">
        <v>63</v>
      </c>
      <c r="C35" s="29">
        <v>7</v>
      </c>
      <c r="D35" s="17" t="s">
        <v>64</v>
      </c>
      <c r="E35" s="18">
        <v>503</v>
      </c>
      <c r="F35" s="30">
        <v>1</v>
      </c>
      <c r="G35" s="31">
        <f>2740.5*2</f>
        <v>5481</v>
      </c>
      <c r="H35" s="20">
        <f t="shared" si="4"/>
        <v>5481</v>
      </c>
      <c r="I35" s="21">
        <f t="shared" si="0"/>
        <v>65772</v>
      </c>
      <c r="J35" s="22">
        <v>0</v>
      </c>
      <c r="K35" s="22">
        <f t="shared" si="5"/>
        <v>900.98630136986299</v>
      </c>
      <c r="L35" s="22">
        <f t="shared" si="1"/>
        <v>9009.8630136986303</v>
      </c>
      <c r="M35" s="22">
        <v>0</v>
      </c>
      <c r="N35" s="22">
        <v>0</v>
      </c>
      <c r="O35" s="32">
        <v>3091.2840000000006</v>
      </c>
      <c r="P35" s="21">
        <f t="shared" si="2"/>
        <v>78774.133315068495</v>
      </c>
    </row>
    <row r="36" spans="1:30" s="14" customFormat="1" ht="25.5" x14ac:dyDescent="0.2">
      <c r="A36" s="15" t="s">
        <v>65</v>
      </c>
      <c r="B36" s="25" t="s">
        <v>66</v>
      </c>
      <c r="C36" s="29">
        <v>7</v>
      </c>
      <c r="D36" s="17" t="s">
        <v>64</v>
      </c>
      <c r="E36" s="18">
        <v>503</v>
      </c>
      <c r="F36" s="30">
        <v>1</v>
      </c>
      <c r="G36" s="31">
        <v>22977</v>
      </c>
      <c r="H36" s="20">
        <f t="shared" si="4"/>
        <v>22977</v>
      </c>
      <c r="I36" s="21">
        <f t="shared" si="0"/>
        <v>275724</v>
      </c>
      <c r="J36" s="22">
        <v>0</v>
      </c>
      <c r="K36" s="22">
        <f t="shared" si="5"/>
        <v>3777.0410958904108</v>
      </c>
      <c r="L36" s="22">
        <f t="shared" si="1"/>
        <v>37770.410958904111</v>
      </c>
      <c r="M36" s="22">
        <v>0</v>
      </c>
      <c r="N36" s="22">
        <v>0</v>
      </c>
      <c r="O36" s="22">
        <v>0</v>
      </c>
      <c r="P36" s="21">
        <f t="shared" si="2"/>
        <v>317271.45205479453</v>
      </c>
    </row>
    <row r="37" spans="1:30" s="14" customFormat="1" ht="25.5" x14ac:dyDescent="0.2">
      <c r="A37" s="15" t="s">
        <v>67</v>
      </c>
      <c r="B37" s="25" t="s">
        <v>68</v>
      </c>
      <c r="C37" s="29">
        <v>7</v>
      </c>
      <c r="D37" s="17" t="s">
        <v>64</v>
      </c>
      <c r="E37" s="18">
        <v>503</v>
      </c>
      <c r="F37" s="30">
        <v>1</v>
      </c>
      <c r="G37" s="31">
        <v>8116.0019999999995</v>
      </c>
      <c r="H37" s="20">
        <f t="shared" si="4"/>
        <v>8116.0019999999995</v>
      </c>
      <c r="I37" s="21">
        <f t="shared" si="0"/>
        <v>97392.02399999999</v>
      </c>
      <c r="J37" s="22">
        <v>0</v>
      </c>
      <c r="K37" s="22">
        <f t="shared" si="5"/>
        <v>1334.1373150684931</v>
      </c>
      <c r="L37" s="22">
        <f t="shared" si="1"/>
        <v>13341.373150684931</v>
      </c>
      <c r="M37" s="22">
        <v>0</v>
      </c>
      <c r="N37" s="22">
        <v>0</v>
      </c>
      <c r="O37" s="22">
        <v>13029</v>
      </c>
      <c r="P37" s="21">
        <f t="shared" si="2"/>
        <v>125096.53446575342</v>
      </c>
    </row>
    <row r="38" spans="1:30" s="14" customFormat="1" ht="25.5" x14ac:dyDescent="0.2">
      <c r="A38" s="15" t="s">
        <v>67</v>
      </c>
      <c r="B38" s="25" t="s">
        <v>69</v>
      </c>
      <c r="C38" s="29">
        <v>7</v>
      </c>
      <c r="D38" s="17" t="s">
        <v>64</v>
      </c>
      <c r="E38" s="18">
        <v>503</v>
      </c>
      <c r="F38" s="30">
        <v>1</v>
      </c>
      <c r="G38" s="31">
        <v>5856</v>
      </c>
      <c r="H38" s="20">
        <f t="shared" si="4"/>
        <v>5856</v>
      </c>
      <c r="I38" s="21">
        <f t="shared" si="0"/>
        <v>70272</v>
      </c>
      <c r="J38" s="22">
        <v>0</v>
      </c>
      <c r="K38" s="22">
        <f t="shared" si="5"/>
        <v>962.6301369863013</v>
      </c>
      <c r="L38" s="22">
        <f t="shared" si="1"/>
        <v>9626.301369863013</v>
      </c>
      <c r="M38" s="22">
        <v>0</v>
      </c>
      <c r="N38" s="22">
        <v>0</v>
      </c>
      <c r="O38" s="22">
        <v>9615</v>
      </c>
      <c r="P38" s="21">
        <f t="shared" si="2"/>
        <v>90475.931506849316</v>
      </c>
    </row>
    <row r="39" spans="1:30" s="14" customFormat="1" ht="25.5" x14ac:dyDescent="0.2">
      <c r="A39" s="15" t="s">
        <v>39</v>
      </c>
      <c r="B39" s="25" t="s">
        <v>70</v>
      </c>
      <c r="C39" s="29">
        <v>7</v>
      </c>
      <c r="D39" s="17" t="s">
        <v>64</v>
      </c>
      <c r="E39" s="18">
        <v>503</v>
      </c>
      <c r="F39" s="30">
        <v>1</v>
      </c>
      <c r="G39" s="31">
        <v>9051</v>
      </c>
      <c r="H39" s="20">
        <f t="shared" si="4"/>
        <v>9051</v>
      </c>
      <c r="I39" s="21">
        <f t="shared" si="0"/>
        <v>108612</v>
      </c>
      <c r="J39" s="22">
        <v>0</v>
      </c>
      <c r="K39" s="22">
        <f t="shared" si="5"/>
        <v>1487.8356164383561</v>
      </c>
      <c r="L39" s="22">
        <f t="shared" si="1"/>
        <v>14878.356164383562</v>
      </c>
      <c r="M39" s="22">
        <v>0</v>
      </c>
      <c r="N39" s="22">
        <v>0</v>
      </c>
      <c r="O39" s="22">
        <v>13954.0008</v>
      </c>
      <c r="P39" s="21">
        <f t="shared" si="2"/>
        <v>138932.19258082192</v>
      </c>
      <c r="AD39" s="26"/>
    </row>
    <row r="40" spans="1:30" s="14" customFormat="1" ht="25.5" x14ac:dyDescent="0.2">
      <c r="A40" s="15" t="s">
        <v>50</v>
      </c>
      <c r="B40" s="25" t="s">
        <v>71</v>
      </c>
      <c r="C40" s="29">
        <v>7</v>
      </c>
      <c r="D40" s="17" t="s">
        <v>64</v>
      </c>
      <c r="E40" s="18">
        <v>503</v>
      </c>
      <c r="F40" s="30">
        <v>1</v>
      </c>
      <c r="G40" s="31">
        <v>6313.0020000000004</v>
      </c>
      <c r="H40" s="20">
        <f t="shared" si="4"/>
        <v>6313.0020000000004</v>
      </c>
      <c r="I40" s="21">
        <f t="shared" si="0"/>
        <v>75756.024000000005</v>
      </c>
      <c r="J40" s="22">
        <v>0</v>
      </c>
      <c r="K40" s="22">
        <f t="shared" si="5"/>
        <v>1037.7537534246576</v>
      </c>
      <c r="L40" s="22">
        <f t="shared" si="1"/>
        <v>10377.537534246576</v>
      </c>
      <c r="M40" s="22">
        <v>0</v>
      </c>
      <c r="N40" s="22">
        <v>0</v>
      </c>
      <c r="O40" s="22">
        <v>9355.0007999999998</v>
      </c>
      <c r="P40" s="21">
        <f t="shared" si="2"/>
        <v>96526.316087671221</v>
      </c>
    </row>
    <row r="41" spans="1:30" s="14" customFormat="1" ht="25.5" x14ac:dyDescent="0.2">
      <c r="A41" s="15" t="s">
        <v>47</v>
      </c>
      <c r="B41" s="25" t="s">
        <v>72</v>
      </c>
      <c r="C41" s="29">
        <v>7</v>
      </c>
      <c r="D41" s="17" t="s">
        <v>64</v>
      </c>
      <c r="E41" s="18">
        <v>503</v>
      </c>
      <c r="F41" s="30">
        <v>1</v>
      </c>
      <c r="G41" s="31">
        <v>8235</v>
      </c>
      <c r="H41" s="20">
        <f t="shared" si="4"/>
        <v>8235</v>
      </c>
      <c r="I41" s="21">
        <f t="shared" si="0"/>
        <v>98820</v>
      </c>
      <c r="J41" s="22">
        <v>0</v>
      </c>
      <c r="K41" s="22">
        <f t="shared" si="5"/>
        <v>1353.6986301369861</v>
      </c>
      <c r="L41" s="22">
        <f t="shared" si="1"/>
        <v>13536.986301369861</v>
      </c>
      <c r="M41" s="22">
        <v>0</v>
      </c>
      <c r="N41" s="22">
        <v>0</v>
      </c>
      <c r="O41" s="22">
        <v>13215</v>
      </c>
      <c r="P41" s="21">
        <f t="shared" si="2"/>
        <v>126925.68493150685</v>
      </c>
    </row>
    <row r="42" spans="1:30" s="33" customFormat="1" ht="25.5" x14ac:dyDescent="0.2">
      <c r="A42" s="15" t="s">
        <v>73</v>
      </c>
      <c r="B42" s="25" t="s">
        <v>74</v>
      </c>
      <c r="C42" s="29">
        <v>7</v>
      </c>
      <c r="D42" s="17" t="s">
        <v>64</v>
      </c>
      <c r="E42" s="18">
        <v>503</v>
      </c>
      <c r="F42" s="30">
        <v>1</v>
      </c>
      <c r="G42" s="31">
        <v>11306.001</v>
      </c>
      <c r="H42" s="20">
        <f t="shared" si="4"/>
        <v>11306.001</v>
      </c>
      <c r="I42" s="21">
        <f t="shared" si="0"/>
        <v>135672.01199999999</v>
      </c>
      <c r="J42" s="22">
        <v>0</v>
      </c>
      <c r="K42" s="22">
        <f t="shared" si="5"/>
        <v>1858.5207123287669</v>
      </c>
      <c r="L42" s="22">
        <f t="shared" si="1"/>
        <v>18585.20712328767</v>
      </c>
      <c r="M42" s="22">
        <v>0</v>
      </c>
      <c r="N42" s="22">
        <v>0</v>
      </c>
      <c r="O42" s="22">
        <v>0</v>
      </c>
      <c r="P42" s="21">
        <f t="shared" si="2"/>
        <v>156115.7398356164</v>
      </c>
    </row>
    <row r="43" spans="1:30" s="33" customFormat="1" ht="25.5" x14ac:dyDescent="0.2">
      <c r="A43" s="15" t="s">
        <v>75</v>
      </c>
      <c r="B43" s="34" t="s">
        <v>76</v>
      </c>
      <c r="C43" s="29">
        <v>7</v>
      </c>
      <c r="D43" s="17" t="s">
        <v>64</v>
      </c>
      <c r="E43" s="18">
        <v>503</v>
      </c>
      <c r="F43" s="30">
        <v>2</v>
      </c>
      <c r="G43" s="31">
        <v>11628</v>
      </c>
      <c r="H43" s="20">
        <f t="shared" si="4"/>
        <v>23256</v>
      </c>
      <c r="I43" s="21">
        <f t="shared" si="0"/>
        <v>279072</v>
      </c>
      <c r="J43" s="22">
        <v>0</v>
      </c>
      <c r="K43" s="22">
        <f t="shared" si="5"/>
        <v>3822.9041095890407</v>
      </c>
      <c r="L43" s="22">
        <f t="shared" si="1"/>
        <v>38229.04109589041</v>
      </c>
      <c r="M43" s="22">
        <v>0</v>
      </c>
      <c r="N43" s="22">
        <v>0</v>
      </c>
      <c r="O43" s="22">
        <v>18464.0016</v>
      </c>
      <c r="P43" s="21">
        <f t="shared" si="2"/>
        <v>339587.94680547947</v>
      </c>
    </row>
    <row r="44" spans="1:30" s="33" customFormat="1" ht="25.5" x14ac:dyDescent="0.2">
      <c r="A44" s="15" t="s">
        <v>77</v>
      </c>
      <c r="B44" s="25" t="s">
        <v>78</v>
      </c>
      <c r="C44" s="29">
        <v>7</v>
      </c>
      <c r="D44" s="17" t="s">
        <v>64</v>
      </c>
      <c r="E44" s="18">
        <v>503</v>
      </c>
      <c r="F44" s="30">
        <v>1</v>
      </c>
      <c r="G44" s="31">
        <v>11305.998</v>
      </c>
      <c r="H44" s="20">
        <f t="shared" si="4"/>
        <v>11305.998</v>
      </c>
      <c r="I44" s="21">
        <f t="shared" si="0"/>
        <v>135671.976</v>
      </c>
      <c r="J44" s="22">
        <v>0</v>
      </c>
      <c r="K44" s="22">
        <f t="shared" si="5"/>
        <v>1858.520219178082</v>
      </c>
      <c r="L44" s="22">
        <f t="shared" si="1"/>
        <v>18585.20219178082</v>
      </c>
      <c r="M44" s="22">
        <v>0</v>
      </c>
      <c r="N44" s="22">
        <v>0</v>
      </c>
      <c r="O44" s="22">
        <v>17970</v>
      </c>
      <c r="P44" s="21">
        <f t="shared" si="2"/>
        <v>174085.6984109589</v>
      </c>
    </row>
    <row r="45" spans="1:30" s="33" customFormat="1" ht="25.5" x14ac:dyDescent="0.2">
      <c r="A45" s="15" t="s">
        <v>79</v>
      </c>
      <c r="B45" s="25" t="s">
        <v>80</v>
      </c>
      <c r="C45" s="29">
        <v>7</v>
      </c>
      <c r="D45" s="17" t="s">
        <v>64</v>
      </c>
      <c r="E45" s="18">
        <v>503</v>
      </c>
      <c r="F45" s="30">
        <v>1</v>
      </c>
      <c r="G45" s="31">
        <v>6291.99</v>
      </c>
      <c r="H45" s="20">
        <f t="shared" si="4"/>
        <v>6291.99</v>
      </c>
      <c r="I45" s="21">
        <f t="shared" si="0"/>
        <v>75503.88</v>
      </c>
      <c r="J45" s="22">
        <v>0</v>
      </c>
      <c r="K45" s="22">
        <f t="shared" si="5"/>
        <v>1034.2997260273974</v>
      </c>
      <c r="L45" s="22">
        <f t="shared" si="1"/>
        <v>10342.997260273974</v>
      </c>
      <c r="M45" s="22">
        <v>0</v>
      </c>
      <c r="N45" s="22">
        <v>0</v>
      </c>
      <c r="O45" s="22">
        <v>10286.0016</v>
      </c>
      <c r="P45" s="21">
        <f t="shared" si="2"/>
        <v>97167.178586301379</v>
      </c>
      <c r="AB45" s="35"/>
    </row>
    <row r="46" spans="1:30" s="33" customFormat="1" ht="25.5" x14ac:dyDescent="0.2">
      <c r="A46" s="15" t="s">
        <v>81</v>
      </c>
      <c r="B46" s="25" t="s">
        <v>82</v>
      </c>
      <c r="C46" s="29">
        <v>7</v>
      </c>
      <c r="D46" s="17" t="s">
        <v>64</v>
      </c>
      <c r="E46" s="18">
        <v>503</v>
      </c>
      <c r="F46" s="30">
        <v>1</v>
      </c>
      <c r="G46" s="31">
        <v>4953</v>
      </c>
      <c r="H46" s="20">
        <f t="shared" si="4"/>
        <v>4953</v>
      </c>
      <c r="I46" s="21">
        <f t="shared" si="0"/>
        <v>59436</v>
      </c>
      <c r="J46" s="22">
        <v>0</v>
      </c>
      <c r="K46" s="22">
        <f t="shared" si="5"/>
        <v>814.19178082191775</v>
      </c>
      <c r="L46" s="22">
        <f t="shared" si="1"/>
        <v>8141.9178082191775</v>
      </c>
      <c r="M46" s="22">
        <v>0</v>
      </c>
      <c r="N46" s="22">
        <v>0</v>
      </c>
      <c r="O46" s="22">
        <v>8193</v>
      </c>
      <c r="P46" s="21">
        <f t="shared" si="2"/>
        <v>76585.109589041094</v>
      </c>
    </row>
    <row r="47" spans="1:30" s="33" customFormat="1" ht="25.5" x14ac:dyDescent="0.2">
      <c r="A47" s="15" t="s">
        <v>83</v>
      </c>
      <c r="B47" s="25" t="s">
        <v>30</v>
      </c>
      <c r="C47" s="29">
        <v>7</v>
      </c>
      <c r="D47" s="17" t="s">
        <v>64</v>
      </c>
      <c r="E47" s="18">
        <v>503</v>
      </c>
      <c r="F47" s="30">
        <v>1</v>
      </c>
      <c r="G47" s="31">
        <v>1345.5</v>
      </c>
      <c r="H47" s="20">
        <f t="shared" si="4"/>
        <v>1345.5</v>
      </c>
      <c r="I47" s="21">
        <f t="shared" si="0"/>
        <v>16146</v>
      </c>
      <c r="J47" s="22">
        <v>0</v>
      </c>
      <c r="K47" s="22">
        <f t="shared" si="5"/>
        <v>221.17808219178085</v>
      </c>
      <c r="L47" s="22">
        <f t="shared" si="1"/>
        <v>2211.7808219178082</v>
      </c>
      <c r="M47" s="22">
        <v>0</v>
      </c>
      <c r="N47" s="22">
        <v>0</v>
      </c>
      <c r="O47" s="22">
        <v>2402.0016000000001</v>
      </c>
      <c r="P47" s="21">
        <f t="shared" si="2"/>
        <v>20980.960504109589</v>
      </c>
    </row>
    <row r="48" spans="1:30" s="33" customFormat="1" ht="25.5" x14ac:dyDescent="0.2">
      <c r="A48" s="15" t="s">
        <v>84</v>
      </c>
      <c r="B48" s="25" t="s">
        <v>85</v>
      </c>
      <c r="C48" s="29">
        <v>7</v>
      </c>
      <c r="D48" s="17" t="s">
        <v>64</v>
      </c>
      <c r="E48" s="18">
        <v>503</v>
      </c>
      <c r="F48" s="30">
        <v>1</v>
      </c>
      <c r="G48" s="31">
        <v>5412</v>
      </c>
      <c r="H48" s="20">
        <f t="shared" si="4"/>
        <v>5412</v>
      </c>
      <c r="I48" s="21">
        <f t="shared" si="0"/>
        <v>64944</v>
      </c>
      <c r="J48" s="22">
        <v>0</v>
      </c>
      <c r="K48" s="22">
        <f t="shared" si="5"/>
        <v>889.64383561643842</v>
      </c>
      <c r="L48" s="22">
        <f t="shared" si="1"/>
        <v>8896.4383561643845</v>
      </c>
      <c r="M48" s="22">
        <v>0</v>
      </c>
      <c r="N48" s="22">
        <v>0</v>
      </c>
      <c r="O48" s="22">
        <v>8907</v>
      </c>
      <c r="P48" s="21">
        <f t="shared" si="2"/>
        <v>83637.082191780821</v>
      </c>
    </row>
    <row r="49" spans="1:28" s="33" customFormat="1" ht="25.5" x14ac:dyDescent="0.2">
      <c r="A49" s="15" t="s">
        <v>86</v>
      </c>
      <c r="B49" s="25" t="s">
        <v>87</v>
      </c>
      <c r="C49" s="29">
        <v>7</v>
      </c>
      <c r="D49" s="17" t="s">
        <v>64</v>
      </c>
      <c r="E49" s="18">
        <v>503</v>
      </c>
      <c r="F49" s="30">
        <v>1</v>
      </c>
      <c r="G49" s="31">
        <v>4953</v>
      </c>
      <c r="H49" s="20">
        <f t="shared" si="4"/>
        <v>4953</v>
      </c>
      <c r="I49" s="21">
        <f t="shared" si="0"/>
        <v>59436</v>
      </c>
      <c r="J49" s="22">
        <v>0</v>
      </c>
      <c r="K49" s="22">
        <f t="shared" si="5"/>
        <v>814.19178082191775</v>
      </c>
      <c r="L49" s="22">
        <f t="shared" si="1"/>
        <v>8141.9178082191775</v>
      </c>
      <c r="M49" s="22">
        <v>0</v>
      </c>
      <c r="N49" s="22">
        <v>0</v>
      </c>
      <c r="O49" s="22">
        <v>8193</v>
      </c>
      <c r="P49" s="21">
        <f t="shared" si="2"/>
        <v>76585.109589041094</v>
      </c>
      <c r="AB49" s="35"/>
    </row>
    <row r="50" spans="1:28" s="33" customFormat="1" ht="25.5" x14ac:dyDescent="0.2">
      <c r="A50" s="15" t="s">
        <v>39</v>
      </c>
      <c r="B50" s="25" t="s">
        <v>88</v>
      </c>
      <c r="C50" s="29">
        <v>7</v>
      </c>
      <c r="D50" s="17" t="s">
        <v>64</v>
      </c>
      <c r="E50" s="18">
        <v>503</v>
      </c>
      <c r="F50" s="30">
        <v>1</v>
      </c>
      <c r="G50" s="31">
        <v>5133</v>
      </c>
      <c r="H50" s="20">
        <f t="shared" si="4"/>
        <v>5133</v>
      </c>
      <c r="I50" s="21">
        <f t="shared" si="0"/>
        <v>61596</v>
      </c>
      <c r="J50" s="22">
        <v>0</v>
      </c>
      <c r="K50" s="22">
        <f t="shared" si="5"/>
        <v>843.78082191780823</v>
      </c>
      <c r="L50" s="22">
        <f t="shared" si="1"/>
        <v>8437.8082191780813</v>
      </c>
      <c r="M50" s="22">
        <v>0</v>
      </c>
      <c r="N50" s="22">
        <v>0</v>
      </c>
      <c r="O50" s="22">
        <v>5630.4</v>
      </c>
      <c r="P50" s="21">
        <f t="shared" si="2"/>
        <v>76507.989041095891</v>
      </c>
    </row>
    <row r="51" spans="1:28" s="33" customFormat="1" ht="25.5" x14ac:dyDescent="0.2">
      <c r="A51" s="15" t="s">
        <v>89</v>
      </c>
      <c r="B51" s="25" t="s">
        <v>90</v>
      </c>
      <c r="C51" s="29">
        <v>7</v>
      </c>
      <c r="D51" s="17" t="s">
        <v>64</v>
      </c>
      <c r="E51" s="18">
        <v>503</v>
      </c>
      <c r="F51" s="30">
        <v>1</v>
      </c>
      <c r="G51" s="31">
        <v>5255.19</v>
      </c>
      <c r="H51" s="20">
        <f t="shared" si="4"/>
        <v>5255.19</v>
      </c>
      <c r="I51" s="21">
        <f t="shared" si="0"/>
        <v>63062.28</v>
      </c>
      <c r="J51" s="22">
        <v>0</v>
      </c>
      <c r="K51" s="22">
        <f t="shared" si="5"/>
        <v>863.86684931506852</v>
      </c>
      <c r="L51" s="22">
        <f t="shared" si="1"/>
        <v>8638.6684931506843</v>
      </c>
      <c r="M51" s="22">
        <v>0</v>
      </c>
      <c r="N51" s="22">
        <v>0</v>
      </c>
      <c r="O51" s="22">
        <v>8674.0007999999998</v>
      </c>
      <c r="P51" s="21">
        <f t="shared" si="2"/>
        <v>81238.816142465745</v>
      </c>
    </row>
    <row r="52" spans="1:28" s="33" customFormat="1" ht="25.5" x14ac:dyDescent="0.2">
      <c r="A52" s="15" t="s">
        <v>91</v>
      </c>
      <c r="B52" s="25" t="s">
        <v>92</v>
      </c>
      <c r="C52" s="29">
        <v>7</v>
      </c>
      <c r="D52" s="17" t="s">
        <v>64</v>
      </c>
      <c r="E52" s="18">
        <v>503</v>
      </c>
      <c r="F52" s="30">
        <v>1</v>
      </c>
      <c r="G52" s="31">
        <v>6033</v>
      </c>
      <c r="H52" s="20">
        <f t="shared" si="4"/>
        <v>6033</v>
      </c>
      <c r="I52" s="21">
        <f t="shared" si="0"/>
        <v>72396</v>
      </c>
      <c r="J52" s="22">
        <v>0</v>
      </c>
      <c r="K52" s="22">
        <f t="shared" si="5"/>
        <v>991.72602739726028</v>
      </c>
      <c r="L52" s="22">
        <f t="shared" si="1"/>
        <v>9917.2602739726026</v>
      </c>
      <c r="M52" s="22">
        <v>0</v>
      </c>
      <c r="N52" s="22">
        <v>0</v>
      </c>
      <c r="O52" s="22">
        <v>9897</v>
      </c>
      <c r="P52" s="21">
        <f t="shared" si="2"/>
        <v>93201.986301369863</v>
      </c>
    </row>
    <row r="53" spans="1:28" s="33" customFormat="1" ht="25.5" x14ac:dyDescent="0.2">
      <c r="A53" s="15" t="s">
        <v>93</v>
      </c>
      <c r="B53" s="25" t="s">
        <v>94</v>
      </c>
      <c r="C53" s="29">
        <v>7</v>
      </c>
      <c r="D53" s="17" t="s">
        <v>64</v>
      </c>
      <c r="E53" s="18">
        <v>503</v>
      </c>
      <c r="F53" s="30">
        <v>1</v>
      </c>
      <c r="G53" s="31">
        <v>5409</v>
      </c>
      <c r="H53" s="20">
        <f t="shared" si="4"/>
        <v>5409</v>
      </c>
      <c r="I53" s="21">
        <f t="shared" si="0"/>
        <v>64908</v>
      </c>
      <c r="J53" s="22">
        <v>0</v>
      </c>
      <c r="K53" s="22">
        <f t="shared" si="5"/>
        <v>889.15068493150682</v>
      </c>
      <c r="L53" s="22">
        <f t="shared" si="1"/>
        <v>8891.5068493150684</v>
      </c>
      <c r="M53" s="22">
        <v>0</v>
      </c>
      <c r="N53" s="22">
        <v>0</v>
      </c>
      <c r="O53" s="22">
        <v>8903.0015999999996</v>
      </c>
      <c r="P53" s="21">
        <f t="shared" si="2"/>
        <v>83591.659134246569</v>
      </c>
    </row>
    <row r="54" spans="1:28" s="33" customFormat="1" ht="25.5" x14ac:dyDescent="0.2">
      <c r="A54" s="15" t="s">
        <v>95</v>
      </c>
      <c r="B54" s="25" t="s">
        <v>96</v>
      </c>
      <c r="C54" s="29">
        <v>7</v>
      </c>
      <c r="D54" s="17" t="s">
        <v>64</v>
      </c>
      <c r="E54" s="18">
        <v>503</v>
      </c>
      <c r="F54" s="30">
        <v>1</v>
      </c>
      <c r="G54" s="31">
        <v>4513.0020000000004</v>
      </c>
      <c r="H54" s="20">
        <f t="shared" si="4"/>
        <v>4513.0020000000004</v>
      </c>
      <c r="I54" s="21">
        <f t="shared" si="0"/>
        <v>54156.024000000005</v>
      </c>
      <c r="J54" s="22">
        <v>0</v>
      </c>
      <c r="K54" s="22">
        <f t="shared" si="5"/>
        <v>741.86334246575359</v>
      </c>
      <c r="L54" s="22">
        <f t="shared" si="1"/>
        <v>7418.6334246575352</v>
      </c>
      <c r="M54" s="22">
        <v>0</v>
      </c>
      <c r="N54" s="22">
        <v>0</v>
      </c>
      <c r="O54" s="22">
        <v>7504.0007999999998</v>
      </c>
      <c r="P54" s="21">
        <f t="shared" si="2"/>
        <v>69820.521567123287</v>
      </c>
    </row>
    <row r="55" spans="1:28" s="33" customFormat="1" ht="25.5" x14ac:dyDescent="0.2">
      <c r="A55" s="15" t="s">
        <v>97</v>
      </c>
      <c r="B55" s="25" t="s">
        <v>98</v>
      </c>
      <c r="C55" s="29">
        <v>7</v>
      </c>
      <c r="D55" s="17" t="s">
        <v>64</v>
      </c>
      <c r="E55" s="18">
        <v>503</v>
      </c>
      <c r="F55" s="30">
        <v>1</v>
      </c>
      <c r="G55" s="31">
        <v>5663.0010000000002</v>
      </c>
      <c r="H55" s="20">
        <f t="shared" si="4"/>
        <v>5663.0010000000002</v>
      </c>
      <c r="I55" s="21">
        <f t="shared" si="0"/>
        <v>67956.012000000002</v>
      </c>
      <c r="J55" s="22">
        <v>0</v>
      </c>
      <c r="K55" s="22">
        <f t="shared" si="5"/>
        <v>930.90427397260271</v>
      </c>
      <c r="L55" s="22">
        <f t="shared" si="1"/>
        <v>9309.0427397260264</v>
      </c>
      <c r="M55" s="22">
        <v>0</v>
      </c>
      <c r="N55" s="22">
        <v>0</v>
      </c>
      <c r="O55" s="22">
        <v>9307.0007999999998</v>
      </c>
      <c r="P55" s="21">
        <f t="shared" si="2"/>
        <v>87502.959813698617</v>
      </c>
    </row>
    <row r="56" spans="1:28" s="33" customFormat="1" ht="25.5" x14ac:dyDescent="0.2">
      <c r="A56" s="15" t="s">
        <v>99</v>
      </c>
      <c r="B56" s="25" t="s">
        <v>100</v>
      </c>
      <c r="C56" s="29">
        <v>7</v>
      </c>
      <c r="D56" s="17" t="s">
        <v>64</v>
      </c>
      <c r="E56" s="18">
        <v>503</v>
      </c>
      <c r="F56" s="30">
        <v>1</v>
      </c>
      <c r="G56" s="31">
        <v>6691.9920000000002</v>
      </c>
      <c r="H56" s="20">
        <f t="shared" si="4"/>
        <v>6691.9920000000002</v>
      </c>
      <c r="I56" s="21">
        <f t="shared" si="0"/>
        <v>80303.90400000001</v>
      </c>
      <c r="J56" s="22">
        <v>0</v>
      </c>
      <c r="K56" s="22">
        <f t="shared" si="5"/>
        <v>1100.0534794520549</v>
      </c>
      <c r="L56" s="22">
        <f t="shared" si="1"/>
        <v>11000.534794520549</v>
      </c>
      <c r="M56" s="22">
        <v>0</v>
      </c>
      <c r="N56" s="22">
        <v>0</v>
      </c>
      <c r="O56" s="22">
        <v>10924.0008</v>
      </c>
      <c r="P56" s="21">
        <f t="shared" si="2"/>
        <v>103328.4930739726</v>
      </c>
    </row>
    <row r="57" spans="1:28" s="33" customFormat="1" ht="25.5" x14ac:dyDescent="0.2">
      <c r="A57" s="15" t="s">
        <v>101</v>
      </c>
      <c r="B57" s="25" t="s">
        <v>102</v>
      </c>
      <c r="C57" s="29">
        <v>7</v>
      </c>
      <c r="D57" s="17" t="s">
        <v>64</v>
      </c>
      <c r="E57" s="18">
        <v>503</v>
      </c>
      <c r="F57" s="30">
        <v>1</v>
      </c>
      <c r="G57" s="31">
        <v>4572.5010000000002</v>
      </c>
      <c r="H57" s="20">
        <f t="shared" si="4"/>
        <v>4572.5010000000002</v>
      </c>
      <c r="I57" s="21">
        <f t="shared" si="0"/>
        <v>54870.012000000002</v>
      </c>
      <c r="J57" s="22">
        <v>0</v>
      </c>
      <c r="K57" s="22">
        <f t="shared" si="5"/>
        <v>751.64400000000001</v>
      </c>
      <c r="L57" s="22">
        <f t="shared" si="1"/>
        <v>7516.4400000000005</v>
      </c>
      <c r="M57" s="22">
        <v>0</v>
      </c>
      <c r="N57" s="22">
        <v>0</v>
      </c>
      <c r="O57" s="22">
        <v>7600.0007999999998</v>
      </c>
      <c r="P57" s="21">
        <f t="shared" si="2"/>
        <v>70738.096799999999</v>
      </c>
    </row>
    <row r="58" spans="1:28" s="33" customFormat="1" ht="25.5" x14ac:dyDescent="0.2">
      <c r="A58" s="15" t="s">
        <v>103</v>
      </c>
      <c r="B58" s="25" t="s">
        <v>104</v>
      </c>
      <c r="C58" s="29">
        <v>7</v>
      </c>
      <c r="D58" s="17" t="s">
        <v>64</v>
      </c>
      <c r="E58" s="18">
        <v>503</v>
      </c>
      <c r="F58" s="30">
        <v>1</v>
      </c>
      <c r="G58" s="31">
        <v>5736</v>
      </c>
      <c r="H58" s="20">
        <f t="shared" si="4"/>
        <v>5736</v>
      </c>
      <c r="I58" s="21">
        <f t="shared" si="0"/>
        <v>68832</v>
      </c>
      <c r="J58" s="22">
        <v>0</v>
      </c>
      <c r="K58" s="22">
        <f t="shared" si="5"/>
        <v>942.90410958904101</v>
      </c>
      <c r="L58" s="22">
        <f t="shared" si="1"/>
        <v>9429.0410958904104</v>
      </c>
      <c r="M58" s="22">
        <v>0</v>
      </c>
      <c r="N58" s="22">
        <v>0</v>
      </c>
      <c r="O58" s="22">
        <v>9064.0007999999998</v>
      </c>
      <c r="P58" s="21">
        <f t="shared" si="2"/>
        <v>88267.946005479447</v>
      </c>
    </row>
    <row r="59" spans="1:28" s="33" customFormat="1" ht="25.5" x14ac:dyDescent="0.2">
      <c r="A59" s="15" t="s">
        <v>105</v>
      </c>
      <c r="B59" s="25" t="s">
        <v>106</v>
      </c>
      <c r="C59" s="29">
        <v>7</v>
      </c>
      <c r="D59" s="17" t="s">
        <v>64</v>
      </c>
      <c r="E59" s="18">
        <v>503</v>
      </c>
      <c r="F59" s="30">
        <v>1</v>
      </c>
      <c r="G59" s="31">
        <v>5783.0010000000002</v>
      </c>
      <c r="H59" s="20">
        <f t="shared" si="4"/>
        <v>5783.0010000000002</v>
      </c>
      <c r="I59" s="21">
        <f t="shared" si="0"/>
        <v>69396.012000000002</v>
      </c>
      <c r="J59" s="22">
        <v>0</v>
      </c>
      <c r="K59" s="22">
        <f t="shared" si="5"/>
        <v>950.63030136986299</v>
      </c>
      <c r="L59" s="22">
        <f t="shared" si="1"/>
        <v>9506.3030136986308</v>
      </c>
      <c r="M59" s="22">
        <v>0</v>
      </c>
      <c r="N59" s="22">
        <v>0</v>
      </c>
      <c r="O59" s="22">
        <v>9136.0007999999998</v>
      </c>
      <c r="P59" s="21">
        <f t="shared" si="2"/>
        <v>88988.946115068495</v>
      </c>
    </row>
    <row r="60" spans="1:28" s="33" customFormat="1" ht="25.5" x14ac:dyDescent="0.2">
      <c r="A60" s="15" t="s">
        <v>107</v>
      </c>
      <c r="B60" s="25" t="s">
        <v>108</v>
      </c>
      <c r="C60" s="29">
        <v>7</v>
      </c>
      <c r="D60" s="17" t="s">
        <v>64</v>
      </c>
      <c r="E60" s="18">
        <v>503</v>
      </c>
      <c r="F60" s="30">
        <v>1</v>
      </c>
      <c r="G60" s="31">
        <v>5976</v>
      </c>
      <c r="H60" s="20">
        <f t="shared" si="4"/>
        <v>5976</v>
      </c>
      <c r="I60" s="21">
        <f t="shared" si="0"/>
        <v>71712</v>
      </c>
      <c r="J60" s="22">
        <v>0</v>
      </c>
      <c r="K60" s="22">
        <f t="shared" si="5"/>
        <v>982.35616438356158</v>
      </c>
      <c r="L60" s="22">
        <f t="shared" si="1"/>
        <v>9823.5616438356155</v>
      </c>
      <c r="M60" s="22">
        <v>0</v>
      </c>
      <c r="N60" s="22">
        <v>0</v>
      </c>
      <c r="O60" s="22">
        <v>9806.0015999999996</v>
      </c>
      <c r="P60" s="21">
        <f t="shared" si="2"/>
        <v>92323.919408219183</v>
      </c>
    </row>
    <row r="61" spans="1:28" s="33" customFormat="1" ht="25.5" x14ac:dyDescent="0.2">
      <c r="A61" s="15" t="s">
        <v>109</v>
      </c>
      <c r="B61" s="25" t="s">
        <v>110</v>
      </c>
      <c r="C61" s="29">
        <v>7</v>
      </c>
      <c r="D61" s="17" t="s">
        <v>64</v>
      </c>
      <c r="E61" s="18">
        <v>503</v>
      </c>
      <c r="F61" s="30">
        <v>1</v>
      </c>
      <c r="G61" s="31">
        <v>2805</v>
      </c>
      <c r="H61" s="20">
        <f t="shared" si="4"/>
        <v>2805</v>
      </c>
      <c r="I61" s="21">
        <f t="shared" si="0"/>
        <v>33660</v>
      </c>
      <c r="J61" s="22">
        <v>0</v>
      </c>
      <c r="K61" s="22">
        <f t="shared" si="5"/>
        <v>461.09589041095887</v>
      </c>
      <c r="L61" s="22">
        <f t="shared" si="1"/>
        <v>4610.9589041095887</v>
      </c>
      <c r="M61" s="22">
        <v>0</v>
      </c>
      <c r="N61" s="22">
        <v>0</v>
      </c>
      <c r="O61" s="22">
        <v>4769.0016000000005</v>
      </c>
      <c r="P61" s="21">
        <f t="shared" si="2"/>
        <v>43501.05639452055</v>
      </c>
    </row>
    <row r="62" spans="1:28" s="33" customFormat="1" ht="25.5" x14ac:dyDescent="0.2">
      <c r="A62" s="15" t="s">
        <v>111</v>
      </c>
      <c r="B62" s="25" t="s">
        <v>112</v>
      </c>
      <c r="C62" s="29">
        <v>7</v>
      </c>
      <c r="D62" s="17" t="s">
        <v>64</v>
      </c>
      <c r="E62" s="18">
        <v>503</v>
      </c>
      <c r="F62" s="30">
        <v>1</v>
      </c>
      <c r="G62" s="31">
        <v>11511</v>
      </c>
      <c r="H62" s="20">
        <f t="shared" si="4"/>
        <v>11511</v>
      </c>
      <c r="I62" s="21">
        <f t="shared" si="0"/>
        <v>138132</v>
      </c>
      <c r="J62" s="22">
        <v>0</v>
      </c>
      <c r="K62" s="22">
        <f t="shared" si="5"/>
        <v>1892.2191780821918</v>
      </c>
      <c r="L62" s="22">
        <f t="shared" si="1"/>
        <v>18922.191780821919</v>
      </c>
      <c r="M62" s="22">
        <v>0</v>
      </c>
      <c r="N62" s="22">
        <v>0</v>
      </c>
      <c r="O62" s="22">
        <v>16918.000800000002</v>
      </c>
      <c r="P62" s="21">
        <f t="shared" si="2"/>
        <v>175864.41175890411</v>
      </c>
    </row>
    <row r="63" spans="1:28" s="33" customFormat="1" ht="25.5" x14ac:dyDescent="0.2">
      <c r="A63" s="15" t="s">
        <v>113</v>
      </c>
      <c r="B63" s="25" t="s">
        <v>114</v>
      </c>
      <c r="C63" s="29">
        <v>7</v>
      </c>
      <c r="D63" s="17" t="s">
        <v>64</v>
      </c>
      <c r="E63" s="18">
        <v>503</v>
      </c>
      <c r="F63" s="30">
        <v>1</v>
      </c>
      <c r="G63" s="31">
        <v>5115</v>
      </c>
      <c r="H63" s="20">
        <f t="shared" si="4"/>
        <v>5115</v>
      </c>
      <c r="I63" s="21">
        <f t="shared" si="0"/>
        <v>61380</v>
      </c>
      <c r="J63" s="22">
        <v>0</v>
      </c>
      <c r="K63" s="22">
        <f t="shared" si="5"/>
        <v>840.82191780821915</v>
      </c>
      <c r="L63" s="22">
        <f t="shared" si="1"/>
        <v>8408.2191780821922</v>
      </c>
      <c r="M63" s="22">
        <v>0</v>
      </c>
      <c r="N63" s="22">
        <v>0</v>
      </c>
      <c r="O63" s="22">
        <v>8451</v>
      </c>
      <c r="P63" s="21">
        <f t="shared" si="2"/>
        <v>79080.04109589041</v>
      </c>
      <c r="AA63" s="35"/>
    </row>
    <row r="64" spans="1:28" s="33" customFormat="1" ht="25.5" x14ac:dyDescent="0.2">
      <c r="A64" s="15" t="s">
        <v>115</v>
      </c>
      <c r="B64" s="25" t="s">
        <v>116</v>
      </c>
      <c r="C64" s="29">
        <v>7</v>
      </c>
      <c r="D64" s="17" t="s">
        <v>64</v>
      </c>
      <c r="E64" s="18">
        <v>503</v>
      </c>
      <c r="F64" s="30">
        <v>1</v>
      </c>
      <c r="G64" s="31">
        <f>2388*2</f>
        <v>4776</v>
      </c>
      <c r="H64" s="20">
        <f t="shared" si="4"/>
        <v>4776</v>
      </c>
      <c r="I64" s="21">
        <f t="shared" si="0"/>
        <v>57312</v>
      </c>
      <c r="J64" s="22">
        <v>0</v>
      </c>
      <c r="K64" s="22">
        <f t="shared" si="5"/>
        <v>785.09589041095887</v>
      </c>
      <c r="L64" s="22">
        <f t="shared" si="1"/>
        <v>7850.9589041095896</v>
      </c>
      <c r="M64" s="22">
        <v>0</v>
      </c>
      <c r="N64" s="22">
        <v>0</v>
      </c>
      <c r="O64" s="22">
        <v>5238.96</v>
      </c>
      <c r="P64" s="21">
        <f t="shared" si="2"/>
        <v>71187.014794520554</v>
      </c>
      <c r="AA64" s="35"/>
    </row>
    <row r="65" spans="1:27" s="33" customFormat="1" ht="25.5" x14ac:dyDescent="0.2">
      <c r="A65" s="15" t="s">
        <v>117</v>
      </c>
      <c r="B65" s="25" t="s">
        <v>118</v>
      </c>
      <c r="C65" s="29">
        <v>7</v>
      </c>
      <c r="D65" s="17" t="s">
        <v>64</v>
      </c>
      <c r="E65" s="18">
        <v>503</v>
      </c>
      <c r="F65" s="30">
        <v>1</v>
      </c>
      <c r="G65" s="31">
        <f>705.4305*2</f>
        <v>1410.8610000000001</v>
      </c>
      <c r="H65" s="20">
        <f t="shared" si="4"/>
        <v>1410.8610000000001</v>
      </c>
      <c r="I65" s="21">
        <f t="shared" si="0"/>
        <v>16930.332000000002</v>
      </c>
      <c r="J65" s="22">
        <v>0</v>
      </c>
      <c r="K65" s="22">
        <f t="shared" si="5"/>
        <v>231.92235616438359</v>
      </c>
      <c r="L65" s="22">
        <f t="shared" si="1"/>
        <v>2319.2235616438361</v>
      </c>
      <c r="M65" s="22">
        <v>0</v>
      </c>
      <c r="N65" s="22">
        <v>0</v>
      </c>
      <c r="O65" s="22">
        <v>2190.2400000000002</v>
      </c>
      <c r="P65" s="21">
        <f t="shared" si="2"/>
        <v>21671.717917808226</v>
      </c>
      <c r="AA65" s="35"/>
    </row>
    <row r="66" spans="1:27" s="33" customFormat="1" ht="25.5" x14ac:dyDescent="0.2">
      <c r="A66" s="15" t="s">
        <v>119</v>
      </c>
      <c r="B66" s="25" t="s">
        <v>120</v>
      </c>
      <c r="C66" s="29">
        <v>7</v>
      </c>
      <c r="D66" s="17" t="s">
        <v>64</v>
      </c>
      <c r="E66" s="18">
        <v>503</v>
      </c>
      <c r="F66" s="30">
        <v>1</v>
      </c>
      <c r="G66" s="31">
        <f>5223*2</f>
        <v>10446</v>
      </c>
      <c r="H66" s="20">
        <f t="shared" si="4"/>
        <v>10446</v>
      </c>
      <c r="I66" s="21">
        <f t="shared" si="0"/>
        <v>125352</v>
      </c>
      <c r="J66" s="22">
        <v>0</v>
      </c>
      <c r="K66" s="22">
        <f t="shared" si="5"/>
        <v>1717.1506849315069</v>
      </c>
      <c r="L66" s="22">
        <f t="shared" si="1"/>
        <v>17171.506849315068</v>
      </c>
      <c r="M66" s="22">
        <v>0</v>
      </c>
      <c r="N66" s="22">
        <v>0</v>
      </c>
      <c r="O66" s="22">
        <v>5891.5439999999999</v>
      </c>
      <c r="P66" s="21">
        <f t="shared" si="2"/>
        <v>150132.20153424656</v>
      </c>
      <c r="AA66" s="35"/>
    </row>
    <row r="67" spans="1:27" s="33" customFormat="1" ht="25.5" x14ac:dyDescent="0.2">
      <c r="A67" s="15" t="s">
        <v>121</v>
      </c>
      <c r="B67" s="25" t="s">
        <v>122</v>
      </c>
      <c r="C67" s="29">
        <v>7</v>
      </c>
      <c r="D67" s="17" t="s">
        <v>64</v>
      </c>
      <c r="E67" s="18">
        <v>503</v>
      </c>
      <c r="F67" s="30">
        <v>1</v>
      </c>
      <c r="G67" s="31">
        <f>3219.75*2</f>
        <v>6439.5</v>
      </c>
      <c r="H67" s="20">
        <f t="shared" si="4"/>
        <v>6439.5</v>
      </c>
      <c r="I67" s="21">
        <f t="shared" si="0"/>
        <v>77274</v>
      </c>
      <c r="J67" s="22">
        <v>0</v>
      </c>
      <c r="K67" s="22">
        <f t="shared" si="5"/>
        <v>1058.5479452054794</v>
      </c>
      <c r="L67" s="22">
        <f t="shared" si="1"/>
        <v>10585.479452054795</v>
      </c>
      <c r="M67" s="22">
        <v>0</v>
      </c>
      <c r="N67" s="22">
        <v>0</v>
      </c>
      <c r="O67" s="22">
        <v>3631.8779999999997</v>
      </c>
      <c r="P67" s="21">
        <f t="shared" si="2"/>
        <v>92549.905397260271</v>
      </c>
      <c r="AA67" s="35"/>
    </row>
    <row r="68" spans="1:27" s="33" customFormat="1" ht="25.5" x14ac:dyDescent="0.2">
      <c r="A68" s="15" t="s">
        <v>123</v>
      </c>
      <c r="B68" s="25" t="s">
        <v>124</v>
      </c>
      <c r="C68" s="29">
        <v>7</v>
      </c>
      <c r="D68" s="17" t="s">
        <v>64</v>
      </c>
      <c r="E68" s="18">
        <v>503</v>
      </c>
      <c r="F68" s="30">
        <v>1</v>
      </c>
      <c r="G68" s="31">
        <f>5653.0005*2</f>
        <v>11306.001</v>
      </c>
      <c r="H68" s="20">
        <f t="shared" si="4"/>
        <v>11306.001</v>
      </c>
      <c r="I68" s="21">
        <f t="shared" si="0"/>
        <v>135672.01199999999</v>
      </c>
      <c r="J68" s="22">
        <v>0</v>
      </c>
      <c r="K68" s="22">
        <f t="shared" si="5"/>
        <v>1858.5207123287669</v>
      </c>
      <c r="L68" s="22">
        <f t="shared" si="1"/>
        <v>18585.20712328767</v>
      </c>
      <c r="M68" s="22">
        <v>0</v>
      </c>
      <c r="N68" s="22">
        <v>0</v>
      </c>
      <c r="O68" s="22">
        <v>0</v>
      </c>
      <c r="P68" s="21">
        <f t="shared" si="2"/>
        <v>156115.7398356164</v>
      </c>
      <c r="AA68" s="35"/>
    </row>
    <row r="69" spans="1:27" s="33" customFormat="1" ht="25.5" x14ac:dyDescent="0.2">
      <c r="A69" s="15" t="s">
        <v>125</v>
      </c>
      <c r="B69" s="25" t="s">
        <v>126</v>
      </c>
      <c r="C69" s="29">
        <v>7</v>
      </c>
      <c r="D69" s="17" t="s">
        <v>64</v>
      </c>
      <c r="E69" s="18">
        <v>503</v>
      </c>
      <c r="F69" s="30">
        <v>1</v>
      </c>
      <c r="G69" s="31">
        <f>2265.75*2</f>
        <v>4531.5</v>
      </c>
      <c r="H69" s="20">
        <f t="shared" si="4"/>
        <v>4531.5</v>
      </c>
      <c r="I69" s="21">
        <f t="shared" si="0"/>
        <v>54378</v>
      </c>
      <c r="J69" s="22">
        <v>0</v>
      </c>
      <c r="K69" s="22">
        <f t="shared" si="5"/>
        <v>744.90410958904113</v>
      </c>
      <c r="L69" s="22">
        <f t="shared" si="1"/>
        <v>7449.0410958904104</v>
      </c>
      <c r="M69" s="22">
        <v>0</v>
      </c>
      <c r="N69" s="22">
        <v>0</v>
      </c>
      <c r="O69" s="22">
        <v>4970.6400000000003</v>
      </c>
      <c r="P69" s="21">
        <f t="shared" si="2"/>
        <v>67542.585205479452</v>
      </c>
      <c r="AA69" s="35"/>
    </row>
    <row r="70" spans="1:27" s="33" customFormat="1" ht="33.75" x14ac:dyDescent="0.2">
      <c r="A70" s="15" t="s">
        <v>127</v>
      </c>
      <c r="B70" s="34" t="s">
        <v>399</v>
      </c>
      <c r="C70" s="29">
        <v>7</v>
      </c>
      <c r="D70" s="17" t="s">
        <v>64</v>
      </c>
      <c r="E70" s="18">
        <v>503</v>
      </c>
      <c r="F70" s="30">
        <v>1</v>
      </c>
      <c r="G70" s="31">
        <f>2931.75*2</f>
        <v>5863.5</v>
      </c>
      <c r="H70" s="20">
        <f t="shared" si="4"/>
        <v>5863.5</v>
      </c>
      <c r="I70" s="21">
        <f t="shared" si="0"/>
        <v>70362</v>
      </c>
      <c r="J70" s="22">
        <v>0</v>
      </c>
      <c r="K70" s="22">
        <f t="shared" si="5"/>
        <v>963.8630136986302</v>
      </c>
      <c r="L70" s="22">
        <f t="shared" si="1"/>
        <v>9638.6301369863013</v>
      </c>
      <c r="M70" s="22">
        <v>0</v>
      </c>
      <c r="N70" s="22">
        <v>0</v>
      </c>
      <c r="O70" s="22">
        <v>3307.0140000000001</v>
      </c>
      <c r="P70" s="21">
        <f t="shared" si="2"/>
        <v>84271.507150684934</v>
      </c>
      <c r="AA70" s="35"/>
    </row>
    <row r="71" spans="1:27" s="33" customFormat="1" ht="25.5" x14ac:dyDescent="0.2">
      <c r="A71" s="15" t="s">
        <v>129</v>
      </c>
      <c r="B71" s="25" t="s">
        <v>130</v>
      </c>
      <c r="C71" s="29">
        <v>7</v>
      </c>
      <c r="D71" s="17" t="s">
        <v>64</v>
      </c>
      <c r="E71" s="18">
        <v>503</v>
      </c>
      <c r="F71" s="30">
        <v>1</v>
      </c>
      <c r="G71" s="31">
        <f>3486*2</f>
        <v>6972</v>
      </c>
      <c r="H71" s="20">
        <f t="shared" si="4"/>
        <v>6972</v>
      </c>
      <c r="I71" s="21">
        <f t="shared" si="0"/>
        <v>83664</v>
      </c>
      <c r="J71" s="22">
        <v>0</v>
      </c>
      <c r="K71" s="22">
        <f t="shared" si="5"/>
        <v>1146.0821917808219</v>
      </c>
      <c r="L71" s="22">
        <f t="shared" si="1"/>
        <v>11460.82191780822</v>
      </c>
      <c r="M71" s="22">
        <v>0</v>
      </c>
      <c r="N71" s="22">
        <v>0</v>
      </c>
      <c r="O71" s="22">
        <v>3932.2080000000005</v>
      </c>
      <c r="P71" s="21">
        <f t="shared" si="2"/>
        <v>100203.11210958904</v>
      </c>
      <c r="AA71" s="35"/>
    </row>
    <row r="72" spans="1:27" s="33" customFormat="1" ht="25.5" x14ac:dyDescent="0.2">
      <c r="A72" s="15" t="s">
        <v>131</v>
      </c>
      <c r="B72" s="25" t="s">
        <v>132</v>
      </c>
      <c r="C72" s="29">
        <v>7</v>
      </c>
      <c r="D72" s="17" t="s">
        <v>64</v>
      </c>
      <c r="E72" s="18">
        <v>503</v>
      </c>
      <c r="F72" s="30">
        <v>1</v>
      </c>
      <c r="G72" s="31">
        <f>3219.75*2</f>
        <v>6439.5</v>
      </c>
      <c r="H72" s="20">
        <f t="shared" si="4"/>
        <v>6439.5</v>
      </c>
      <c r="I72" s="21">
        <f t="shared" si="0"/>
        <v>77274</v>
      </c>
      <c r="J72" s="22">
        <v>0</v>
      </c>
      <c r="K72" s="22">
        <f t="shared" si="5"/>
        <v>1058.5479452054794</v>
      </c>
      <c r="L72" s="22">
        <f t="shared" si="1"/>
        <v>10585.479452054795</v>
      </c>
      <c r="M72" s="22">
        <v>0</v>
      </c>
      <c r="N72" s="22">
        <v>0</v>
      </c>
      <c r="O72" s="22">
        <v>3631.8779999999997</v>
      </c>
      <c r="P72" s="21">
        <f t="shared" si="2"/>
        <v>92549.905397260271</v>
      </c>
      <c r="AA72" s="35"/>
    </row>
    <row r="73" spans="1:27" s="33" customFormat="1" ht="25.5" x14ac:dyDescent="0.2">
      <c r="A73" s="15" t="s">
        <v>133</v>
      </c>
      <c r="B73" s="25" t="s">
        <v>134</v>
      </c>
      <c r="C73" s="29">
        <v>7</v>
      </c>
      <c r="D73" s="17" t="s">
        <v>64</v>
      </c>
      <c r="E73" s="18">
        <v>503</v>
      </c>
      <c r="F73" s="30">
        <v>1</v>
      </c>
      <c r="G73" s="31">
        <f>2382.75*2</f>
        <v>4765.5</v>
      </c>
      <c r="H73" s="20">
        <f t="shared" si="4"/>
        <v>4765.5</v>
      </c>
      <c r="I73" s="21">
        <f t="shared" si="0"/>
        <v>57186</v>
      </c>
      <c r="J73" s="22">
        <v>0</v>
      </c>
      <c r="K73" s="22">
        <f t="shared" si="5"/>
        <v>783.36986301369859</v>
      </c>
      <c r="L73" s="22">
        <f t="shared" si="1"/>
        <v>7833.6986301369861</v>
      </c>
      <c r="M73" s="22">
        <v>0</v>
      </c>
      <c r="N73" s="22">
        <v>0</v>
      </c>
      <c r="O73" s="22">
        <v>2687.7420000000002</v>
      </c>
      <c r="P73" s="21">
        <f t="shared" si="2"/>
        <v>68490.810493150682</v>
      </c>
      <c r="AA73" s="35"/>
    </row>
    <row r="74" spans="1:27" s="33" customFormat="1" ht="25.5" x14ac:dyDescent="0.2">
      <c r="A74" s="15" t="s">
        <v>135</v>
      </c>
      <c r="B74" s="25" t="s">
        <v>136</v>
      </c>
      <c r="C74" s="29">
        <v>7</v>
      </c>
      <c r="D74" s="17" t="s">
        <v>64</v>
      </c>
      <c r="E74" s="18">
        <v>503</v>
      </c>
      <c r="F74" s="30">
        <v>1</v>
      </c>
      <c r="G74" s="31">
        <f>1547.25*2</f>
        <v>3094.5</v>
      </c>
      <c r="H74" s="20">
        <f t="shared" ref="H74:H137" si="11">+G74*F74</f>
        <v>3094.5</v>
      </c>
      <c r="I74" s="21">
        <f t="shared" si="0"/>
        <v>37134</v>
      </c>
      <c r="J74" s="22">
        <v>0</v>
      </c>
      <c r="K74" s="22">
        <f t="shared" ref="K74:K137" si="12">I74/365*20*25%</f>
        <v>508.68493150684935</v>
      </c>
      <c r="L74" s="22">
        <f t="shared" si="1"/>
        <v>5086.8493150684935</v>
      </c>
      <c r="M74" s="22">
        <v>0</v>
      </c>
      <c r="N74" s="22">
        <v>0</v>
      </c>
      <c r="O74" s="22">
        <v>1745.2979999999998</v>
      </c>
      <c r="P74" s="21">
        <f t="shared" si="2"/>
        <v>44474.832246575344</v>
      </c>
      <c r="AA74" s="35"/>
    </row>
    <row r="75" spans="1:27" s="33" customFormat="1" ht="25.5" x14ac:dyDescent="0.2">
      <c r="A75" s="15" t="s">
        <v>137</v>
      </c>
      <c r="B75" s="25" t="s">
        <v>138</v>
      </c>
      <c r="C75" s="29">
        <v>7</v>
      </c>
      <c r="D75" s="17" t="s">
        <v>64</v>
      </c>
      <c r="E75" s="18">
        <v>503</v>
      </c>
      <c r="F75" s="30">
        <v>1</v>
      </c>
      <c r="G75" s="31">
        <f>4413.501*2</f>
        <v>8827.0020000000004</v>
      </c>
      <c r="H75" s="20">
        <f t="shared" si="11"/>
        <v>8827.0020000000004</v>
      </c>
      <c r="I75" s="21">
        <f t="shared" si="0"/>
        <v>105924.024</v>
      </c>
      <c r="J75" s="22">
        <v>0</v>
      </c>
      <c r="K75" s="22">
        <f t="shared" si="12"/>
        <v>1451.0140273972604</v>
      </c>
      <c r="L75" s="22">
        <f t="shared" si="1"/>
        <v>14510.140273972604</v>
      </c>
      <c r="M75" s="22">
        <v>0</v>
      </c>
      <c r="N75" s="22">
        <v>0</v>
      </c>
      <c r="O75" s="22">
        <v>4978.4279999999999</v>
      </c>
      <c r="P75" s="21">
        <f t="shared" si="2"/>
        <v>126863.60630136987</v>
      </c>
      <c r="AA75" s="35"/>
    </row>
    <row r="76" spans="1:27" s="33" customFormat="1" ht="25.5" x14ac:dyDescent="0.2">
      <c r="A76" s="15" t="s">
        <v>139</v>
      </c>
      <c r="B76" s="25" t="s">
        <v>140</v>
      </c>
      <c r="C76" s="29">
        <v>7</v>
      </c>
      <c r="D76" s="17" t="s">
        <v>64</v>
      </c>
      <c r="E76" s="18">
        <v>503</v>
      </c>
      <c r="F76" s="30">
        <v>1</v>
      </c>
      <c r="G76" s="31">
        <f>3900*2</f>
        <v>7800</v>
      </c>
      <c r="H76" s="20">
        <f t="shared" si="11"/>
        <v>7800</v>
      </c>
      <c r="I76" s="21">
        <f t="shared" si="0"/>
        <v>93600</v>
      </c>
      <c r="J76" s="22">
        <v>0</v>
      </c>
      <c r="K76" s="22">
        <f t="shared" si="12"/>
        <v>1282.1917808219177</v>
      </c>
      <c r="L76" s="22">
        <f t="shared" si="1"/>
        <v>12821.917808219177</v>
      </c>
      <c r="M76" s="22">
        <v>0</v>
      </c>
      <c r="N76" s="22">
        <v>0</v>
      </c>
      <c r="O76" s="22">
        <v>4399.2000000000007</v>
      </c>
      <c r="P76" s="21">
        <f t="shared" si="2"/>
        <v>112103.30958904109</v>
      </c>
      <c r="AA76" s="35"/>
    </row>
    <row r="77" spans="1:27" s="33" customFormat="1" ht="25.5" x14ac:dyDescent="0.2">
      <c r="A77" s="15" t="s">
        <v>141</v>
      </c>
      <c r="B77" s="25" t="s">
        <v>142</v>
      </c>
      <c r="C77" s="29">
        <v>7</v>
      </c>
      <c r="D77" s="17" t="s">
        <v>64</v>
      </c>
      <c r="E77" s="18">
        <v>503</v>
      </c>
      <c r="F77" s="30">
        <v>1</v>
      </c>
      <c r="G77" s="31">
        <f>2665.5*2</f>
        <v>5331</v>
      </c>
      <c r="H77" s="20">
        <f t="shared" si="11"/>
        <v>5331</v>
      </c>
      <c r="I77" s="21">
        <f t="shared" si="0"/>
        <v>63972</v>
      </c>
      <c r="J77" s="22">
        <v>0</v>
      </c>
      <c r="K77" s="22">
        <f t="shared" si="12"/>
        <v>876.32876712328766</v>
      </c>
      <c r="L77" s="22">
        <f t="shared" si="1"/>
        <v>8763.2876712328762</v>
      </c>
      <c r="M77" s="22">
        <v>0</v>
      </c>
      <c r="N77" s="22">
        <v>0</v>
      </c>
      <c r="O77" s="22">
        <v>3006.6839999999997</v>
      </c>
      <c r="P77" s="21">
        <f t="shared" si="2"/>
        <v>76618.300438356164</v>
      </c>
      <c r="AA77" s="35"/>
    </row>
    <row r="78" spans="1:27" s="33" customFormat="1" ht="25.5" x14ac:dyDescent="0.2">
      <c r="A78" s="15" t="s">
        <v>143</v>
      </c>
      <c r="B78" s="25" t="s">
        <v>144</v>
      </c>
      <c r="C78" s="29">
        <v>7</v>
      </c>
      <c r="D78" s="17" t="s">
        <v>64</v>
      </c>
      <c r="E78" s="18">
        <v>503</v>
      </c>
      <c r="F78" s="30">
        <v>1</v>
      </c>
      <c r="G78" s="31">
        <f>3486*2</f>
        <v>6972</v>
      </c>
      <c r="H78" s="20">
        <f t="shared" si="11"/>
        <v>6972</v>
      </c>
      <c r="I78" s="21">
        <f t="shared" ref="I78:I147" si="13">F78*G78*12</f>
        <v>83664</v>
      </c>
      <c r="J78" s="22">
        <v>0</v>
      </c>
      <c r="K78" s="22">
        <f t="shared" si="12"/>
        <v>1146.0821917808219</v>
      </c>
      <c r="L78" s="22">
        <f t="shared" ref="L78:L147" si="14">I78/365*50</f>
        <v>11460.82191780822</v>
      </c>
      <c r="M78" s="22">
        <v>0</v>
      </c>
      <c r="N78" s="22">
        <v>0</v>
      </c>
      <c r="O78" s="22">
        <v>3932.2080000000005</v>
      </c>
      <c r="P78" s="21">
        <f t="shared" ref="P78:P147" si="15">SUM(I78:O78)</f>
        <v>100203.11210958904</v>
      </c>
      <c r="AA78" s="35"/>
    </row>
    <row r="79" spans="1:27" s="33" customFormat="1" ht="25.5" x14ac:dyDescent="0.2">
      <c r="A79" s="15" t="s">
        <v>145</v>
      </c>
      <c r="B79" s="25" t="s">
        <v>146</v>
      </c>
      <c r="C79" s="29">
        <v>7</v>
      </c>
      <c r="D79" s="17" t="s">
        <v>64</v>
      </c>
      <c r="E79" s="18">
        <v>503</v>
      </c>
      <c r="F79" s="30">
        <v>1</v>
      </c>
      <c r="G79" s="31">
        <f>3486*2</f>
        <v>6972</v>
      </c>
      <c r="H79" s="20">
        <f t="shared" si="11"/>
        <v>6972</v>
      </c>
      <c r="I79" s="21">
        <f t="shared" si="13"/>
        <v>83664</v>
      </c>
      <c r="J79" s="22">
        <v>0</v>
      </c>
      <c r="K79" s="22">
        <f t="shared" si="12"/>
        <v>1146.0821917808219</v>
      </c>
      <c r="L79" s="22">
        <f t="shared" si="14"/>
        <v>11460.82191780822</v>
      </c>
      <c r="M79" s="22">
        <v>0</v>
      </c>
      <c r="N79" s="22">
        <v>0</v>
      </c>
      <c r="O79" s="22">
        <v>3932.2080000000005</v>
      </c>
      <c r="P79" s="21">
        <f t="shared" si="15"/>
        <v>100203.11210958904</v>
      </c>
      <c r="AA79" s="35"/>
    </row>
    <row r="80" spans="1:27" s="33" customFormat="1" ht="25.5" x14ac:dyDescent="0.2">
      <c r="A80" s="15" t="s">
        <v>147</v>
      </c>
      <c r="B80" s="25" t="s">
        <v>148</v>
      </c>
      <c r="C80" s="29">
        <v>7</v>
      </c>
      <c r="D80" s="17" t="s">
        <v>64</v>
      </c>
      <c r="E80" s="18">
        <v>503</v>
      </c>
      <c r="F80" s="30">
        <v>1</v>
      </c>
      <c r="G80" s="31">
        <f>2706*2</f>
        <v>5412</v>
      </c>
      <c r="H80" s="20">
        <f t="shared" si="11"/>
        <v>5412</v>
      </c>
      <c r="I80" s="21">
        <f t="shared" si="13"/>
        <v>64944</v>
      </c>
      <c r="J80" s="22">
        <v>0</v>
      </c>
      <c r="K80" s="22">
        <f t="shared" si="12"/>
        <v>889.64383561643842</v>
      </c>
      <c r="L80" s="22">
        <f t="shared" si="14"/>
        <v>8896.4383561643845</v>
      </c>
      <c r="M80" s="22">
        <v>0</v>
      </c>
      <c r="N80" s="22">
        <v>0</v>
      </c>
      <c r="O80" s="22">
        <v>3052.3679999999999</v>
      </c>
      <c r="P80" s="21">
        <f t="shared" si="15"/>
        <v>77782.450191780823</v>
      </c>
      <c r="AA80" s="35"/>
    </row>
    <row r="81" spans="1:27" s="33" customFormat="1" ht="25.5" x14ac:dyDescent="0.2">
      <c r="A81" s="15" t="s">
        <v>149</v>
      </c>
      <c r="B81" s="25" t="s">
        <v>30</v>
      </c>
      <c r="C81" s="29">
        <v>7</v>
      </c>
      <c r="D81" s="17" t="s">
        <v>64</v>
      </c>
      <c r="E81" s="18">
        <v>503</v>
      </c>
      <c r="F81" s="30">
        <v>1</v>
      </c>
      <c r="G81" s="31">
        <f>1564.5*2</f>
        <v>3129</v>
      </c>
      <c r="H81" s="20">
        <f t="shared" si="11"/>
        <v>3129</v>
      </c>
      <c r="I81" s="21">
        <f t="shared" si="13"/>
        <v>37548</v>
      </c>
      <c r="J81" s="22">
        <v>0</v>
      </c>
      <c r="K81" s="22">
        <f t="shared" si="12"/>
        <v>514.35616438356169</v>
      </c>
      <c r="L81" s="22">
        <f t="shared" si="14"/>
        <v>5143.5616438356165</v>
      </c>
      <c r="M81" s="22">
        <v>0</v>
      </c>
      <c r="N81" s="22">
        <v>0</v>
      </c>
      <c r="O81" s="22">
        <v>1764.7559999999999</v>
      </c>
      <c r="P81" s="21">
        <f t="shared" si="15"/>
        <v>44970.673808219181</v>
      </c>
      <c r="AA81" s="35"/>
    </row>
    <row r="82" spans="1:27" s="33" customFormat="1" ht="25.5" x14ac:dyDescent="0.2">
      <c r="A82" s="15" t="s">
        <v>145</v>
      </c>
      <c r="B82" s="25" t="s">
        <v>150</v>
      </c>
      <c r="C82" s="29">
        <v>7</v>
      </c>
      <c r="D82" s="17" t="s">
        <v>64</v>
      </c>
      <c r="E82" s="18">
        <v>503</v>
      </c>
      <c r="F82" s="30">
        <v>1</v>
      </c>
      <c r="G82" s="31">
        <f>2931.75*2</f>
        <v>5863.5</v>
      </c>
      <c r="H82" s="20">
        <f t="shared" si="11"/>
        <v>5863.5</v>
      </c>
      <c r="I82" s="21">
        <f t="shared" si="13"/>
        <v>70362</v>
      </c>
      <c r="J82" s="22">
        <v>0</v>
      </c>
      <c r="K82" s="22">
        <f t="shared" si="12"/>
        <v>963.8630136986302</v>
      </c>
      <c r="L82" s="22">
        <f t="shared" si="14"/>
        <v>9638.6301369863013</v>
      </c>
      <c r="M82" s="22">
        <v>0</v>
      </c>
      <c r="N82" s="22">
        <v>0</v>
      </c>
      <c r="O82" s="22">
        <v>3307.0140000000001</v>
      </c>
      <c r="P82" s="21">
        <f t="shared" si="15"/>
        <v>84271.507150684934</v>
      </c>
      <c r="AA82" s="35"/>
    </row>
    <row r="83" spans="1:27" s="33" customFormat="1" ht="25.5" x14ac:dyDescent="0.2">
      <c r="A83" s="15" t="s">
        <v>151</v>
      </c>
      <c r="B83" s="25" t="s">
        <v>152</v>
      </c>
      <c r="C83" s="29">
        <v>7</v>
      </c>
      <c r="D83" s="17" t="s">
        <v>64</v>
      </c>
      <c r="E83" s="18">
        <v>503</v>
      </c>
      <c r="F83" s="30">
        <v>1</v>
      </c>
      <c r="G83" s="31">
        <f>2835.501*2</f>
        <v>5671.0020000000004</v>
      </c>
      <c r="H83" s="20">
        <f t="shared" si="11"/>
        <v>5671.0020000000004</v>
      </c>
      <c r="I83" s="21">
        <f t="shared" si="13"/>
        <v>68052.024000000005</v>
      </c>
      <c r="J83" s="22">
        <v>0</v>
      </c>
      <c r="K83" s="22">
        <f t="shared" si="12"/>
        <v>932.21950684931517</v>
      </c>
      <c r="L83" s="22">
        <f t="shared" si="14"/>
        <v>9322.1950684931508</v>
      </c>
      <c r="M83" s="22">
        <v>0</v>
      </c>
      <c r="N83" s="22">
        <v>0</v>
      </c>
      <c r="O83" s="22">
        <v>3198.4439999999995</v>
      </c>
      <c r="P83" s="21">
        <f t="shared" si="15"/>
        <v>81504.882575342475</v>
      </c>
      <c r="AA83" s="35"/>
    </row>
    <row r="84" spans="1:27" s="33" customFormat="1" ht="25.5" x14ac:dyDescent="0.2">
      <c r="A84" s="15" t="s">
        <v>153</v>
      </c>
      <c r="B84" s="25" t="s">
        <v>154</v>
      </c>
      <c r="C84" s="29">
        <v>7</v>
      </c>
      <c r="D84" s="17" t="s">
        <v>64</v>
      </c>
      <c r="E84" s="18">
        <v>503</v>
      </c>
      <c r="F84" s="30">
        <v>1</v>
      </c>
      <c r="G84" s="31">
        <f>2500.0005*2</f>
        <v>5000.0010000000002</v>
      </c>
      <c r="H84" s="20">
        <f t="shared" si="11"/>
        <v>5000.0010000000002</v>
      </c>
      <c r="I84" s="21">
        <f t="shared" si="13"/>
        <v>60000.012000000002</v>
      </c>
      <c r="J84" s="22">
        <v>0</v>
      </c>
      <c r="K84" s="22">
        <f t="shared" si="12"/>
        <v>821.91797260273972</v>
      </c>
      <c r="L84" s="22">
        <f t="shared" si="14"/>
        <v>8219.1797260273979</v>
      </c>
      <c r="M84" s="22">
        <v>0</v>
      </c>
      <c r="N84" s="22">
        <v>0</v>
      </c>
      <c r="O84" s="22">
        <v>7852.7999999999993</v>
      </c>
      <c r="P84" s="21">
        <f t="shared" si="15"/>
        <v>76893.909698630145</v>
      </c>
      <c r="AA84" s="35"/>
    </row>
    <row r="85" spans="1:27" s="14" customFormat="1" ht="15" customHeight="1" x14ac:dyDescent="0.2">
      <c r="A85" s="56" t="s">
        <v>23</v>
      </c>
      <c r="B85" s="56"/>
      <c r="C85" s="56"/>
      <c r="D85" s="56"/>
      <c r="E85" s="56"/>
      <c r="F85" s="23">
        <f>SUM(F35:F84)</f>
        <v>51</v>
      </c>
      <c r="G85" s="20"/>
      <c r="H85" s="20"/>
      <c r="I85" s="24">
        <f>SUM(I35:I84)</f>
        <v>4104858.5640000012</v>
      </c>
      <c r="J85" s="24">
        <f t="shared" ref="J85:P85" si="16">SUM(J35:J84)</f>
        <v>0</v>
      </c>
      <c r="K85" s="24">
        <f t="shared" si="16"/>
        <v>56230.939232876714</v>
      </c>
      <c r="L85" s="24">
        <f t="shared" si="16"/>
        <v>562309.39232876699</v>
      </c>
      <c r="M85" s="24">
        <f t="shared" si="16"/>
        <v>0</v>
      </c>
      <c r="N85" s="24">
        <f t="shared" si="16"/>
        <v>0</v>
      </c>
      <c r="O85" s="24">
        <f t="shared" si="16"/>
        <v>339909.21360000019</v>
      </c>
      <c r="P85" s="24">
        <f t="shared" si="16"/>
        <v>5063308.1091616442</v>
      </c>
    </row>
    <row r="86" spans="1:27" s="14" customFormat="1" ht="15.75" x14ac:dyDescent="0.2">
      <c r="A86" s="15" t="s">
        <v>155</v>
      </c>
      <c r="B86" s="25" t="s">
        <v>156</v>
      </c>
      <c r="C86" s="29">
        <v>8</v>
      </c>
      <c r="D86" s="17" t="s">
        <v>155</v>
      </c>
      <c r="E86" s="18">
        <v>503</v>
      </c>
      <c r="F86" s="30">
        <v>1</v>
      </c>
      <c r="G86" s="31">
        <v>11016</v>
      </c>
      <c r="H86" s="20">
        <f t="shared" si="11"/>
        <v>11016</v>
      </c>
      <c r="I86" s="21">
        <f t="shared" si="13"/>
        <v>132192</v>
      </c>
      <c r="J86" s="22">
        <v>0</v>
      </c>
      <c r="K86" s="22">
        <f t="shared" si="12"/>
        <v>1810.8493150684931</v>
      </c>
      <c r="L86" s="22">
        <f t="shared" si="14"/>
        <v>18108.493150684932</v>
      </c>
      <c r="M86" s="22">
        <v>0</v>
      </c>
      <c r="N86" s="22">
        <v>0</v>
      </c>
      <c r="O86" s="22">
        <v>0</v>
      </c>
      <c r="P86" s="21">
        <f t="shared" si="15"/>
        <v>152111.34246575341</v>
      </c>
    </row>
    <row r="87" spans="1:27" s="14" customFormat="1" ht="22.5" x14ac:dyDescent="0.2">
      <c r="A87" s="15" t="s">
        <v>39</v>
      </c>
      <c r="B87" s="34" t="s">
        <v>157</v>
      </c>
      <c r="C87" s="29">
        <v>8</v>
      </c>
      <c r="D87" s="17" t="s">
        <v>155</v>
      </c>
      <c r="E87" s="18">
        <v>503</v>
      </c>
      <c r="F87" s="30">
        <v>2</v>
      </c>
      <c r="G87" s="31">
        <v>7671</v>
      </c>
      <c r="H87" s="20">
        <f t="shared" si="11"/>
        <v>15342</v>
      </c>
      <c r="I87" s="21">
        <f t="shared" si="13"/>
        <v>184104</v>
      </c>
      <c r="J87" s="22">
        <v>0</v>
      </c>
      <c r="K87" s="22">
        <f t="shared" si="12"/>
        <v>2521.972602739726</v>
      </c>
      <c r="L87" s="22">
        <f t="shared" si="14"/>
        <v>25219.726027397261</v>
      </c>
      <c r="M87" s="22">
        <v>0</v>
      </c>
      <c r="N87" s="22">
        <v>0</v>
      </c>
      <c r="O87" s="22">
        <v>12332.0016</v>
      </c>
      <c r="P87" s="21">
        <f t="shared" si="15"/>
        <v>224177.70023013698</v>
      </c>
    </row>
    <row r="88" spans="1:27" s="14" customFormat="1" ht="25.5" x14ac:dyDescent="0.2">
      <c r="A88" s="15" t="s">
        <v>158</v>
      </c>
      <c r="B88" s="25" t="s">
        <v>159</v>
      </c>
      <c r="C88" s="29">
        <v>8</v>
      </c>
      <c r="D88" s="17" t="s">
        <v>155</v>
      </c>
      <c r="E88" s="18">
        <v>503</v>
      </c>
      <c r="F88" s="30">
        <v>1</v>
      </c>
      <c r="G88" s="31">
        <v>3397.002</v>
      </c>
      <c r="H88" s="20">
        <f t="shared" si="11"/>
        <v>3397.002</v>
      </c>
      <c r="I88" s="21">
        <f t="shared" si="13"/>
        <v>40764.023999999998</v>
      </c>
      <c r="J88" s="22">
        <v>0</v>
      </c>
      <c r="K88" s="22">
        <f t="shared" si="12"/>
        <v>558.41128767123291</v>
      </c>
      <c r="L88" s="22">
        <f t="shared" si="14"/>
        <v>5584.1128767123291</v>
      </c>
      <c r="M88" s="22">
        <v>0</v>
      </c>
      <c r="N88" s="22">
        <v>0</v>
      </c>
      <c r="O88" s="22">
        <v>5729.0016000000005</v>
      </c>
      <c r="P88" s="21">
        <f t="shared" si="15"/>
        <v>52635.549764383562</v>
      </c>
    </row>
    <row r="89" spans="1:27" s="14" customFormat="1" ht="15.75" x14ac:dyDescent="0.2">
      <c r="A89" s="15" t="s">
        <v>160</v>
      </c>
      <c r="B89" s="25" t="s">
        <v>161</v>
      </c>
      <c r="C89" s="29">
        <v>8</v>
      </c>
      <c r="D89" s="17" t="s">
        <v>155</v>
      </c>
      <c r="E89" s="18">
        <v>503</v>
      </c>
      <c r="F89" s="30">
        <v>1</v>
      </c>
      <c r="G89" s="31">
        <v>4128</v>
      </c>
      <c r="H89" s="20">
        <f t="shared" si="11"/>
        <v>4128</v>
      </c>
      <c r="I89" s="21">
        <f t="shared" si="13"/>
        <v>49536</v>
      </c>
      <c r="J89" s="22">
        <v>0</v>
      </c>
      <c r="K89" s="22">
        <f t="shared" si="12"/>
        <v>678.57534246575347</v>
      </c>
      <c r="L89" s="22">
        <f t="shared" si="14"/>
        <v>6785.7534246575342</v>
      </c>
      <c r="M89" s="22">
        <v>0</v>
      </c>
      <c r="N89" s="22">
        <v>0</v>
      </c>
      <c r="O89" s="22">
        <v>6902.0015999999996</v>
      </c>
      <c r="P89" s="21">
        <f t="shared" si="15"/>
        <v>63902.330367123286</v>
      </c>
    </row>
    <row r="90" spans="1:27" s="14" customFormat="1" ht="15" customHeight="1" x14ac:dyDescent="0.2">
      <c r="A90" s="56" t="s">
        <v>23</v>
      </c>
      <c r="B90" s="56"/>
      <c r="C90" s="56"/>
      <c r="D90" s="56"/>
      <c r="E90" s="56"/>
      <c r="F90" s="23">
        <f>SUM(F86:F89)</f>
        <v>5</v>
      </c>
      <c r="G90" s="20"/>
      <c r="H90" s="20"/>
      <c r="I90" s="24">
        <f>SUM(I86:I89)</f>
        <v>406596.02399999998</v>
      </c>
      <c r="J90" s="24">
        <f t="shared" ref="J90:P90" si="17">SUM(J86:J89)</f>
        <v>0</v>
      </c>
      <c r="K90" s="24">
        <f t="shared" si="17"/>
        <v>5569.8085479452047</v>
      </c>
      <c r="L90" s="24">
        <f t="shared" si="17"/>
        <v>55698.085479452056</v>
      </c>
      <c r="M90" s="24">
        <f t="shared" si="17"/>
        <v>0</v>
      </c>
      <c r="N90" s="24">
        <f t="shared" si="17"/>
        <v>0</v>
      </c>
      <c r="O90" s="24">
        <f t="shared" si="17"/>
        <v>24963.004799999999</v>
      </c>
      <c r="P90" s="24">
        <f t="shared" si="17"/>
        <v>492826.9228273973</v>
      </c>
    </row>
    <row r="91" spans="1:27" s="14" customFormat="1" ht="15.75" x14ac:dyDescent="0.2">
      <c r="A91" s="15" t="s">
        <v>162</v>
      </c>
      <c r="B91" s="25" t="s">
        <v>163</v>
      </c>
      <c r="C91" s="29">
        <v>9</v>
      </c>
      <c r="D91" s="17" t="s">
        <v>164</v>
      </c>
      <c r="E91" s="18">
        <v>503</v>
      </c>
      <c r="F91" s="30">
        <v>1</v>
      </c>
      <c r="G91" s="31">
        <v>16482</v>
      </c>
      <c r="H91" s="20">
        <f t="shared" si="11"/>
        <v>16482</v>
      </c>
      <c r="I91" s="21">
        <f t="shared" si="13"/>
        <v>197784</v>
      </c>
      <c r="J91" s="22">
        <v>0</v>
      </c>
      <c r="K91" s="22">
        <f t="shared" si="12"/>
        <v>2709.3698630136987</v>
      </c>
      <c r="L91" s="22">
        <f t="shared" si="14"/>
        <v>27093.698630136987</v>
      </c>
      <c r="M91" s="22">
        <v>0</v>
      </c>
      <c r="N91" s="22">
        <v>0</v>
      </c>
      <c r="O91" s="22">
        <v>0</v>
      </c>
      <c r="P91" s="21">
        <f t="shared" si="15"/>
        <v>227587.0684931507</v>
      </c>
    </row>
    <row r="92" spans="1:27" s="14" customFormat="1" ht="15.75" x14ac:dyDescent="0.2">
      <c r="A92" s="15" t="s">
        <v>165</v>
      </c>
      <c r="B92" s="25" t="s">
        <v>166</v>
      </c>
      <c r="C92" s="29">
        <v>9</v>
      </c>
      <c r="D92" s="17" t="s">
        <v>164</v>
      </c>
      <c r="E92" s="18">
        <v>503</v>
      </c>
      <c r="F92" s="30">
        <v>1</v>
      </c>
      <c r="G92" s="31">
        <v>7670.0010000000002</v>
      </c>
      <c r="H92" s="20">
        <f t="shared" si="11"/>
        <v>7670.0010000000002</v>
      </c>
      <c r="I92" s="21">
        <f t="shared" si="13"/>
        <v>92040.012000000002</v>
      </c>
      <c r="J92" s="22">
        <v>0</v>
      </c>
      <c r="K92" s="22">
        <f t="shared" si="12"/>
        <v>1260.8220821917807</v>
      </c>
      <c r="L92" s="22">
        <f t="shared" si="14"/>
        <v>12608.220821917808</v>
      </c>
      <c r="M92" s="22">
        <v>0</v>
      </c>
      <c r="N92" s="22">
        <v>0</v>
      </c>
      <c r="O92" s="22">
        <v>12331.0008</v>
      </c>
      <c r="P92" s="21">
        <f t="shared" si="15"/>
        <v>118240.05570410959</v>
      </c>
    </row>
    <row r="93" spans="1:27" s="14" customFormat="1" ht="15.75" x14ac:dyDescent="0.2">
      <c r="A93" s="15" t="s">
        <v>167</v>
      </c>
      <c r="B93" s="25" t="s">
        <v>168</v>
      </c>
      <c r="C93" s="29">
        <v>9</v>
      </c>
      <c r="D93" s="17" t="s">
        <v>164</v>
      </c>
      <c r="E93" s="18">
        <v>503</v>
      </c>
      <c r="F93" s="30">
        <v>1</v>
      </c>
      <c r="G93" s="31">
        <v>7141.0020000000004</v>
      </c>
      <c r="H93" s="20">
        <f t="shared" si="11"/>
        <v>7141.0020000000004</v>
      </c>
      <c r="I93" s="21">
        <f t="shared" si="13"/>
        <v>85692.024000000005</v>
      </c>
      <c r="J93" s="22">
        <v>0</v>
      </c>
      <c r="K93" s="22">
        <f t="shared" si="12"/>
        <v>1173.8633424657535</v>
      </c>
      <c r="L93" s="22">
        <f t="shared" si="14"/>
        <v>11738.633424657535</v>
      </c>
      <c r="M93" s="22">
        <v>0</v>
      </c>
      <c r="N93" s="22">
        <v>0</v>
      </c>
      <c r="O93" s="22">
        <v>11128.0008</v>
      </c>
      <c r="P93" s="21">
        <f t="shared" si="15"/>
        <v>109732.52156712329</v>
      </c>
    </row>
    <row r="94" spans="1:27" s="14" customFormat="1" ht="15.75" x14ac:dyDescent="0.2">
      <c r="A94" s="15" t="s">
        <v>67</v>
      </c>
      <c r="B94" s="25" t="s">
        <v>169</v>
      </c>
      <c r="C94" s="29">
        <v>9</v>
      </c>
      <c r="D94" s="17" t="s">
        <v>164</v>
      </c>
      <c r="E94" s="18">
        <v>503</v>
      </c>
      <c r="F94" s="30">
        <v>1</v>
      </c>
      <c r="G94" s="31">
        <f>2750.001*2</f>
        <v>5500.0020000000004</v>
      </c>
      <c r="H94" s="20">
        <f t="shared" si="11"/>
        <v>5500.0020000000004</v>
      </c>
      <c r="I94" s="21">
        <f t="shared" si="13"/>
        <v>66000.024000000005</v>
      </c>
      <c r="J94" s="22">
        <v>0</v>
      </c>
      <c r="K94" s="22">
        <f t="shared" si="12"/>
        <v>904.10991780821928</v>
      </c>
      <c r="L94" s="22">
        <f t="shared" si="14"/>
        <v>9041.0991780821932</v>
      </c>
      <c r="M94" s="22">
        <v>0</v>
      </c>
      <c r="N94" s="22">
        <v>0</v>
      </c>
      <c r="O94" s="22">
        <v>3102</v>
      </c>
      <c r="P94" s="21">
        <f t="shared" si="15"/>
        <v>79047.23309589042</v>
      </c>
    </row>
    <row r="95" spans="1:27" s="14" customFormat="1" ht="15" customHeight="1" x14ac:dyDescent="0.2">
      <c r="A95" s="56" t="s">
        <v>23</v>
      </c>
      <c r="B95" s="56"/>
      <c r="C95" s="56"/>
      <c r="D95" s="56"/>
      <c r="E95" s="56"/>
      <c r="F95" s="23">
        <f>SUM(F91:F94)</f>
        <v>4</v>
      </c>
      <c r="G95" s="20"/>
      <c r="H95" s="20"/>
      <c r="I95" s="24">
        <f>SUM(I91:I94)</f>
        <v>441516.05999999994</v>
      </c>
      <c r="J95" s="24">
        <f t="shared" ref="J95:P95" si="18">SUM(J91:J94)</f>
        <v>0</v>
      </c>
      <c r="K95" s="24">
        <f t="shared" si="18"/>
        <v>6048.1652054794522</v>
      </c>
      <c r="L95" s="24">
        <f t="shared" si="18"/>
        <v>60481.652054794526</v>
      </c>
      <c r="M95" s="24">
        <f t="shared" si="18"/>
        <v>0</v>
      </c>
      <c r="N95" s="24">
        <f t="shared" si="18"/>
        <v>0</v>
      </c>
      <c r="O95" s="24">
        <f t="shared" si="18"/>
        <v>26561.0016</v>
      </c>
      <c r="P95" s="24">
        <f t="shared" si="18"/>
        <v>534606.87886027398</v>
      </c>
    </row>
    <row r="96" spans="1:27" s="14" customFormat="1" ht="15.75" x14ac:dyDescent="0.2">
      <c r="A96" s="15" t="s">
        <v>170</v>
      </c>
      <c r="B96" s="25" t="s">
        <v>171</v>
      </c>
      <c r="C96" s="29">
        <v>10</v>
      </c>
      <c r="D96" s="17" t="s">
        <v>172</v>
      </c>
      <c r="E96" s="18">
        <v>502</v>
      </c>
      <c r="F96" s="30">
        <v>1</v>
      </c>
      <c r="G96" s="31">
        <v>11298</v>
      </c>
      <c r="H96" s="20">
        <f t="shared" si="11"/>
        <v>11298</v>
      </c>
      <c r="I96" s="21">
        <f t="shared" si="13"/>
        <v>135576</v>
      </c>
      <c r="J96" s="22">
        <v>0</v>
      </c>
      <c r="K96" s="22">
        <f t="shared" si="12"/>
        <v>1857.2054794520548</v>
      </c>
      <c r="L96" s="22">
        <f t="shared" si="14"/>
        <v>18572.054794520547</v>
      </c>
      <c r="M96" s="22">
        <v>0</v>
      </c>
      <c r="N96" s="22">
        <v>0</v>
      </c>
      <c r="O96" s="22">
        <v>5423.0016000000005</v>
      </c>
      <c r="P96" s="21">
        <f t="shared" si="15"/>
        <v>161428.2618739726</v>
      </c>
    </row>
    <row r="97" spans="1:26" s="14" customFormat="1" ht="33.75" x14ac:dyDescent="0.2">
      <c r="A97" s="15" t="s">
        <v>173</v>
      </c>
      <c r="B97" s="34" t="s">
        <v>174</v>
      </c>
      <c r="C97" s="29">
        <v>10</v>
      </c>
      <c r="D97" s="17" t="s">
        <v>172</v>
      </c>
      <c r="E97" s="18">
        <v>502</v>
      </c>
      <c r="F97" s="30">
        <v>3</v>
      </c>
      <c r="G97" s="31">
        <v>5856</v>
      </c>
      <c r="H97" s="20">
        <f t="shared" si="11"/>
        <v>17568</v>
      </c>
      <c r="I97" s="21">
        <f t="shared" si="13"/>
        <v>210816</v>
      </c>
      <c r="J97" s="22">
        <v>0</v>
      </c>
      <c r="K97" s="22">
        <f t="shared" si="12"/>
        <v>2887.8904109589039</v>
      </c>
      <c r="L97" s="22">
        <f t="shared" si="14"/>
        <v>28878.904109589042</v>
      </c>
      <c r="M97" s="22">
        <v>0</v>
      </c>
      <c r="N97" s="22">
        <v>0</v>
      </c>
      <c r="O97" s="22">
        <v>14422.5</v>
      </c>
      <c r="P97" s="21">
        <f t="shared" si="15"/>
        <v>257005.29452054796</v>
      </c>
    </row>
    <row r="98" spans="1:26" s="14" customFormat="1" ht="15.75" x14ac:dyDescent="0.2">
      <c r="A98" s="15" t="s">
        <v>173</v>
      </c>
      <c r="B98" s="25" t="s">
        <v>397</v>
      </c>
      <c r="C98" s="29">
        <v>10</v>
      </c>
      <c r="D98" s="17" t="s">
        <v>172</v>
      </c>
      <c r="E98" s="18">
        <v>502</v>
      </c>
      <c r="F98" s="30">
        <v>1</v>
      </c>
      <c r="G98" s="31">
        <v>5856</v>
      </c>
      <c r="H98" s="20">
        <f t="shared" si="11"/>
        <v>5856</v>
      </c>
      <c r="I98" s="21">
        <f t="shared" si="13"/>
        <v>70272</v>
      </c>
      <c r="J98" s="22">
        <v>0</v>
      </c>
      <c r="K98" s="22">
        <f t="shared" si="12"/>
        <v>962.6301369863013</v>
      </c>
      <c r="L98" s="22">
        <f t="shared" si="14"/>
        <v>9626.301369863013</v>
      </c>
      <c r="M98" s="22">
        <v>0</v>
      </c>
      <c r="N98" s="22">
        <v>0</v>
      </c>
      <c r="O98" s="22">
        <v>6423.5999999999995</v>
      </c>
      <c r="P98" s="21">
        <f t="shared" si="15"/>
        <v>87284.531506849322</v>
      </c>
    </row>
    <row r="99" spans="1:26" s="14" customFormat="1" ht="15" customHeight="1" x14ac:dyDescent="0.2">
      <c r="A99" s="56" t="s">
        <v>23</v>
      </c>
      <c r="B99" s="56"/>
      <c r="C99" s="56"/>
      <c r="D99" s="56"/>
      <c r="E99" s="56"/>
      <c r="F99" s="23">
        <f>SUM(F96:F98)</f>
        <v>5</v>
      </c>
      <c r="G99" s="20"/>
      <c r="H99" s="20"/>
      <c r="I99" s="24">
        <f>SUM(I96:I98)</f>
        <v>416664</v>
      </c>
      <c r="J99" s="24">
        <f t="shared" ref="J99:P99" si="19">SUM(J96:J98)</f>
        <v>0</v>
      </c>
      <c r="K99" s="24">
        <f t="shared" si="19"/>
        <v>5707.7260273972597</v>
      </c>
      <c r="L99" s="24">
        <f t="shared" si="19"/>
        <v>57077.260273972599</v>
      </c>
      <c r="M99" s="24">
        <f t="shared" si="19"/>
        <v>0</v>
      </c>
      <c r="N99" s="24">
        <f t="shared" si="19"/>
        <v>0</v>
      </c>
      <c r="O99" s="24">
        <f t="shared" si="19"/>
        <v>26269.101599999998</v>
      </c>
      <c r="P99" s="24">
        <f t="shared" si="19"/>
        <v>505718.0879013699</v>
      </c>
    </row>
    <row r="100" spans="1:26" s="14" customFormat="1" ht="25.5" x14ac:dyDescent="0.2">
      <c r="A100" s="15" t="s">
        <v>175</v>
      </c>
      <c r="B100" s="25" t="s">
        <v>176</v>
      </c>
      <c r="C100" s="29">
        <v>11</v>
      </c>
      <c r="D100" s="17" t="s">
        <v>177</v>
      </c>
      <c r="E100" s="18">
        <v>503</v>
      </c>
      <c r="F100" s="30">
        <v>1</v>
      </c>
      <c r="G100" s="31">
        <v>19002</v>
      </c>
      <c r="H100" s="20">
        <f t="shared" si="11"/>
        <v>19002</v>
      </c>
      <c r="I100" s="21">
        <f t="shared" si="13"/>
        <v>228024</v>
      </c>
      <c r="J100" s="22">
        <v>0</v>
      </c>
      <c r="K100" s="22">
        <f t="shared" si="12"/>
        <v>3123.6164383561645</v>
      </c>
      <c r="L100" s="22">
        <f t="shared" si="14"/>
        <v>31236.164383561645</v>
      </c>
      <c r="M100" s="22">
        <v>0</v>
      </c>
      <c r="N100" s="22">
        <v>0</v>
      </c>
      <c r="O100" s="22">
        <v>0</v>
      </c>
      <c r="P100" s="21">
        <f t="shared" si="15"/>
        <v>262383.78082191781</v>
      </c>
    </row>
    <row r="101" spans="1:26" s="14" customFormat="1" ht="25.5" x14ac:dyDescent="0.2">
      <c r="A101" s="15" t="s">
        <v>178</v>
      </c>
      <c r="B101" s="25" t="s">
        <v>179</v>
      </c>
      <c r="C101" s="29">
        <v>11</v>
      </c>
      <c r="D101" s="17" t="s">
        <v>177</v>
      </c>
      <c r="E101" s="18">
        <v>503</v>
      </c>
      <c r="F101" s="30">
        <v>1</v>
      </c>
      <c r="G101" s="31">
        <v>7840.9920000000002</v>
      </c>
      <c r="H101" s="20">
        <f t="shared" si="11"/>
        <v>7840.9920000000002</v>
      </c>
      <c r="I101" s="21">
        <f t="shared" si="13"/>
        <v>94091.90400000001</v>
      </c>
      <c r="J101" s="22">
        <v>0</v>
      </c>
      <c r="K101" s="22">
        <f t="shared" si="12"/>
        <v>1288.930191780822</v>
      </c>
      <c r="L101" s="22">
        <f t="shared" si="14"/>
        <v>12889.30191780822</v>
      </c>
      <c r="M101" s="22">
        <v>0</v>
      </c>
      <c r="N101" s="22">
        <v>0</v>
      </c>
      <c r="O101" s="22">
        <v>12598.0008</v>
      </c>
      <c r="P101" s="21">
        <f t="shared" si="15"/>
        <v>120868.13690958904</v>
      </c>
    </row>
    <row r="102" spans="1:26" s="14" customFormat="1" ht="25.5" x14ac:dyDescent="0.2">
      <c r="A102" s="15" t="s">
        <v>180</v>
      </c>
      <c r="B102" s="25" t="s">
        <v>181</v>
      </c>
      <c r="C102" s="29">
        <v>11</v>
      </c>
      <c r="D102" s="17" t="s">
        <v>177</v>
      </c>
      <c r="E102" s="18">
        <v>503</v>
      </c>
      <c r="F102" s="30">
        <v>1</v>
      </c>
      <c r="G102" s="31">
        <v>7690.9920000000002</v>
      </c>
      <c r="H102" s="20">
        <f t="shared" si="11"/>
        <v>7690.9920000000002</v>
      </c>
      <c r="I102" s="21">
        <f t="shared" si="13"/>
        <v>92291.90400000001</v>
      </c>
      <c r="J102" s="22">
        <v>0</v>
      </c>
      <c r="K102" s="22">
        <f t="shared" si="12"/>
        <v>1264.2726575342467</v>
      </c>
      <c r="L102" s="22">
        <f t="shared" si="14"/>
        <v>12642.726575342467</v>
      </c>
      <c r="M102" s="22">
        <v>0</v>
      </c>
      <c r="N102" s="22">
        <v>0</v>
      </c>
      <c r="O102" s="22">
        <v>12364.0008</v>
      </c>
      <c r="P102" s="21">
        <f t="shared" si="15"/>
        <v>118562.90403287673</v>
      </c>
    </row>
    <row r="103" spans="1:26" s="14" customFormat="1" ht="26.25" customHeight="1" x14ac:dyDescent="0.2">
      <c r="A103" s="15" t="s">
        <v>182</v>
      </c>
      <c r="B103" s="25" t="s">
        <v>183</v>
      </c>
      <c r="C103" s="29">
        <v>11</v>
      </c>
      <c r="D103" s="17" t="s">
        <v>177</v>
      </c>
      <c r="E103" s="18">
        <v>503</v>
      </c>
      <c r="F103" s="30">
        <v>1</v>
      </c>
      <c r="G103" s="31">
        <v>12115.002</v>
      </c>
      <c r="H103" s="20">
        <f t="shared" si="11"/>
        <v>12115.002</v>
      </c>
      <c r="I103" s="21">
        <f t="shared" si="13"/>
        <v>145380.024</v>
      </c>
      <c r="J103" s="22">
        <v>0</v>
      </c>
      <c r="K103" s="22">
        <f t="shared" si="12"/>
        <v>1991.5071780821918</v>
      </c>
      <c r="L103" s="22">
        <f t="shared" si="14"/>
        <v>19915.07178082192</v>
      </c>
      <c r="M103" s="22">
        <v>0</v>
      </c>
      <c r="N103" s="22">
        <v>0</v>
      </c>
      <c r="O103" s="22">
        <v>19211.0016</v>
      </c>
      <c r="P103" s="21">
        <f t="shared" si="15"/>
        <v>186497.6045589041</v>
      </c>
    </row>
    <row r="104" spans="1:26" s="14" customFormat="1" ht="26.25" customHeight="1" x14ac:dyDescent="0.2">
      <c r="A104" s="15" t="s">
        <v>180</v>
      </c>
      <c r="B104" s="25" t="s">
        <v>184</v>
      </c>
      <c r="C104" s="29">
        <v>11</v>
      </c>
      <c r="D104" s="17" t="s">
        <v>177</v>
      </c>
      <c r="E104" s="18">
        <v>503</v>
      </c>
      <c r="F104" s="30">
        <v>1</v>
      </c>
      <c r="G104" s="31">
        <v>14254.992</v>
      </c>
      <c r="H104" s="20">
        <f t="shared" si="11"/>
        <v>14254.992</v>
      </c>
      <c r="I104" s="21">
        <f t="shared" si="13"/>
        <v>171059.90400000001</v>
      </c>
      <c r="J104" s="22">
        <v>0</v>
      </c>
      <c r="K104" s="22">
        <f t="shared" si="12"/>
        <v>2343.2863561643835</v>
      </c>
      <c r="L104" s="22">
        <f t="shared" si="14"/>
        <v>23432.863561643837</v>
      </c>
      <c r="M104" s="22">
        <v>0</v>
      </c>
      <c r="N104" s="22">
        <v>0</v>
      </c>
      <c r="O104" s="22">
        <v>22494</v>
      </c>
      <c r="P104" s="21">
        <f t="shared" si="15"/>
        <v>219330.05391780823</v>
      </c>
    </row>
    <row r="105" spans="1:26" s="14" customFormat="1" ht="25.5" x14ac:dyDescent="0.2">
      <c r="A105" s="15" t="s">
        <v>185</v>
      </c>
      <c r="B105" s="25" t="s">
        <v>186</v>
      </c>
      <c r="C105" s="29">
        <v>11</v>
      </c>
      <c r="D105" s="17" t="s">
        <v>177</v>
      </c>
      <c r="E105" s="18">
        <v>503</v>
      </c>
      <c r="F105" s="30">
        <v>1</v>
      </c>
      <c r="G105" s="31">
        <v>10686</v>
      </c>
      <c r="H105" s="20">
        <f t="shared" si="11"/>
        <v>10686</v>
      </c>
      <c r="I105" s="21">
        <f t="shared" si="13"/>
        <v>128232</v>
      </c>
      <c r="J105" s="22">
        <v>0</v>
      </c>
      <c r="K105" s="22">
        <f t="shared" si="12"/>
        <v>1756.6027397260273</v>
      </c>
      <c r="L105" s="22">
        <f t="shared" si="14"/>
        <v>17566.027397260274</v>
      </c>
      <c r="M105" s="22">
        <v>0</v>
      </c>
      <c r="N105" s="22">
        <v>0</v>
      </c>
      <c r="O105" s="22">
        <v>6026.9040000000005</v>
      </c>
      <c r="P105" s="21">
        <f t="shared" si="15"/>
        <v>153581.53413698633</v>
      </c>
    </row>
    <row r="106" spans="1:26" s="14" customFormat="1" ht="25.5" x14ac:dyDescent="0.2">
      <c r="A106" s="15" t="s">
        <v>50</v>
      </c>
      <c r="B106" s="25" t="s">
        <v>187</v>
      </c>
      <c r="C106" s="29">
        <v>11</v>
      </c>
      <c r="D106" s="17" t="s">
        <v>177</v>
      </c>
      <c r="E106" s="18">
        <v>503</v>
      </c>
      <c r="F106" s="30">
        <v>1</v>
      </c>
      <c r="G106" s="31">
        <v>8021.9999999999991</v>
      </c>
      <c r="H106" s="20">
        <f t="shared" si="11"/>
        <v>8021.9999999999991</v>
      </c>
      <c r="I106" s="21">
        <f t="shared" si="13"/>
        <v>96263.999999999985</v>
      </c>
      <c r="J106" s="22">
        <v>0</v>
      </c>
      <c r="K106" s="22">
        <f t="shared" si="12"/>
        <v>1318.6849315068491</v>
      </c>
      <c r="L106" s="22">
        <f t="shared" si="14"/>
        <v>13186.849315068492</v>
      </c>
      <c r="M106" s="22">
        <v>0</v>
      </c>
      <c r="N106" s="22">
        <v>0</v>
      </c>
      <c r="O106" s="22">
        <v>12882</v>
      </c>
      <c r="P106" s="21">
        <f t="shared" si="15"/>
        <v>123651.53424657533</v>
      </c>
    </row>
    <row r="107" spans="1:26" s="14" customFormat="1" ht="25.5" x14ac:dyDescent="0.2">
      <c r="A107" s="15" t="s">
        <v>47</v>
      </c>
      <c r="B107" s="25" t="s">
        <v>188</v>
      </c>
      <c r="C107" s="29">
        <v>11</v>
      </c>
      <c r="D107" s="17" t="s">
        <v>177</v>
      </c>
      <c r="E107" s="18">
        <v>503</v>
      </c>
      <c r="F107" s="30">
        <v>1</v>
      </c>
      <c r="G107" s="31">
        <v>8862</v>
      </c>
      <c r="H107" s="20">
        <f t="shared" si="11"/>
        <v>8862</v>
      </c>
      <c r="I107" s="21">
        <f t="shared" si="13"/>
        <v>106344</v>
      </c>
      <c r="J107" s="22">
        <v>0</v>
      </c>
      <c r="K107" s="22">
        <f t="shared" si="12"/>
        <v>1456.767123287671</v>
      </c>
      <c r="L107" s="22">
        <f t="shared" si="14"/>
        <v>14567.671232876712</v>
      </c>
      <c r="M107" s="22">
        <v>0</v>
      </c>
      <c r="N107" s="22">
        <v>0</v>
      </c>
      <c r="O107" s="22">
        <v>14193</v>
      </c>
      <c r="P107" s="21">
        <f t="shared" si="15"/>
        <v>136561.43835616438</v>
      </c>
    </row>
    <row r="108" spans="1:26" s="14" customFormat="1" ht="25.5" x14ac:dyDescent="0.2">
      <c r="A108" s="15" t="s">
        <v>39</v>
      </c>
      <c r="B108" s="25" t="s">
        <v>189</v>
      </c>
      <c r="C108" s="29">
        <v>11</v>
      </c>
      <c r="D108" s="17" t="s">
        <v>177</v>
      </c>
      <c r="E108" s="18">
        <v>503</v>
      </c>
      <c r="F108" s="30">
        <v>1</v>
      </c>
      <c r="G108" s="31">
        <f>4181.25*2</f>
        <v>8362.5</v>
      </c>
      <c r="H108" s="20">
        <f t="shared" si="11"/>
        <v>8362.5</v>
      </c>
      <c r="I108" s="21">
        <f t="shared" si="13"/>
        <v>100350</v>
      </c>
      <c r="J108" s="22">
        <v>0</v>
      </c>
      <c r="K108" s="22">
        <f t="shared" si="12"/>
        <v>1374.6575342465753</v>
      </c>
      <c r="L108" s="22">
        <f t="shared" si="14"/>
        <v>13746.575342465752</v>
      </c>
      <c r="M108" s="22">
        <v>0</v>
      </c>
      <c r="N108" s="22">
        <v>0</v>
      </c>
      <c r="O108" s="32">
        <v>4716.4500000000007</v>
      </c>
      <c r="P108" s="21">
        <f t="shared" si="15"/>
        <v>120187.68287671234</v>
      </c>
    </row>
    <row r="109" spans="1:26" s="14" customFormat="1" ht="15" customHeight="1" x14ac:dyDescent="0.2">
      <c r="A109" s="56" t="s">
        <v>23</v>
      </c>
      <c r="B109" s="56"/>
      <c r="C109" s="56"/>
      <c r="D109" s="56"/>
      <c r="E109" s="56"/>
      <c r="F109" s="23">
        <f>SUM(F100:F108)</f>
        <v>9</v>
      </c>
      <c r="G109" s="20"/>
      <c r="H109" s="20">
        <f t="shared" si="11"/>
        <v>0</v>
      </c>
      <c r="I109" s="24">
        <f>SUM(I100:I108)</f>
        <v>1162037.736</v>
      </c>
      <c r="J109" s="24">
        <f t="shared" ref="J109:P109" si="20">SUM(J100:J108)</f>
        <v>0</v>
      </c>
      <c r="K109" s="24">
        <f t="shared" si="20"/>
        <v>15918.325150684932</v>
      </c>
      <c r="L109" s="24">
        <f t="shared" si="20"/>
        <v>159183.25150684931</v>
      </c>
      <c r="M109" s="24">
        <f t="shared" si="20"/>
        <v>0</v>
      </c>
      <c r="N109" s="24">
        <f t="shared" si="20"/>
        <v>0</v>
      </c>
      <c r="O109" s="24">
        <f t="shared" si="20"/>
        <v>104485.3572</v>
      </c>
      <c r="P109" s="24">
        <f t="shared" si="20"/>
        <v>1441624.6698575343</v>
      </c>
    </row>
    <row r="110" spans="1:26" s="14" customFormat="1" ht="15.95" customHeight="1" x14ac:dyDescent="0.2">
      <c r="A110" s="15" t="s">
        <v>190</v>
      </c>
      <c r="B110" s="25" t="s">
        <v>191</v>
      </c>
      <c r="C110" s="29">
        <v>12</v>
      </c>
      <c r="D110" s="17" t="s">
        <v>192</v>
      </c>
      <c r="E110" s="18">
        <v>503</v>
      </c>
      <c r="F110" s="30">
        <v>1</v>
      </c>
      <c r="G110" s="31">
        <v>19002</v>
      </c>
      <c r="H110" s="20">
        <f t="shared" si="11"/>
        <v>19002</v>
      </c>
      <c r="I110" s="21">
        <f t="shared" si="13"/>
        <v>228024</v>
      </c>
      <c r="J110" s="22">
        <v>0</v>
      </c>
      <c r="K110" s="22">
        <f t="shared" si="12"/>
        <v>3123.6164383561645</v>
      </c>
      <c r="L110" s="22">
        <f t="shared" si="14"/>
        <v>31236.164383561645</v>
      </c>
      <c r="M110" s="22">
        <v>0</v>
      </c>
      <c r="N110" s="22">
        <v>0</v>
      </c>
      <c r="O110" s="22">
        <v>0</v>
      </c>
      <c r="P110" s="21">
        <f t="shared" si="15"/>
        <v>262383.78082191781</v>
      </c>
    </row>
    <row r="111" spans="1:26" s="14" customFormat="1" ht="15.95" customHeight="1" x14ac:dyDescent="0.2">
      <c r="A111" s="15" t="s">
        <v>193</v>
      </c>
      <c r="B111" s="25" t="s">
        <v>194</v>
      </c>
      <c r="C111" s="29">
        <v>12</v>
      </c>
      <c r="D111" s="17" t="s">
        <v>192</v>
      </c>
      <c r="E111" s="18">
        <v>503</v>
      </c>
      <c r="F111" s="30">
        <v>1</v>
      </c>
      <c r="G111" s="31">
        <v>18057</v>
      </c>
      <c r="H111" s="20">
        <f t="shared" si="11"/>
        <v>18057</v>
      </c>
      <c r="I111" s="21">
        <f t="shared" si="13"/>
        <v>216684</v>
      </c>
      <c r="J111" s="22">
        <v>0</v>
      </c>
      <c r="K111" s="22">
        <f t="shared" si="12"/>
        <v>2968.2739726027398</v>
      </c>
      <c r="L111" s="22">
        <f t="shared" si="14"/>
        <v>29682.739726027397</v>
      </c>
      <c r="M111" s="22">
        <v>0</v>
      </c>
      <c r="N111" s="22">
        <v>0</v>
      </c>
      <c r="O111" s="22">
        <v>8667</v>
      </c>
      <c r="P111" s="21">
        <f t="shared" si="15"/>
        <v>258002.01369863012</v>
      </c>
      <c r="R111" s="36"/>
      <c r="T111" s="37"/>
      <c r="U111" s="37"/>
      <c r="V111" s="37"/>
      <c r="W111" s="37"/>
      <c r="X111" s="37"/>
      <c r="Y111" s="37"/>
      <c r="Z111" s="37"/>
    </row>
    <row r="112" spans="1:26" s="14" customFormat="1" ht="15.95" customHeight="1" x14ac:dyDescent="0.2">
      <c r="A112" s="15" t="s">
        <v>195</v>
      </c>
      <c r="B112" s="25" t="s">
        <v>196</v>
      </c>
      <c r="C112" s="29">
        <v>12</v>
      </c>
      <c r="D112" s="17" t="s">
        <v>192</v>
      </c>
      <c r="E112" s="18">
        <v>503</v>
      </c>
      <c r="F112" s="30">
        <v>1</v>
      </c>
      <c r="G112" s="31">
        <v>9894</v>
      </c>
      <c r="H112" s="20">
        <f t="shared" si="11"/>
        <v>9894</v>
      </c>
      <c r="I112" s="21">
        <f t="shared" si="13"/>
        <v>118728</v>
      </c>
      <c r="J112" s="22">
        <v>0</v>
      </c>
      <c r="K112" s="22">
        <f t="shared" si="12"/>
        <v>1626.4109589041095</v>
      </c>
      <c r="L112" s="22">
        <f t="shared" si="14"/>
        <v>16264.109589041094</v>
      </c>
      <c r="M112" s="22">
        <v>0</v>
      </c>
      <c r="N112" s="22">
        <v>0</v>
      </c>
      <c r="O112" s="22">
        <v>15796.0008</v>
      </c>
      <c r="P112" s="21">
        <f t="shared" si="15"/>
        <v>152414.52134794521</v>
      </c>
    </row>
    <row r="113" spans="1:16" s="14" customFormat="1" ht="15.95" customHeight="1" x14ac:dyDescent="0.2">
      <c r="A113" s="15" t="s">
        <v>67</v>
      </c>
      <c r="B113" s="25" t="s">
        <v>197</v>
      </c>
      <c r="C113" s="29">
        <v>12</v>
      </c>
      <c r="D113" s="17" t="s">
        <v>192</v>
      </c>
      <c r="E113" s="18">
        <v>503</v>
      </c>
      <c r="F113" s="30">
        <v>1</v>
      </c>
      <c r="G113" s="31">
        <v>10559.001</v>
      </c>
      <c r="H113" s="20">
        <f t="shared" si="11"/>
        <v>10559.001</v>
      </c>
      <c r="I113" s="21">
        <f t="shared" si="13"/>
        <v>126708.012</v>
      </c>
      <c r="J113" s="22">
        <v>0</v>
      </c>
      <c r="K113" s="22">
        <f t="shared" si="12"/>
        <v>1735.7261917808219</v>
      </c>
      <c r="L113" s="22">
        <f t="shared" si="14"/>
        <v>17357.26191780822</v>
      </c>
      <c r="M113" s="22">
        <v>0</v>
      </c>
      <c r="N113" s="22">
        <v>0</v>
      </c>
      <c r="O113" s="22">
        <v>13286.0016</v>
      </c>
      <c r="P113" s="21">
        <f t="shared" si="15"/>
        <v>159087.00170958904</v>
      </c>
    </row>
    <row r="114" spans="1:16" s="14" customFormat="1" ht="15.95" customHeight="1" x14ac:dyDescent="0.2">
      <c r="A114" s="15" t="s">
        <v>198</v>
      </c>
      <c r="B114" s="25" t="s">
        <v>199</v>
      </c>
      <c r="C114" s="29">
        <v>12</v>
      </c>
      <c r="D114" s="17" t="s">
        <v>192</v>
      </c>
      <c r="E114" s="18">
        <v>503</v>
      </c>
      <c r="F114" s="30">
        <v>1</v>
      </c>
      <c r="G114" s="31">
        <v>8625</v>
      </c>
      <c r="H114" s="20">
        <f t="shared" si="11"/>
        <v>8625</v>
      </c>
      <c r="I114" s="21">
        <f t="shared" si="13"/>
        <v>103500</v>
      </c>
      <c r="J114" s="22">
        <v>0</v>
      </c>
      <c r="K114" s="22">
        <f t="shared" si="12"/>
        <v>1417.8082191780823</v>
      </c>
      <c r="L114" s="22">
        <f t="shared" si="14"/>
        <v>14178.082191780823</v>
      </c>
      <c r="M114" s="22">
        <v>0</v>
      </c>
      <c r="N114" s="22">
        <v>0</v>
      </c>
      <c r="O114" s="22">
        <v>13825.0008</v>
      </c>
      <c r="P114" s="21">
        <f t="shared" si="15"/>
        <v>132920.89121095891</v>
      </c>
    </row>
    <row r="115" spans="1:16" s="14" customFormat="1" ht="15.95" customHeight="1" x14ac:dyDescent="0.2">
      <c r="A115" s="15" t="s">
        <v>200</v>
      </c>
      <c r="B115" s="25" t="s">
        <v>201</v>
      </c>
      <c r="C115" s="29">
        <v>12</v>
      </c>
      <c r="D115" s="17" t="s">
        <v>192</v>
      </c>
      <c r="E115" s="18">
        <v>503</v>
      </c>
      <c r="F115" s="30">
        <v>1</v>
      </c>
      <c r="G115" s="31">
        <v>7926</v>
      </c>
      <c r="H115" s="20">
        <f t="shared" si="11"/>
        <v>7926</v>
      </c>
      <c r="I115" s="21">
        <f t="shared" si="13"/>
        <v>95112</v>
      </c>
      <c r="J115" s="22">
        <v>0</v>
      </c>
      <c r="K115" s="22">
        <f t="shared" si="12"/>
        <v>1302.9041095890411</v>
      </c>
      <c r="L115" s="22">
        <f t="shared" si="14"/>
        <v>13029.041095890412</v>
      </c>
      <c r="M115" s="22">
        <v>0</v>
      </c>
      <c r="N115" s="22">
        <v>0</v>
      </c>
      <c r="O115" s="22">
        <v>12731.0016</v>
      </c>
      <c r="P115" s="21">
        <f t="shared" si="15"/>
        <v>122174.94680547946</v>
      </c>
    </row>
    <row r="116" spans="1:16" s="14" customFormat="1" ht="74.25" customHeight="1" x14ac:dyDescent="0.2">
      <c r="A116" s="18" t="s">
        <v>202</v>
      </c>
      <c r="B116" s="38" t="s">
        <v>203</v>
      </c>
      <c r="C116" s="29">
        <v>12</v>
      </c>
      <c r="D116" s="39" t="s">
        <v>192</v>
      </c>
      <c r="E116" s="18">
        <v>503</v>
      </c>
      <c r="F116" s="30">
        <v>6</v>
      </c>
      <c r="G116" s="31">
        <v>7926</v>
      </c>
      <c r="H116" s="20">
        <f t="shared" si="11"/>
        <v>47556</v>
      </c>
      <c r="I116" s="21">
        <f t="shared" si="13"/>
        <v>570672</v>
      </c>
      <c r="J116" s="22">
        <v>0</v>
      </c>
      <c r="K116" s="22">
        <f t="shared" si="12"/>
        <v>7817.4246575342468</v>
      </c>
      <c r="L116" s="22">
        <f t="shared" si="14"/>
        <v>78174.246575342462</v>
      </c>
      <c r="M116" s="22">
        <v>0</v>
      </c>
      <c r="N116" s="22">
        <v>0</v>
      </c>
      <c r="O116" s="22">
        <v>12731.0016</v>
      </c>
      <c r="P116" s="21">
        <f t="shared" si="15"/>
        <v>669394.67283287668</v>
      </c>
    </row>
    <row r="117" spans="1:16" s="14" customFormat="1" ht="15.95" customHeight="1" x14ac:dyDescent="0.2">
      <c r="A117" s="15" t="s">
        <v>204</v>
      </c>
      <c r="B117" s="25" t="s">
        <v>205</v>
      </c>
      <c r="C117" s="29">
        <v>12</v>
      </c>
      <c r="D117" s="17" t="s">
        <v>192</v>
      </c>
      <c r="E117" s="18">
        <v>503</v>
      </c>
      <c r="F117" s="30">
        <v>1</v>
      </c>
      <c r="G117" s="31">
        <v>8244</v>
      </c>
      <c r="H117" s="20">
        <f t="shared" si="11"/>
        <v>8244</v>
      </c>
      <c r="I117" s="21">
        <f t="shared" si="13"/>
        <v>98928</v>
      </c>
      <c r="J117" s="22">
        <v>0</v>
      </c>
      <c r="K117" s="22">
        <f t="shared" si="12"/>
        <v>1355.1780821917807</v>
      </c>
      <c r="L117" s="22">
        <f t="shared" si="14"/>
        <v>13551.780821917808</v>
      </c>
      <c r="M117" s="22">
        <v>0</v>
      </c>
      <c r="N117" s="22">
        <v>0</v>
      </c>
      <c r="O117" s="22">
        <v>13229.0016</v>
      </c>
      <c r="P117" s="21">
        <f t="shared" si="15"/>
        <v>127063.96050410959</v>
      </c>
    </row>
    <row r="118" spans="1:16" s="14" customFormat="1" ht="15.95" customHeight="1" x14ac:dyDescent="0.2">
      <c r="A118" s="15" t="s">
        <v>206</v>
      </c>
      <c r="B118" s="25" t="s">
        <v>207</v>
      </c>
      <c r="C118" s="29">
        <v>12</v>
      </c>
      <c r="D118" s="17" t="s">
        <v>192</v>
      </c>
      <c r="E118" s="18">
        <v>503</v>
      </c>
      <c r="F118" s="30">
        <v>1</v>
      </c>
      <c r="G118" s="31">
        <v>7899</v>
      </c>
      <c r="H118" s="20">
        <f t="shared" si="11"/>
        <v>7899</v>
      </c>
      <c r="I118" s="21">
        <f t="shared" si="13"/>
        <v>94788</v>
      </c>
      <c r="J118" s="22">
        <v>0</v>
      </c>
      <c r="K118" s="22">
        <f t="shared" si="12"/>
        <v>1298.4657534246574</v>
      </c>
      <c r="L118" s="22">
        <f t="shared" si="14"/>
        <v>12984.657534246575</v>
      </c>
      <c r="M118" s="22">
        <v>0</v>
      </c>
      <c r="N118" s="22">
        <v>0</v>
      </c>
      <c r="O118" s="22">
        <v>12689</v>
      </c>
      <c r="P118" s="21">
        <f t="shared" si="15"/>
        <v>121760.12328767123</v>
      </c>
    </row>
    <row r="119" spans="1:16" s="14" customFormat="1" ht="15.95" customHeight="1" x14ac:dyDescent="0.2">
      <c r="A119" s="15" t="s">
        <v>208</v>
      </c>
      <c r="B119" s="25" t="s">
        <v>209</v>
      </c>
      <c r="C119" s="29">
        <v>12</v>
      </c>
      <c r="D119" s="17" t="s">
        <v>192</v>
      </c>
      <c r="E119" s="18">
        <v>503</v>
      </c>
      <c r="F119" s="30">
        <v>1</v>
      </c>
      <c r="G119" s="31">
        <v>5289</v>
      </c>
      <c r="H119" s="20">
        <f t="shared" si="11"/>
        <v>5289</v>
      </c>
      <c r="I119" s="21">
        <f t="shared" si="13"/>
        <v>63468</v>
      </c>
      <c r="J119" s="22">
        <v>0</v>
      </c>
      <c r="K119" s="22">
        <f t="shared" si="12"/>
        <v>869.42465753424653</v>
      </c>
      <c r="L119" s="22">
        <f t="shared" si="14"/>
        <v>8694.2465753424658</v>
      </c>
      <c r="M119" s="22">
        <v>0</v>
      </c>
      <c r="N119" s="22">
        <v>0</v>
      </c>
      <c r="O119" s="22">
        <v>8729.0015999999996</v>
      </c>
      <c r="P119" s="21">
        <f t="shared" si="15"/>
        <v>81760.67283287672</v>
      </c>
    </row>
    <row r="120" spans="1:16" s="14" customFormat="1" ht="15.95" customHeight="1" x14ac:dyDescent="0.2">
      <c r="A120" s="15" t="s">
        <v>210</v>
      </c>
      <c r="B120" s="25" t="s">
        <v>211</v>
      </c>
      <c r="C120" s="29">
        <v>12</v>
      </c>
      <c r="D120" s="17" t="s">
        <v>192</v>
      </c>
      <c r="E120" s="18">
        <v>503</v>
      </c>
      <c r="F120" s="30">
        <v>1</v>
      </c>
      <c r="G120" s="31">
        <v>0</v>
      </c>
      <c r="H120" s="20">
        <f t="shared" si="11"/>
        <v>0</v>
      </c>
      <c r="I120" s="21">
        <f t="shared" si="13"/>
        <v>0</v>
      </c>
      <c r="J120" s="22">
        <v>0</v>
      </c>
      <c r="K120" s="22">
        <f t="shared" si="12"/>
        <v>0</v>
      </c>
      <c r="L120" s="22">
        <f t="shared" si="14"/>
        <v>0</v>
      </c>
      <c r="M120" s="22">
        <v>0</v>
      </c>
      <c r="N120" s="22">
        <v>0</v>
      </c>
      <c r="O120" s="22">
        <v>0</v>
      </c>
      <c r="P120" s="21">
        <f t="shared" si="15"/>
        <v>0</v>
      </c>
    </row>
    <row r="121" spans="1:16" s="14" customFormat="1" ht="15.95" customHeight="1" x14ac:dyDescent="0.2">
      <c r="A121" s="15" t="s">
        <v>212</v>
      </c>
      <c r="B121" s="25" t="s">
        <v>213</v>
      </c>
      <c r="C121" s="29">
        <v>12</v>
      </c>
      <c r="D121" s="17" t="s">
        <v>192</v>
      </c>
      <c r="E121" s="18">
        <v>503</v>
      </c>
      <c r="F121" s="30">
        <v>1</v>
      </c>
      <c r="G121" s="31">
        <v>6261</v>
      </c>
      <c r="H121" s="20">
        <f t="shared" si="11"/>
        <v>6261</v>
      </c>
      <c r="I121" s="21">
        <f t="shared" si="13"/>
        <v>75132</v>
      </c>
      <c r="J121" s="22">
        <v>0</v>
      </c>
      <c r="K121" s="22">
        <f t="shared" si="12"/>
        <v>1029.2054794520548</v>
      </c>
      <c r="L121" s="22">
        <f t="shared" si="14"/>
        <v>10292.054794520549</v>
      </c>
      <c r="M121" s="22">
        <v>0</v>
      </c>
      <c r="N121" s="22">
        <v>0</v>
      </c>
      <c r="O121" s="22">
        <v>10237.0008</v>
      </c>
      <c r="P121" s="21">
        <f t="shared" si="15"/>
        <v>96690.261073972593</v>
      </c>
    </row>
    <row r="122" spans="1:16" s="14" customFormat="1" ht="27.75" customHeight="1" x14ac:dyDescent="0.2">
      <c r="A122" s="15" t="s">
        <v>198</v>
      </c>
      <c r="B122" s="38" t="s">
        <v>214</v>
      </c>
      <c r="C122" s="29">
        <v>12</v>
      </c>
      <c r="D122" s="17" t="s">
        <v>192</v>
      </c>
      <c r="E122" s="18">
        <v>503</v>
      </c>
      <c r="F122" s="30">
        <v>2</v>
      </c>
      <c r="G122" s="31">
        <v>8625</v>
      </c>
      <c r="H122" s="20">
        <f t="shared" si="11"/>
        <v>17250</v>
      </c>
      <c r="I122" s="21">
        <f t="shared" si="13"/>
        <v>207000</v>
      </c>
      <c r="J122" s="22">
        <v>0</v>
      </c>
      <c r="K122" s="22">
        <f t="shared" si="12"/>
        <v>2835.6164383561645</v>
      </c>
      <c r="L122" s="22">
        <f t="shared" si="14"/>
        <v>28356.164383561645</v>
      </c>
      <c r="M122" s="22">
        <v>0</v>
      </c>
      <c r="N122" s="22">
        <v>0</v>
      </c>
      <c r="O122" s="22">
        <v>13825.0008</v>
      </c>
      <c r="P122" s="21">
        <f t="shared" si="15"/>
        <v>252016.78162191782</v>
      </c>
    </row>
    <row r="123" spans="1:16" s="14" customFormat="1" ht="15.95" customHeight="1" x14ac:dyDescent="0.2">
      <c r="A123" s="15" t="s">
        <v>215</v>
      </c>
      <c r="B123" s="25" t="s">
        <v>216</v>
      </c>
      <c r="C123" s="29">
        <v>12</v>
      </c>
      <c r="D123" s="17" t="s">
        <v>192</v>
      </c>
      <c r="E123" s="18">
        <v>503</v>
      </c>
      <c r="F123" s="30">
        <v>1</v>
      </c>
      <c r="G123" s="31">
        <v>11841</v>
      </c>
      <c r="H123" s="20">
        <f t="shared" si="11"/>
        <v>11841</v>
      </c>
      <c r="I123" s="21">
        <f t="shared" si="13"/>
        <v>142092</v>
      </c>
      <c r="J123" s="22">
        <v>0</v>
      </c>
      <c r="K123" s="22">
        <f t="shared" si="12"/>
        <v>1946.4657534246576</v>
      </c>
      <c r="L123" s="22">
        <f t="shared" si="14"/>
        <v>19464.657534246577</v>
      </c>
      <c r="M123" s="22">
        <v>0</v>
      </c>
      <c r="N123" s="22">
        <v>0</v>
      </c>
      <c r="O123" s="22">
        <v>18791.0016</v>
      </c>
      <c r="P123" s="21">
        <f t="shared" si="15"/>
        <v>182294.12488767121</v>
      </c>
    </row>
    <row r="124" spans="1:16" s="14" customFormat="1" ht="15.95" customHeight="1" x14ac:dyDescent="0.2">
      <c r="A124" s="15" t="s">
        <v>217</v>
      </c>
      <c r="B124" s="25" t="s">
        <v>218</v>
      </c>
      <c r="C124" s="29">
        <v>12</v>
      </c>
      <c r="D124" s="17" t="s">
        <v>192</v>
      </c>
      <c r="E124" s="18">
        <v>503</v>
      </c>
      <c r="F124" s="30">
        <v>1</v>
      </c>
      <c r="G124" s="31">
        <v>8412</v>
      </c>
      <c r="H124" s="20">
        <f t="shared" si="11"/>
        <v>8412</v>
      </c>
      <c r="I124" s="21">
        <f t="shared" si="13"/>
        <v>100944</v>
      </c>
      <c r="J124" s="22">
        <v>0</v>
      </c>
      <c r="K124" s="22">
        <f t="shared" si="12"/>
        <v>1382.7945205479452</v>
      </c>
      <c r="L124" s="22">
        <f t="shared" si="14"/>
        <v>13827.945205479451</v>
      </c>
      <c r="M124" s="22">
        <v>0</v>
      </c>
      <c r="N124" s="22">
        <v>0</v>
      </c>
      <c r="O124" s="22">
        <v>13001.0016</v>
      </c>
      <c r="P124" s="21">
        <f t="shared" si="15"/>
        <v>129155.7413260274</v>
      </c>
    </row>
    <row r="125" spans="1:16" s="14" customFormat="1" ht="15.95" customHeight="1" x14ac:dyDescent="0.2">
      <c r="A125" s="15" t="s">
        <v>219</v>
      </c>
      <c r="B125" s="25" t="s">
        <v>220</v>
      </c>
      <c r="C125" s="29">
        <v>12</v>
      </c>
      <c r="D125" s="17" t="s">
        <v>192</v>
      </c>
      <c r="E125" s="18">
        <v>503</v>
      </c>
      <c r="F125" s="30">
        <v>1</v>
      </c>
      <c r="G125" s="31">
        <v>6970.0020000000004</v>
      </c>
      <c r="H125" s="20">
        <f t="shared" si="11"/>
        <v>6970.0020000000004</v>
      </c>
      <c r="I125" s="21">
        <f t="shared" si="13"/>
        <v>83640.024000000005</v>
      </c>
      <c r="J125" s="22">
        <v>0</v>
      </c>
      <c r="K125" s="22">
        <f t="shared" si="12"/>
        <v>1145.7537534246576</v>
      </c>
      <c r="L125" s="22">
        <f t="shared" si="14"/>
        <v>11457.537534246576</v>
      </c>
      <c r="M125" s="22">
        <v>0</v>
      </c>
      <c r="N125" s="22">
        <v>0</v>
      </c>
      <c r="O125" s="22">
        <v>10830</v>
      </c>
      <c r="P125" s="21">
        <f t="shared" si="15"/>
        <v>107073.31528767123</v>
      </c>
    </row>
    <row r="126" spans="1:16" s="14" customFormat="1" ht="15.95" customHeight="1" x14ac:dyDescent="0.2">
      <c r="A126" s="15" t="s">
        <v>221</v>
      </c>
      <c r="B126" s="25" t="s">
        <v>222</v>
      </c>
      <c r="C126" s="29">
        <v>12</v>
      </c>
      <c r="D126" s="17" t="s">
        <v>192</v>
      </c>
      <c r="E126" s="18">
        <v>503</v>
      </c>
      <c r="F126" s="30">
        <v>1</v>
      </c>
      <c r="G126" s="31">
        <v>5736</v>
      </c>
      <c r="H126" s="20">
        <f t="shared" si="11"/>
        <v>5736</v>
      </c>
      <c r="I126" s="21">
        <f t="shared" si="13"/>
        <v>68832</v>
      </c>
      <c r="J126" s="22">
        <v>0</v>
      </c>
      <c r="K126" s="22">
        <f t="shared" si="12"/>
        <v>942.90410958904101</v>
      </c>
      <c r="L126" s="22">
        <f t="shared" si="14"/>
        <v>9429.0410958904104</v>
      </c>
      <c r="M126" s="22">
        <v>0</v>
      </c>
      <c r="N126" s="22">
        <v>0</v>
      </c>
      <c r="O126" s="22">
        <v>9424.0007999999998</v>
      </c>
      <c r="P126" s="21">
        <f t="shared" si="15"/>
        <v>88627.946005479447</v>
      </c>
    </row>
    <row r="127" spans="1:16" s="14" customFormat="1" ht="15.95" customHeight="1" x14ac:dyDescent="0.2">
      <c r="A127" s="15" t="s">
        <v>47</v>
      </c>
      <c r="B127" s="25" t="s">
        <v>223</v>
      </c>
      <c r="C127" s="29">
        <v>12</v>
      </c>
      <c r="D127" s="17" t="s">
        <v>192</v>
      </c>
      <c r="E127" s="18">
        <v>503</v>
      </c>
      <c r="F127" s="30">
        <v>1</v>
      </c>
      <c r="G127" s="31">
        <v>7926</v>
      </c>
      <c r="H127" s="20">
        <f t="shared" si="11"/>
        <v>7926</v>
      </c>
      <c r="I127" s="21">
        <f t="shared" si="13"/>
        <v>95112</v>
      </c>
      <c r="J127" s="22">
        <v>0</v>
      </c>
      <c r="K127" s="22">
        <f t="shared" si="12"/>
        <v>1302.9041095890411</v>
      </c>
      <c r="L127" s="22">
        <f t="shared" si="14"/>
        <v>13029.041095890412</v>
      </c>
      <c r="M127" s="22">
        <v>0</v>
      </c>
      <c r="N127" s="22">
        <v>0</v>
      </c>
      <c r="O127" s="22">
        <v>12731.0016</v>
      </c>
      <c r="P127" s="21">
        <f t="shared" si="15"/>
        <v>122174.94680547946</v>
      </c>
    </row>
    <row r="128" spans="1:16" s="14" customFormat="1" ht="26.25" customHeight="1" x14ac:dyDescent="0.2">
      <c r="A128" s="15" t="s">
        <v>224</v>
      </c>
      <c r="B128" s="38" t="s">
        <v>225</v>
      </c>
      <c r="C128" s="29">
        <v>12</v>
      </c>
      <c r="D128" s="17" t="s">
        <v>192</v>
      </c>
      <c r="E128" s="18">
        <v>503</v>
      </c>
      <c r="F128" s="30">
        <v>2</v>
      </c>
      <c r="G128" s="31">
        <v>6970.0020000000004</v>
      </c>
      <c r="H128" s="20">
        <f t="shared" si="11"/>
        <v>13940.004000000001</v>
      </c>
      <c r="I128" s="21">
        <f t="shared" si="13"/>
        <v>167280.04800000001</v>
      </c>
      <c r="J128" s="22">
        <v>0</v>
      </c>
      <c r="K128" s="22">
        <f t="shared" si="12"/>
        <v>2291.5075068493152</v>
      </c>
      <c r="L128" s="22">
        <f t="shared" si="14"/>
        <v>22915.075068493152</v>
      </c>
      <c r="M128" s="22">
        <v>0</v>
      </c>
      <c r="N128" s="22">
        <v>0</v>
      </c>
      <c r="O128" s="22">
        <v>10830</v>
      </c>
      <c r="P128" s="21">
        <f t="shared" si="15"/>
        <v>203316.63057534245</v>
      </c>
    </row>
    <row r="129" spans="1:16" s="14" customFormat="1" ht="15.95" customHeight="1" x14ac:dyDescent="0.2">
      <c r="A129" s="15" t="s">
        <v>202</v>
      </c>
      <c r="B129" s="25" t="s">
        <v>226</v>
      </c>
      <c r="C129" s="29">
        <v>12</v>
      </c>
      <c r="D129" s="17" t="s">
        <v>192</v>
      </c>
      <c r="E129" s="18">
        <v>503</v>
      </c>
      <c r="F129" s="30">
        <v>1</v>
      </c>
      <c r="G129" s="31">
        <v>8375.0010000000002</v>
      </c>
      <c r="H129" s="20">
        <f t="shared" si="11"/>
        <v>8375.0010000000002</v>
      </c>
      <c r="I129" s="21">
        <f t="shared" si="13"/>
        <v>100500.012</v>
      </c>
      <c r="J129" s="22">
        <v>0</v>
      </c>
      <c r="K129" s="22">
        <f t="shared" si="12"/>
        <v>1376.7124931506851</v>
      </c>
      <c r="L129" s="22">
        <f t="shared" si="14"/>
        <v>13767.124931506851</v>
      </c>
      <c r="M129" s="22">
        <v>0</v>
      </c>
      <c r="N129" s="22">
        <v>0</v>
      </c>
      <c r="O129" s="22">
        <v>12944.0016</v>
      </c>
      <c r="P129" s="21">
        <f t="shared" si="15"/>
        <v>128587.85102465755</v>
      </c>
    </row>
    <row r="130" spans="1:16" s="14" customFormat="1" ht="15.95" customHeight="1" x14ac:dyDescent="0.2">
      <c r="A130" s="15" t="s">
        <v>227</v>
      </c>
      <c r="B130" s="25" t="s">
        <v>228</v>
      </c>
      <c r="C130" s="29">
        <v>12</v>
      </c>
      <c r="D130" s="17" t="s">
        <v>192</v>
      </c>
      <c r="E130" s="18">
        <v>503</v>
      </c>
      <c r="F130" s="30">
        <v>1</v>
      </c>
      <c r="G130" s="31">
        <v>5481</v>
      </c>
      <c r="H130" s="20">
        <f t="shared" si="11"/>
        <v>5481</v>
      </c>
      <c r="I130" s="21">
        <f t="shared" si="13"/>
        <v>65772</v>
      </c>
      <c r="J130" s="22">
        <v>0</v>
      </c>
      <c r="K130" s="22">
        <f t="shared" si="12"/>
        <v>900.98630136986299</v>
      </c>
      <c r="L130" s="22">
        <f t="shared" si="14"/>
        <v>9009.8630136986303</v>
      </c>
      <c r="M130" s="22">
        <v>0</v>
      </c>
      <c r="N130" s="22">
        <v>0</v>
      </c>
      <c r="O130" s="22">
        <v>9017.0015999999996</v>
      </c>
      <c r="P130" s="21">
        <f t="shared" si="15"/>
        <v>84699.850915068499</v>
      </c>
    </row>
    <row r="131" spans="1:16" s="14" customFormat="1" ht="15.95" customHeight="1" x14ac:dyDescent="0.2">
      <c r="A131" s="15" t="s">
        <v>229</v>
      </c>
      <c r="B131" s="25" t="s">
        <v>230</v>
      </c>
      <c r="C131" s="29">
        <v>12</v>
      </c>
      <c r="D131" s="17" t="s">
        <v>192</v>
      </c>
      <c r="E131" s="18">
        <v>503</v>
      </c>
      <c r="F131" s="30">
        <v>1</v>
      </c>
      <c r="G131" s="31">
        <v>8430</v>
      </c>
      <c r="H131" s="20">
        <f t="shared" si="11"/>
        <v>8430</v>
      </c>
      <c r="I131" s="21">
        <f t="shared" si="13"/>
        <v>101160</v>
      </c>
      <c r="J131" s="22">
        <v>0</v>
      </c>
      <c r="K131" s="22">
        <f t="shared" si="12"/>
        <v>1385.7534246575344</v>
      </c>
      <c r="L131" s="22">
        <f t="shared" si="14"/>
        <v>13857.534246575344</v>
      </c>
      <c r="M131" s="22">
        <v>0</v>
      </c>
      <c r="N131" s="22">
        <v>0</v>
      </c>
      <c r="O131" s="22">
        <v>12516</v>
      </c>
      <c r="P131" s="21">
        <f t="shared" si="15"/>
        <v>128919.28767123289</v>
      </c>
    </row>
    <row r="132" spans="1:16" s="14" customFormat="1" ht="15.95" customHeight="1" x14ac:dyDescent="0.2">
      <c r="A132" s="15" t="s">
        <v>231</v>
      </c>
      <c r="B132" s="25" t="s">
        <v>232</v>
      </c>
      <c r="C132" s="29">
        <v>12</v>
      </c>
      <c r="D132" s="17" t="s">
        <v>192</v>
      </c>
      <c r="E132" s="18">
        <v>503</v>
      </c>
      <c r="F132" s="30">
        <v>1</v>
      </c>
      <c r="G132" s="31">
        <v>7926</v>
      </c>
      <c r="H132" s="20">
        <f t="shared" si="11"/>
        <v>7926</v>
      </c>
      <c r="I132" s="21">
        <f t="shared" si="13"/>
        <v>95112</v>
      </c>
      <c r="J132" s="22">
        <v>0</v>
      </c>
      <c r="K132" s="22">
        <f t="shared" si="12"/>
        <v>1302.9041095890411</v>
      </c>
      <c r="L132" s="22">
        <f t="shared" si="14"/>
        <v>13029.041095890412</v>
      </c>
      <c r="M132" s="22">
        <v>0</v>
      </c>
      <c r="N132" s="22">
        <v>0</v>
      </c>
      <c r="O132" s="22">
        <v>12731.0016</v>
      </c>
      <c r="P132" s="21">
        <f t="shared" si="15"/>
        <v>122174.94680547946</v>
      </c>
    </row>
    <row r="133" spans="1:16" s="14" customFormat="1" ht="15.95" customHeight="1" x14ac:dyDescent="0.2">
      <c r="A133" s="15" t="s">
        <v>39</v>
      </c>
      <c r="B133" s="25" t="s">
        <v>30</v>
      </c>
      <c r="C133" s="29">
        <v>12</v>
      </c>
      <c r="D133" s="17" t="s">
        <v>192</v>
      </c>
      <c r="E133" s="18">
        <v>503</v>
      </c>
      <c r="F133" s="30">
        <v>1</v>
      </c>
      <c r="G133" s="31">
        <f>2464.0005*2</f>
        <v>4928.0010000000002</v>
      </c>
      <c r="H133" s="20">
        <f t="shared" si="11"/>
        <v>4928.0010000000002</v>
      </c>
      <c r="I133" s="21">
        <f t="shared" si="13"/>
        <v>59136.012000000002</v>
      </c>
      <c r="J133" s="22">
        <v>0</v>
      </c>
      <c r="K133" s="22">
        <f t="shared" si="12"/>
        <v>810.08235616438355</v>
      </c>
      <c r="L133" s="22">
        <f t="shared" si="14"/>
        <v>8100.823561643836</v>
      </c>
      <c r="M133" s="22">
        <v>0</v>
      </c>
      <c r="N133" s="22">
        <v>0</v>
      </c>
      <c r="O133" s="22">
        <v>2779.3920000000003</v>
      </c>
      <c r="P133" s="21">
        <f t="shared" si="15"/>
        <v>70826.309917808234</v>
      </c>
    </row>
    <row r="134" spans="1:16" s="14" customFormat="1" ht="15.95" customHeight="1" x14ac:dyDescent="0.2">
      <c r="A134" s="15" t="s">
        <v>39</v>
      </c>
      <c r="B134" s="25" t="s">
        <v>233</v>
      </c>
      <c r="C134" s="29">
        <v>12</v>
      </c>
      <c r="D134" s="17" t="s">
        <v>192</v>
      </c>
      <c r="E134" s="18">
        <v>503</v>
      </c>
      <c r="F134" s="30">
        <v>1</v>
      </c>
      <c r="G134" s="31">
        <f>3219.75*2</f>
        <v>6439.5</v>
      </c>
      <c r="H134" s="20">
        <f t="shared" si="11"/>
        <v>6439.5</v>
      </c>
      <c r="I134" s="21">
        <f t="shared" si="13"/>
        <v>77274</v>
      </c>
      <c r="J134" s="22">
        <v>0</v>
      </c>
      <c r="K134" s="22">
        <f t="shared" si="12"/>
        <v>1058.5479452054794</v>
      </c>
      <c r="L134" s="22">
        <f t="shared" si="14"/>
        <v>10585.479452054795</v>
      </c>
      <c r="M134" s="22">
        <v>0</v>
      </c>
      <c r="N134" s="22">
        <v>0</v>
      </c>
      <c r="O134" s="22">
        <v>3631.8779999999997</v>
      </c>
      <c r="P134" s="21">
        <f t="shared" si="15"/>
        <v>92549.905397260271</v>
      </c>
    </row>
    <row r="135" spans="1:16" s="14" customFormat="1" ht="15.95" customHeight="1" x14ac:dyDescent="0.2">
      <c r="A135" s="15" t="s">
        <v>39</v>
      </c>
      <c r="B135" s="25" t="s">
        <v>234</v>
      </c>
      <c r="C135" s="29">
        <v>12</v>
      </c>
      <c r="D135" s="17" t="s">
        <v>192</v>
      </c>
      <c r="E135" s="18">
        <v>503</v>
      </c>
      <c r="F135" s="30">
        <v>1</v>
      </c>
      <c r="G135" s="31">
        <f>2489.25*2</f>
        <v>4978.5</v>
      </c>
      <c r="H135" s="20">
        <f t="shared" si="11"/>
        <v>4978.5</v>
      </c>
      <c r="I135" s="21">
        <f t="shared" si="13"/>
        <v>59742</v>
      </c>
      <c r="J135" s="22">
        <v>0</v>
      </c>
      <c r="K135" s="22">
        <f t="shared" si="12"/>
        <v>818.38356164383549</v>
      </c>
      <c r="L135" s="22">
        <f t="shared" si="14"/>
        <v>8183.8356164383558</v>
      </c>
      <c r="M135" s="22">
        <v>0</v>
      </c>
      <c r="N135" s="22">
        <v>0</v>
      </c>
      <c r="O135" s="22">
        <v>2807.8739999999998</v>
      </c>
      <c r="P135" s="21">
        <f t="shared" si="15"/>
        <v>71552.093178082185</v>
      </c>
    </row>
    <row r="136" spans="1:16" s="14" customFormat="1" ht="15.95" customHeight="1" x14ac:dyDescent="0.2">
      <c r="A136" s="15" t="s">
        <v>235</v>
      </c>
      <c r="B136" s="25" t="s">
        <v>236</v>
      </c>
      <c r="C136" s="29">
        <v>12</v>
      </c>
      <c r="D136" s="17" t="s">
        <v>192</v>
      </c>
      <c r="E136" s="18">
        <v>503</v>
      </c>
      <c r="F136" s="30">
        <v>1</v>
      </c>
      <c r="G136" s="31">
        <f>3037.95*2</f>
        <v>6075.9</v>
      </c>
      <c r="H136" s="20">
        <f t="shared" si="11"/>
        <v>6075.9</v>
      </c>
      <c r="I136" s="21">
        <f t="shared" si="13"/>
        <v>72910.799999999988</v>
      </c>
      <c r="J136" s="22">
        <v>0</v>
      </c>
      <c r="K136" s="22">
        <f t="shared" si="12"/>
        <v>998.77808219178064</v>
      </c>
      <c r="L136" s="22">
        <f t="shared" si="14"/>
        <v>9987.780821917806</v>
      </c>
      <c r="M136" s="22">
        <v>0</v>
      </c>
      <c r="N136" s="22">
        <v>0</v>
      </c>
      <c r="O136" s="22">
        <v>3426.8076000000001</v>
      </c>
      <c r="P136" s="21">
        <f t="shared" si="15"/>
        <v>87324.166504109584</v>
      </c>
    </row>
    <row r="137" spans="1:16" s="14" customFormat="1" ht="15.95" customHeight="1" x14ac:dyDescent="0.2">
      <c r="A137" s="15" t="s">
        <v>39</v>
      </c>
      <c r="B137" s="25" t="s">
        <v>237</v>
      </c>
      <c r="C137" s="29">
        <v>12</v>
      </c>
      <c r="D137" s="17" t="s">
        <v>192</v>
      </c>
      <c r="E137" s="18">
        <v>503</v>
      </c>
      <c r="F137" s="30">
        <v>1</v>
      </c>
      <c r="G137" s="31">
        <f>3493.5*2</f>
        <v>6987</v>
      </c>
      <c r="H137" s="20">
        <f t="shared" si="11"/>
        <v>6987</v>
      </c>
      <c r="I137" s="21">
        <f t="shared" si="13"/>
        <v>83844</v>
      </c>
      <c r="J137" s="22">
        <v>0</v>
      </c>
      <c r="K137" s="22">
        <f t="shared" si="12"/>
        <v>1148.5479452054794</v>
      </c>
      <c r="L137" s="22">
        <f t="shared" si="14"/>
        <v>11485.479452054795</v>
      </c>
      <c r="M137" s="22">
        <v>0</v>
      </c>
      <c r="N137" s="22">
        <v>0</v>
      </c>
      <c r="O137" s="22">
        <v>7663.92</v>
      </c>
      <c r="P137" s="21">
        <f t="shared" si="15"/>
        <v>104141.94739726027</v>
      </c>
    </row>
    <row r="138" spans="1:16" s="14" customFormat="1" ht="15.95" customHeight="1" x14ac:dyDescent="0.2">
      <c r="A138" s="15" t="s">
        <v>39</v>
      </c>
      <c r="B138" s="25" t="s">
        <v>238</v>
      </c>
      <c r="C138" s="29">
        <v>12</v>
      </c>
      <c r="D138" s="17" t="s">
        <v>192</v>
      </c>
      <c r="E138" s="18">
        <v>503</v>
      </c>
      <c r="F138" s="30">
        <v>1</v>
      </c>
      <c r="G138" s="31">
        <f>3493.5*2</f>
        <v>6987</v>
      </c>
      <c r="H138" s="20">
        <f t="shared" ref="H138:H201" si="21">+G138*F138</f>
        <v>6987</v>
      </c>
      <c r="I138" s="21">
        <f t="shared" si="13"/>
        <v>83844</v>
      </c>
      <c r="J138" s="22">
        <v>0</v>
      </c>
      <c r="K138" s="22">
        <f t="shared" ref="K138:K201" si="22">I138/365*20*25%</f>
        <v>1148.5479452054794</v>
      </c>
      <c r="L138" s="22">
        <f t="shared" si="14"/>
        <v>11485.479452054795</v>
      </c>
      <c r="M138" s="22">
        <v>0</v>
      </c>
      <c r="N138" s="22">
        <v>0</v>
      </c>
      <c r="O138" s="22">
        <v>7663.92</v>
      </c>
      <c r="P138" s="21">
        <f t="shared" si="15"/>
        <v>104141.94739726027</v>
      </c>
    </row>
    <row r="139" spans="1:16" s="14" customFormat="1" ht="15.95" customHeight="1" x14ac:dyDescent="0.2">
      <c r="A139" s="15" t="s">
        <v>239</v>
      </c>
      <c r="B139" s="25" t="s">
        <v>240</v>
      </c>
      <c r="C139" s="29">
        <v>12</v>
      </c>
      <c r="D139" s="17" t="s">
        <v>192</v>
      </c>
      <c r="E139" s="18">
        <v>503</v>
      </c>
      <c r="F139" s="30">
        <v>1</v>
      </c>
      <c r="G139" s="31">
        <f>5920.5*2</f>
        <v>11841</v>
      </c>
      <c r="H139" s="20">
        <f t="shared" si="21"/>
        <v>11841</v>
      </c>
      <c r="I139" s="21">
        <f t="shared" si="13"/>
        <v>142092</v>
      </c>
      <c r="J139" s="22">
        <v>0</v>
      </c>
      <c r="K139" s="22">
        <f t="shared" si="22"/>
        <v>1946.4657534246576</v>
      </c>
      <c r="L139" s="22">
        <f t="shared" si="14"/>
        <v>19464.657534246577</v>
      </c>
      <c r="M139" s="22">
        <v>0</v>
      </c>
      <c r="N139" s="22">
        <v>0</v>
      </c>
      <c r="O139" s="22">
        <v>12988.32</v>
      </c>
      <c r="P139" s="21">
        <f t="shared" si="15"/>
        <v>176491.44328767122</v>
      </c>
    </row>
    <row r="140" spans="1:16" s="14" customFormat="1" ht="15.95" customHeight="1" x14ac:dyDescent="0.2">
      <c r="A140" s="15" t="s">
        <v>39</v>
      </c>
      <c r="B140" s="25" t="s">
        <v>241</v>
      </c>
      <c r="C140" s="29">
        <v>12</v>
      </c>
      <c r="D140" s="17" t="s">
        <v>192</v>
      </c>
      <c r="E140" s="18">
        <v>503</v>
      </c>
      <c r="F140" s="30">
        <v>1</v>
      </c>
      <c r="G140" s="31">
        <f>2793*2</f>
        <v>5586</v>
      </c>
      <c r="H140" s="20">
        <f t="shared" si="21"/>
        <v>5586</v>
      </c>
      <c r="I140" s="21">
        <f t="shared" si="13"/>
        <v>67032</v>
      </c>
      <c r="J140" s="22">
        <v>0</v>
      </c>
      <c r="K140" s="22">
        <f t="shared" si="22"/>
        <v>918.24657534246569</v>
      </c>
      <c r="L140" s="22">
        <f t="shared" si="14"/>
        <v>9182.4657534246562</v>
      </c>
      <c r="M140" s="22">
        <v>0</v>
      </c>
      <c r="N140" s="22">
        <v>0</v>
      </c>
      <c r="O140" s="22">
        <v>3150.5039999999999</v>
      </c>
      <c r="P140" s="21">
        <f t="shared" si="15"/>
        <v>80283.216328767114</v>
      </c>
    </row>
    <row r="141" spans="1:16" s="14" customFormat="1" ht="15.95" customHeight="1" x14ac:dyDescent="0.2">
      <c r="A141" s="15" t="s">
        <v>242</v>
      </c>
      <c r="B141" s="25" t="s">
        <v>392</v>
      </c>
      <c r="C141" s="29">
        <v>12</v>
      </c>
      <c r="D141" s="17" t="s">
        <v>192</v>
      </c>
      <c r="E141" s="18">
        <v>503</v>
      </c>
      <c r="F141" s="30">
        <v>1</v>
      </c>
      <c r="G141" s="31">
        <f>2601.15*2</f>
        <v>5202.3</v>
      </c>
      <c r="H141" s="20">
        <f t="shared" si="21"/>
        <v>5202.3</v>
      </c>
      <c r="I141" s="21">
        <f t="shared" si="13"/>
        <v>62427.600000000006</v>
      </c>
      <c r="J141" s="22">
        <v>0</v>
      </c>
      <c r="K141" s="22">
        <f t="shared" si="22"/>
        <v>855.17260273972613</v>
      </c>
      <c r="L141" s="22">
        <f t="shared" si="14"/>
        <v>8551.7260273972606</v>
      </c>
      <c r="M141" s="22">
        <v>0</v>
      </c>
      <c r="N141" s="22">
        <v>0</v>
      </c>
      <c r="O141" s="22">
        <v>5706.24</v>
      </c>
      <c r="P141" s="21">
        <f t="shared" si="15"/>
        <v>77540.738630136999</v>
      </c>
    </row>
    <row r="142" spans="1:16" s="14" customFormat="1" ht="15.95" customHeight="1" x14ac:dyDescent="0.2">
      <c r="A142" s="56" t="s">
        <v>23</v>
      </c>
      <c r="B142" s="56"/>
      <c r="C142" s="56"/>
      <c r="D142" s="56"/>
      <c r="E142" s="56"/>
      <c r="F142" s="23">
        <f>SUM(F110:F141)</f>
        <v>39</v>
      </c>
      <c r="G142" s="20"/>
      <c r="H142" s="20"/>
      <c r="I142" s="24">
        <f>SUM(I110:I141)</f>
        <v>3727490.5080000004</v>
      </c>
      <c r="J142" s="24">
        <f t="shared" ref="J142:P142" si="23">SUM(J110:J141)</f>
        <v>0</v>
      </c>
      <c r="K142" s="24">
        <f t="shared" si="23"/>
        <v>51061.513808219184</v>
      </c>
      <c r="L142" s="24">
        <f t="shared" si="23"/>
        <v>510615.13808219164</v>
      </c>
      <c r="M142" s="24">
        <f t="shared" si="23"/>
        <v>0</v>
      </c>
      <c r="N142" s="24">
        <f t="shared" si="23"/>
        <v>0</v>
      </c>
      <c r="O142" s="24">
        <f t="shared" si="23"/>
        <v>308378.87719999993</v>
      </c>
      <c r="P142" s="24">
        <f t="shared" si="23"/>
        <v>4597546.0370904114</v>
      </c>
    </row>
    <row r="143" spans="1:16" s="14" customFormat="1" ht="15.95" customHeight="1" x14ac:dyDescent="0.2">
      <c r="A143" s="15" t="s">
        <v>243</v>
      </c>
      <c r="B143" s="25" t="s">
        <v>244</v>
      </c>
      <c r="C143" s="29">
        <v>13</v>
      </c>
      <c r="D143" s="17" t="s">
        <v>245</v>
      </c>
      <c r="E143" s="18">
        <v>502</v>
      </c>
      <c r="F143" s="30">
        <v>1</v>
      </c>
      <c r="G143" s="31">
        <v>19002</v>
      </c>
      <c r="H143" s="20">
        <f t="shared" si="21"/>
        <v>19002</v>
      </c>
      <c r="I143" s="21">
        <f t="shared" si="13"/>
        <v>228024</v>
      </c>
      <c r="J143" s="22">
        <v>0</v>
      </c>
      <c r="K143" s="22">
        <f t="shared" si="22"/>
        <v>3123.6164383561645</v>
      </c>
      <c r="L143" s="22">
        <f t="shared" si="14"/>
        <v>31236.164383561645</v>
      </c>
      <c r="M143" s="22">
        <v>0</v>
      </c>
      <c r="N143" s="22">
        <v>0</v>
      </c>
      <c r="O143" s="22">
        <v>0</v>
      </c>
      <c r="P143" s="21">
        <f t="shared" si="15"/>
        <v>262383.78082191781</v>
      </c>
    </row>
    <row r="144" spans="1:16" s="14" customFormat="1" ht="72.75" customHeight="1" x14ac:dyDescent="0.2">
      <c r="A144" s="18" t="s">
        <v>246</v>
      </c>
      <c r="B144" s="38" t="s">
        <v>247</v>
      </c>
      <c r="C144" s="29">
        <v>13</v>
      </c>
      <c r="D144" s="39" t="s">
        <v>245</v>
      </c>
      <c r="E144" s="18">
        <v>502</v>
      </c>
      <c r="F144" s="30">
        <v>5</v>
      </c>
      <c r="G144" s="31">
        <v>7719</v>
      </c>
      <c r="H144" s="20">
        <f t="shared" si="21"/>
        <v>38595</v>
      </c>
      <c r="I144" s="21">
        <f t="shared" si="13"/>
        <v>463140</v>
      </c>
      <c r="J144" s="22">
        <v>0</v>
      </c>
      <c r="K144" s="22">
        <f t="shared" si="22"/>
        <v>6344.3835616438355</v>
      </c>
      <c r="L144" s="22">
        <f t="shared" si="14"/>
        <v>63443.835616438359</v>
      </c>
      <c r="M144" s="22">
        <v>0</v>
      </c>
      <c r="N144" s="22">
        <v>0</v>
      </c>
      <c r="O144" s="22">
        <v>12408</v>
      </c>
      <c r="P144" s="21">
        <f t="shared" si="15"/>
        <v>545336.21917808219</v>
      </c>
    </row>
    <row r="145" spans="1:16" s="14" customFormat="1" ht="25.5" customHeight="1" x14ac:dyDescent="0.2">
      <c r="A145" s="15" t="s">
        <v>248</v>
      </c>
      <c r="B145" s="38" t="s">
        <v>249</v>
      </c>
      <c r="C145" s="29">
        <v>13</v>
      </c>
      <c r="D145" s="17" t="s">
        <v>245</v>
      </c>
      <c r="E145" s="18">
        <v>502</v>
      </c>
      <c r="F145" s="30">
        <v>13</v>
      </c>
      <c r="G145" s="31">
        <v>7719</v>
      </c>
      <c r="H145" s="20">
        <f t="shared" si="21"/>
        <v>100347</v>
      </c>
      <c r="I145" s="21">
        <f t="shared" si="13"/>
        <v>1204164</v>
      </c>
      <c r="J145" s="22">
        <v>0</v>
      </c>
      <c r="K145" s="22">
        <f t="shared" si="22"/>
        <v>16495.397260273974</v>
      </c>
      <c r="L145" s="22">
        <f t="shared" si="14"/>
        <v>164953.97260273973</v>
      </c>
      <c r="M145" s="22">
        <v>0</v>
      </c>
      <c r="N145" s="22">
        <v>0</v>
      </c>
      <c r="O145" s="22">
        <v>12408</v>
      </c>
      <c r="P145" s="21">
        <f t="shared" si="15"/>
        <v>1398021.3698630137</v>
      </c>
    </row>
    <row r="146" spans="1:16" s="14" customFormat="1" ht="15.95" customHeight="1" x14ac:dyDescent="0.2">
      <c r="A146" s="15" t="s">
        <v>250</v>
      </c>
      <c r="B146" s="25" t="s">
        <v>251</v>
      </c>
      <c r="C146" s="29">
        <v>13</v>
      </c>
      <c r="D146" s="17" t="s">
        <v>245</v>
      </c>
      <c r="E146" s="18">
        <v>502</v>
      </c>
      <c r="F146" s="30">
        <v>1</v>
      </c>
      <c r="G146" s="31">
        <v>10074</v>
      </c>
      <c r="H146" s="20">
        <f t="shared" si="21"/>
        <v>10074</v>
      </c>
      <c r="I146" s="21">
        <f t="shared" si="13"/>
        <v>120888</v>
      </c>
      <c r="J146" s="22">
        <v>0</v>
      </c>
      <c r="K146" s="22">
        <f t="shared" si="22"/>
        <v>1656</v>
      </c>
      <c r="L146" s="22">
        <f t="shared" si="14"/>
        <v>16560</v>
      </c>
      <c r="M146" s="22">
        <v>0</v>
      </c>
      <c r="N146" s="22">
        <v>0</v>
      </c>
      <c r="O146" s="22">
        <v>16076.0016</v>
      </c>
      <c r="P146" s="21">
        <f t="shared" si="15"/>
        <v>155180.00159999999</v>
      </c>
    </row>
    <row r="147" spans="1:16" s="14" customFormat="1" ht="15.95" customHeight="1" x14ac:dyDescent="0.2">
      <c r="A147" s="15" t="s">
        <v>252</v>
      </c>
      <c r="B147" s="25" t="s">
        <v>253</v>
      </c>
      <c r="C147" s="29">
        <v>13</v>
      </c>
      <c r="D147" s="17" t="s">
        <v>245</v>
      </c>
      <c r="E147" s="18">
        <v>502</v>
      </c>
      <c r="F147" s="30">
        <v>1</v>
      </c>
      <c r="G147" s="31">
        <v>8564.0010000000002</v>
      </c>
      <c r="H147" s="20">
        <f t="shared" si="21"/>
        <v>8564.0010000000002</v>
      </c>
      <c r="I147" s="21">
        <f t="shared" si="13"/>
        <v>102768.012</v>
      </c>
      <c r="J147" s="22">
        <v>0</v>
      </c>
      <c r="K147" s="22">
        <f t="shared" si="22"/>
        <v>1407.7809863013699</v>
      </c>
      <c r="L147" s="22">
        <f t="shared" si="14"/>
        <v>14077.809863013697</v>
      </c>
      <c r="M147" s="22">
        <v>0</v>
      </c>
      <c r="N147" s="22">
        <v>0</v>
      </c>
      <c r="O147" s="22">
        <v>13724.0016</v>
      </c>
      <c r="P147" s="21">
        <f t="shared" si="15"/>
        <v>131977.60444931505</v>
      </c>
    </row>
    <row r="148" spans="1:16" s="14" customFormat="1" ht="15.95" customHeight="1" x14ac:dyDescent="0.2">
      <c r="A148" s="15" t="s">
        <v>254</v>
      </c>
      <c r="B148" s="25" t="s">
        <v>255</v>
      </c>
      <c r="C148" s="29">
        <v>13</v>
      </c>
      <c r="D148" s="17" t="s">
        <v>245</v>
      </c>
      <c r="E148" s="18">
        <v>502</v>
      </c>
      <c r="F148" s="30">
        <v>1</v>
      </c>
      <c r="G148" s="31">
        <v>7671</v>
      </c>
      <c r="H148" s="20">
        <f t="shared" si="21"/>
        <v>7671</v>
      </c>
      <c r="I148" s="21">
        <f t="shared" ref="I148:I220" si="24">F148*G148*12</f>
        <v>92052</v>
      </c>
      <c r="J148" s="22">
        <v>0</v>
      </c>
      <c r="K148" s="22">
        <f t="shared" si="22"/>
        <v>1260.986301369863</v>
      </c>
      <c r="L148" s="22">
        <f t="shared" ref="L148:L220" si="25">I148/365*50</f>
        <v>12609.86301369863</v>
      </c>
      <c r="M148" s="22">
        <v>0</v>
      </c>
      <c r="N148" s="22">
        <v>0</v>
      </c>
      <c r="O148" s="22">
        <v>12332.0016</v>
      </c>
      <c r="P148" s="21">
        <f t="shared" ref="P148:P220" si="26">SUM(I148:O148)</f>
        <v>118254.8509150685</v>
      </c>
    </row>
    <row r="149" spans="1:16" s="14" customFormat="1" ht="24.75" customHeight="1" x14ac:dyDescent="0.2">
      <c r="A149" s="15" t="s">
        <v>256</v>
      </c>
      <c r="B149" s="38" t="s">
        <v>257</v>
      </c>
      <c r="C149" s="29">
        <v>13</v>
      </c>
      <c r="D149" s="17" t="s">
        <v>245</v>
      </c>
      <c r="E149" s="18">
        <v>502</v>
      </c>
      <c r="F149" s="30">
        <v>2</v>
      </c>
      <c r="G149" s="31">
        <v>7719</v>
      </c>
      <c r="H149" s="20">
        <f t="shared" si="21"/>
        <v>15438</v>
      </c>
      <c r="I149" s="21">
        <f t="shared" si="24"/>
        <v>185256</v>
      </c>
      <c r="J149" s="22">
        <v>0</v>
      </c>
      <c r="K149" s="22">
        <f t="shared" si="22"/>
        <v>2537.7534246575342</v>
      </c>
      <c r="L149" s="22">
        <f t="shared" si="25"/>
        <v>25377.534246575342</v>
      </c>
      <c r="M149" s="22">
        <v>0</v>
      </c>
      <c r="N149" s="22">
        <v>0</v>
      </c>
      <c r="O149" s="22">
        <v>12408</v>
      </c>
      <c r="P149" s="21">
        <f t="shared" si="26"/>
        <v>225579.28767123289</v>
      </c>
    </row>
    <row r="150" spans="1:16" s="14" customFormat="1" ht="15.95" customHeight="1" x14ac:dyDescent="0.2">
      <c r="A150" s="15" t="s">
        <v>258</v>
      </c>
      <c r="B150" s="25" t="s">
        <v>259</v>
      </c>
      <c r="C150" s="29">
        <v>13</v>
      </c>
      <c r="D150" s="17" t="s">
        <v>245</v>
      </c>
      <c r="E150" s="18">
        <v>502</v>
      </c>
      <c r="F150" s="30">
        <v>1</v>
      </c>
      <c r="G150" s="31">
        <v>8120</v>
      </c>
      <c r="H150" s="20">
        <f t="shared" si="21"/>
        <v>8120</v>
      </c>
      <c r="I150" s="21">
        <f t="shared" si="24"/>
        <v>97440</v>
      </c>
      <c r="J150" s="22">
        <v>0</v>
      </c>
      <c r="K150" s="22">
        <f t="shared" si="22"/>
        <v>1334.794520547945</v>
      </c>
      <c r="L150" s="22">
        <f t="shared" si="25"/>
        <v>13347.945205479451</v>
      </c>
      <c r="M150" s="22">
        <v>0</v>
      </c>
      <c r="N150" s="22">
        <v>0</v>
      </c>
      <c r="O150" s="22">
        <v>13035</v>
      </c>
      <c r="P150" s="21">
        <f t="shared" si="26"/>
        <v>125157.7397260274</v>
      </c>
    </row>
    <row r="151" spans="1:16" s="14" customFormat="1" ht="15.95" customHeight="1" x14ac:dyDescent="0.2">
      <c r="A151" s="15" t="s">
        <v>260</v>
      </c>
      <c r="B151" s="25" t="s">
        <v>261</v>
      </c>
      <c r="C151" s="29">
        <v>13</v>
      </c>
      <c r="D151" s="17" t="s">
        <v>245</v>
      </c>
      <c r="E151" s="18">
        <v>502</v>
      </c>
      <c r="F151" s="30">
        <v>1</v>
      </c>
      <c r="G151" s="31">
        <f>4181.25*2</f>
        <v>8362.5</v>
      </c>
      <c r="H151" s="20">
        <f t="shared" si="21"/>
        <v>8362.5</v>
      </c>
      <c r="I151" s="21">
        <f t="shared" si="24"/>
        <v>100350</v>
      </c>
      <c r="J151" s="22">
        <v>0</v>
      </c>
      <c r="K151" s="22">
        <f t="shared" si="22"/>
        <v>1374.6575342465753</v>
      </c>
      <c r="L151" s="22">
        <f t="shared" si="25"/>
        <v>13746.575342465752</v>
      </c>
      <c r="M151" s="22">
        <v>0</v>
      </c>
      <c r="N151" s="22">
        <v>0</v>
      </c>
      <c r="O151" s="22">
        <v>4716.4500000000007</v>
      </c>
      <c r="P151" s="21">
        <f t="shared" si="26"/>
        <v>120187.68287671234</v>
      </c>
    </row>
    <row r="152" spans="1:16" s="14" customFormat="1" ht="15.95" customHeight="1" x14ac:dyDescent="0.2">
      <c r="A152" s="15" t="s">
        <v>262</v>
      </c>
      <c r="B152" s="25" t="s">
        <v>263</v>
      </c>
      <c r="C152" s="29">
        <v>13</v>
      </c>
      <c r="D152" s="17" t="s">
        <v>245</v>
      </c>
      <c r="E152" s="18">
        <v>502</v>
      </c>
      <c r="F152" s="30">
        <v>1</v>
      </c>
      <c r="G152" s="31">
        <f>3486*2</f>
        <v>6972</v>
      </c>
      <c r="H152" s="20">
        <f t="shared" si="21"/>
        <v>6972</v>
      </c>
      <c r="I152" s="21">
        <f t="shared" si="24"/>
        <v>83664</v>
      </c>
      <c r="J152" s="22">
        <v>0</v>
      </c>
      <c r="K152" s="22">
        <f t="shared" si="22"/>
        <v>1146.0821917808219</v>
      </c>
      <c r="L152" s="22">
        <f t="shared" si="25"/>
        <v>11460.82191780822</v>
      </c>
      <c r="M152" s="22">
        <v>0</v>
      </c>
      <c r="N152" s="22">
        <v>0</v>
      </c>
      <c r="O152" s="22">
        <v>3932.2080000000005</v>
      </c>
      <c r="P152" s="21">
        <f t="shared" si="26"/>
        <v>100203.11210958904</v>
      </c>
    </row>
    <row r="153" spans="1:16" s="14" customFormat="1" ht="15.95" customHeight="1" x14ac:dyDescent="0.2">
      <c r="A153" s="56" t="s">
        <v>23</v>
      </c>
      <c r="B153" s="56"/>
      <c r="C153" s="56"/>
      <c r="D153" s="56"/>
      <c r="E153" s="56"/>
      <c r="F153" s="23">
        <f>SUM(F143:F152)</f>
        <v>27</v>
      </c>
      <c r="G153" s="20"/>
      <c r="H153" s="20"/>
      <c r="I153" s="24">
        <f>SUM(I143:I152)</f>
        <v>2677746.0120000001</v>
      </c>
      <c r="J153" s="24">
        <f t="shared" ref="J153:P153" si="27">SUM(J143:J152)</f>
        <v>0</v>
      </c>
      <c r="K153" s="24">
        <f t="shared" si="27"/>
        <v>36681.452219178078</v>
      </c>
      <c r="L153" s="24">
        <f t="shared" si="27"/>
        <v>366814.52219178074</v>
      </c>
      <c r="M153" s="24">
        <f t="shared" si="27"/>
        <v>0</v>
      </c>
      <c r="N153" s="24">
        <f t="shared" si="27"/>
        <v>0</v>
      </c>
      <c r="O153" s="24">
        <f t="shared" si="27"/>
        <v>101039.66280000001</v>
      </c>
      <c r="P153" s="24">
        <f t="shared" si="27"/>
        <v>3182281.6492109587</v>
      </c>
    </row>
    <row r="154" spans="1:16" s="14" customFormat="1" ht="15.95" customHeight="1" x14ac:dyDescent="0.2">
      <c r="A154" s="15" t="s">
        <v>264</v>
      </c>
      <c r="B154" s="25" t="s">
        <v>265</v>
      </c>
      <c r="C154" s="29">
        <v>14</v>
      </c>
      <c r="D154" s="17" t="s">
        <v>266</v>
      </c>
      <c r="E154" s="18">
        <v>503</v>
      </c>
      <c r="F154" s="30">
        <v>1</v>
      </c>
      <c r="G154" s="31">
        <v>14993.001</v>
      </c>
      <c r="H154" s="20">
        <f t="shared" si="21"/>
        <v>14993.001</v>
      </c>
      <c r="I154" s="21">
        <f t="shared" si="24"/>
        <v>179916.01199999999</v>
      </c>
      <c r="J154" s="22">
        <v>0</v>
      </c>
      <c r="K154" s="22">
        <f t="shared" si="22"/>
        <v>2464.602904109589</v>
      </c>
      <c r="L154" s="22">
        <f t="shared" si="25"/>
        <v>24646.029041095888</v>
      </c>
      <c r="M154" s="22">
        <v>0</v>
      </c>
      <c r="N154" s="22">
        <v>0</v>
      </c>
      <c r="O154" s="22">
        <v>0</v>
      </c>
      <c r="P154" s="21">
        <f t="shared" si="26"/>
        <v>207026.64394520546</v>
      </c>
    </row>
    <row r="155" spans="1:16" s="14" customFormat="1" ht="15.95" customHeight="1" x14ac:dyDescent="0.2">
      <c r="A155" s="15" t="s">
        <v>267</v>
      </c>
      <c r="B155" s="25" t="s">
        <v>268</v>
      </c>
      <c r="C155" s="29">
        <v>14</v>
      </c>
      <c r="D155" s="17" t="s">
        <v>266</v>
      </c>
      <c r="E155" s="18">
        <v>503</v>
      </c>
      <c r="F155" s="30">
        <v>1</v>
      </c>
      <c r="G155" s="31">
        <f>3000*2</f>
        <v>6000</v>
      </c>
      <c r="H155" s="20">
        <f t="shared" si="21"/>
        <v>6000</v>
      </c>
      <c r="I155" s="21">
        <f t="shared" si="24"/>
        <v>72000</v>
      </c>
      <c r="J155" s="22">
        <v>0</v>
      </c>
      <c r="K155" s="22">
        <f t="shared" si="22"/>
        <v>986.30136986301363</v>
      </c>
      <c r="L155" s="22">
        <f t="shared" si="25"/>
        <v>9863.0136986301368</v>
      </c>
      <c r="M155" s="22">
        <v>0</v>
      </c>
      <c r="N155" s="22">
        <v>0</v>
      </c>
      <c r="O155" s="32">
        <v>3384</v>
      </c>
      <c r="P155" s="21">
        <f t="shared" si="26"/>
        <v>86233.315068493146</v>
      </c>
    </row>
    <row r="156" spans="1:16" s="14" customFormat="1" ht="39.75" customHeight="1" x14ac:dyDescent="0.2">
      <c r="A156" s="18" t="s">
        <v>39</v>
      </c>
      <c r="B156" s="38" t="s">
        <v>398</v>
      </c>
      <c r="C156" s="29">
        <v>14</v>
      </c>
      <c r="D156" s="39" t="s">
        <v>266</v>
      </c>
      <c r="E156" s="18">
        <v>503</v>
      </c>
      <c r="F156" s="30">
        <v>2</v>
      </c>
      <c r="G156" s="31">
        <v>6972</v>
      </c>
      <c r="H156" s="20">
        <f t="shared" si="21"/>
        <v>13944</v>
      </c>
      <c r="I156" s="21">
        <f t="shared" si="24"/>
        <v>167328</v>
      </c>
      <c r="J156" s="22">
        <v>0</v>
      </c>
      <c r="K156" s="22">
        <f t="shared" si="22"/>
        <v>2292.1643835616437</v>
      </c>
      <c r="L156" s="22">
        <f t="shared" si="25"/>
        <v>22921.64383561644</v>
      </c>
      <c r="M156" s="22">
        <v>0</v>
      </c>
      <c r="N156" s="22">
        <v>0</v>
      </c>
      <c r="O156" s="40">
        <v>3932.2080000000005</v>
      </c>
      <c r="P156" s="21">
        <f t="shared" si="26"/>
        <v>196474.0162191781</v>
      </c>
    </row>
    <row r="157" spans="1:16" s="14" customFormat="1" ht="15.95" customHeight="1" x14ac:dyDescent="0.2">
      <c r="A157" s="15" t="s">
        <v>267</v>
      </c>
      <c r="B157" s="25" t="s">
        <v>269</v>
      </c>
      <c r="C157" s="29">
        <v>14</v>
      </c>
      <c r="D157" s="17" t="s">
        <v>266</v>
      </c>
      <c r="E157" s="18">
        <v>503</v>
      </c>
      <c r="F157" s="30">
        <v>1</v>
      </c>
      <c r="G157" s="31">
        <f>2793*2</f>
        <v>5586</v>
      </c>
      <c r="H157" s="20">
        <f t="shared" si="21"/>
        <v>5586</v>
      </c>
      <c r="I157" s="21">
        <f t="shared" si="24"/>
        <v>67032</v>
      </c>
      <c r="J157" s="22">
        <v>0</v>
      </c>
      <c r="K157" s="22">
        <f t="shared" si="22"/>
        <v>918.24657534246569</v>
      </c>
      <c r="L157" s="22">
        <f t="shared" si="25"/>
        <v>9182.4657534246562</v>
      </c>
      <c r="M157" s="22">
        <v>0</v>
      </c>
      <c r="N157" s="22">
        <v>0</v>
      </c>
      <c r="O157" s="32">
        <v>3150.5039999999999</v>
      </c>
      <c r="P157" s="21">
        <f t="shared" si="26"/>
        <v>80283.216328767114</v>
      </c>
    </row>
    <row r="158" spans="1:16" s="14" customFormat="1" ht="15.95" customHeight="1" x14ac:dyDescent="0.2">
      <c r="A158" s="56" t="s">
        <v>23</v>
      </c>
      <c r="B158" s="56"/>
      <c r="C158" s="56"/>
      <c r="D158" s="56"/>
      <c r="E158" s="56"/>
      <c r="F158" s="23">
        <f>SUM(F154:F157)</f>
        <v>5</v>
      </c>
      <c r="G158" s="20"/>
      <c r="H158" s="20"/>
      <c r="I158" s="24">
        <f>SUM(I154:I157)</f>
        <v>486276.01199999999</v>
      </c>
      <c r="J158" s="24">
        <f t="shared" ref="J158:P158" si="28">SUM(J154:J157)</f>
        <v>0</v>
      </c>
      <c r="K158" s="24">
        <f t="shared" si="28"/>
        <v>6661.3152328767119</v>
      </c>
      <c r="L158" s="24">
        <f t="shared" si="28"/>
        <v>66613.152328767115</v>
      </c>
      <c r="M158" s="24">
        <f t="shared" si="28"/>
        <v>0</v>
      </c>
      <c r="N158" s="24">
        <f t="shared" si="28"/>
        <v>0</v>
      </c>
      <c r="O158" s="24">
        <f t="shared" si="28"/>
        <v>10466.712</v>
      </c>
      <c r="P158" s="24">
        <f t="shared" si="28"/>
        <v>570017.19156164385</v>
      </c>
    </row>
    <row r="159" spans="1:16" s="14" customFormat="1" ht="15.95" customHeight="1" x14ac:dyDescent="0.2">
      <c r="A159" s="15" t="s">
        <v>270</v>
      </c>
      <c r="B159" s="25" t="s">
        <v>271</v>
      </c>
      <c r="C159" s="29">
        <v>15</v>
      </c>
      <c r="D159" s="17" t="s">
        <v>272</v>
      </c>
      <c r="E159" s="18">
        <v>503</v>
      </c>
      <c r="F159" s="30">
        <v>1</v>
      </c>
      <c r="G159" s="31">
        <v>12921</v>
      </c>
      <c r="H159" s="20">
        <f t="shared" si="21"/>
        <v>12921</v>
      </c>
      <c r="I159" s="21">
        <f t="shared" si="24"/>
        <v>155052</v>
      </c>
      <c r="J159" s="22">
        <v>0</v>
      </c>
      <c r="K159" s="22">
        <f t="shared" si="22"/>
        <v>2124</v>
      </c>
      <c r="L159" s="22">
        <f t="shared" si="25"/>
        <v>21240</v>
      </c>
      <c r="M159" s="22">
        <v>0</v>
      </c>
      <c r="N159" s="22">
        <v>0</v>
      </c>
      <c r="O159" s="22">
        <v>0</v>
      </c>
      <c r="P159" s="21">
        <f t="shared" si="26"/>
        <v>178416</v>
      </c>
    </row>
    <row r="160" spans="1:16" s="14" customFormat="1" ht="15.95" customHeight="1" x14ac:dyDescent="0.2">
      <c r="A160" s="15" t="s">
        <v>39</v>
      </c>
      <c r="B160" s="25" t="s">
        <v>273</v>
      </c>
      <c r="C160" s="29">
        <v>15</v>
      </c>
      <c r="D160" s="17" t="s">
        <v>272</v>
      </c>
      <c r="E160" s="18">
        <v>503</v>
      </c>
      <c r="F160" s="30">
        <v>1</v>
      </c>
      <c r="G160" s="31">
        <v>8877</v>
      </c>
      <c r="H160" s="20">
        <f t="shared" si="21"/>
        <v>8877</v>
      </c>
      <c r="I160" s="21">
        <f t="shared" si="24"/>
        <v>106524</v>
      </c>
      <c r="J160" s="22">
        <v>0</v>
      </c>
      <c r="K160" s="22">
        <f t="shared" si="22"/>
        <v>1459.2328767123288</v>
      </c>
      <c r="L160" s="22">
        <f t="shared" si="25"/>
        <v>14592.328767123288</v>
      </c>
      <c r="M160" s="22">
        <v>0</v>
      </c>
      <c r="N160" s="22">
        <v>0</v>
      </c>
      <c r="O160" s="22">
        <v>14216.0016</v>
      </c>
      <c r="P160" s="21">
        <f t="shared" si="26"/>
        <v>136791.56324383561</v>
      </c>
    </row>
    <row r="161" spans="1:30" s="14" customFormat="1" ht="26.25" customHeight="1" x14ac:dyDescent="0.2">
      <c r="A161" s="15" t="s">
        <v>39</v>
      </c>
      <c r="B161" s="38" t="s">
        <v>274</v>
      </c>
      <c r="C161" s="29">
        <v>15</v>
      </c>
      <c r="D161" s="17" t="s">
        <v>272</v>
      </c>
      <c r="E161" s="18">
        <v>503</v>
      </c>
      <c r="F161" s="30">
        <v>2</v>
      </c>
      <c r="G161" s="31">
        <v>7780.0019999999995</v>
      </c>
      <c r="H161" s="20">
        <f t="shared" si="21"/>
        <v>15560.003999999999</v>
      </c>
      <c r="I161" s="21">
        <f t="shared" si="24"/>
        <v>186720.04799999998</v>
      </c>
      <c r="J161" s="22">
        <v>0</v>
      </c>
      <c r="K161" s="22">
        <f t="shared" si="22"/>
        <v>2557.8088767123286</v>
      </c>
      <c r="L161" s="22">
        <f t="shared" si="25"/>
        <v>25578.088767123285</v>
      </c>
      <c r="M161" s="22">
        <v>0</v>
      </c>
      <c r="N161" s="22">
        <v>0</v>
      </c>
      <c r="O161" s="22">
        <v>12503.0016</v>
      </c>
      <c r="P161" s="21">
        <f t="shared" si="26"/>
        <v>227358.9472438356</v>
      </c>
    </row>
    <row r="162" spans="1:30" s="14" customFormat="1" ht="15.95" customHeight="1" x14ac:dyDescent="0.2">
      <c r="A162" s="15" t="s">
        <v>275</v>
      </c>
      <c r="B162" s="25" t="s">
        <v>276</v>
      </c>
      <c r="C162" s="29">
        <v>15</v>
      </c>
      <c r="D162" s="17" t="s">
        <v>272</v>
      </c>
      <c r="E162" s="18">
        <v>503</v>
      </c>
      <c r="F162" s="30">
        <v>1</v>
      </c>
      <c r="G162" s="31">
        <v>8680.9920000000002</v>
      </c>
      <c r="H162" s="20">
        <f t="shared" si="21"/>
        <v>8680.9920000000002</v>
      </c>
      <c r="I162" s="21">
        <f t="shared" si="24"/>
        <v>104171.90400000001</v>
      </c>
      <c r="J162" s="22">
        <v>0</v>
      </c>
      <c r="K162" s="22">
        <f t="shared" si="22"/>
        <v>1427.0123835616439</v>
      </c>
      <c r="L162" s="22">
        <f t="shared" si="25"/>
        <v>14270.123835616439</v>
      </c>
      <c r="M162" s="22">
        <v>0</v>
      </c>
      <c r="N162" s="22">
        <v>0</v>
      </c>
      <c r="O162" s="22">
        <v>13912.0008</v>
      </c>
      <c r="P162" s="21">
        <f t="shared" si="26"/>
        <v>133781.04101917808</v>
      </c>
    </row>
    <row r="163" spans="1:30" s="14" customFormat="1" ht="15.95" customHeight="1" x14ac:dyDescent="0.2">
      <c r="A163" s="56" t="s">
        <v>23</v>
      </c>
      <c r="B163" s="56"/>
      <c r="C163" s="56"/>
      <c r="D163" s="56"/>
      <c r="E163" s="56"/>
      <c r="F163" s="23">
        <f>SUM(F159:F162)</f>
        <v>5</v>
      </c>
      <c r="G163" s="20"/>
      <c r="H163" s="20"/>
      <c r="I163" s="24">
        <f>SUM(I159:I162)</f>
        <v>552467.95199999993</v>
      </c>
      <c r="J163" s="24">
        <f t="shared" ref="J163:P163" si="29">SUM(J159:J162)</f>
        <v>0</v>
      </c>
      <c r="K163" s="24">
        <f t="shared" si="29"/>
        <v>7568.0541369863013</v>
      </c>
      <c r="L163" s="24">
        <f t="shared" si="29"/>
        <v>75680.541369863015</v>
      </c>
      <c r="M163" s="24">
        <f t="shared" si="29"/>
        <v>0</v>
      </c>
      <c r="N163" s="24">
        <f t="shared" si="29"/>
        <v>0</v>
      </c>
      <c r="O163" s="24">
        <f t="shared" si="29"/>
        <v>40631.004000000001</v>
      </c>
      <c r="P163" s="24">
        <f t="shared" si="29"/>
        <v>676347.55150684936</v>
      </c>
    </row>
    <row r="164" spans="1:30" s="14" customFormat="1" ht="15.95" customHeight="1" x14ac:dyDescent="0.2">
      <c r="A164" s="15" t="s">
        <v>277</v>
      </c>
      <c r="B164" s="25" t="s">
        <v>278</v>
      </c>
      <c r="C164" s="29">
        <v>16</v>
      </c>
      <c r="D164" s="17" t="s">
        <v>279</v>
      </c>
      <c r="E164" s="18">
        <v>503</v>
      </c>
      <c r="F164" s="30">
        <v>1</v>
      </c>
      <c r="G164" s="31">
        <v>5598</v>
      </c>
      <c r="H164" s="20">
        <f t="shared" si="21"/>
        <v>5598</v>
      </c>
      <c r="I164" s="21">
        <f t="shared" si="24"/>
        <v>67176</v>
      </c>
      <c r="J164" s="22">
        <v>0</v>
      </c>
      <c r="K164" s="22">
        <f t="shared" si="22"/>
        <v>920.21917808219177</v>
      </c>
      <c r="L164" s="22">
        <f t="shared" si="25"/>
        <v>9202.1917808219168</v>
      </c>
      <c r="M164" s="22">
        <v>0</v>
      </c>
      <c r="N164" s="22">
        <v>0</v>
      </c>
      <c r="O164" s="22">
        <v>0</v>
      </c>
      <c r="P164" s="21">
        <f t="shared" si="26"/>
        <v>77298.410958904104</v>
      </c>
    </row>
    <row r="165" spans="1:30" s="14" customFormat="1" ht="24.75" customHeight="1" x14ac:dyDescent="0.2">
      <c r="A165" s="15" t="s">
        <v>280</v>
      </c>
      <c r="B165" s="38" t="s">
        <v>281</v>
      </c>
      <c r="C165" s="29">
        <v>16</v>
      </c>
      <c r="D165" s="17" t="s">
        <v>279</v>
      </c>
      <c r="E165" s="18">
        <v>503</v>
      </c>
      <c r="F165" s="30">
        <v>2</v>
      </c>
      <c r="G165" s="31">
        <v>1142.25</v>
      </c>
      <c r="H165" s="20">
        <f t="shared" si="21"/>
        <v>2284.5</v>
      </c>
      <c r="I165" s="21">
        <f t="shared" si="24"/>
        <v>27414</v>
      </c>
      <c r="J165" s="22">
        <v>0</v>
      </c>
      <c r="K165" s="22">
        <f t="shared" si="22"/>
        <v>375.53424657534242</v>
      </c>
      <c r="L165" s="22">
        <f t="shared" si="25"/>
        <v>3755.3424657534242</v>
      </c>
      <c r="M165" s="22">
        <v>0</v>
      </c>
      <c r="N165" s="22">
        <v>0</v>
      </c>
      <c r="O165" s="22">
        <v>2072.0016000000001</v>
      </c>
      <c r="P165" s="21">
        <f t="shared" si="26"/>
        <v>33616.878312328765</v>
      </c>
    </row>
    <row r="166" spans="1:30" s="14" customFormat="1" ht="15.95" customHeight="1" x14ac:dyDescent="0.2">
      <c r="A166" s="15" t="s">
        <v>39</v>
      </c>
      <c r="B166" s="25" t="s">
        <v>30</v>
      </c>
      <c r="C166" s="29">
        <v>16</v>
      </c>
      <c r="D166" s="17" t="s">
        <v>279</v>
      </c>
      <c r="E166" s="18">
        <v>503</v>
      </c>
      <c r="F166" s="30">
        <v>1</v>
      </c>
      <c r="G166" s="31">
        <f>1725*2</f>
        <v>3450</v>
      </c>
      <c r="H166" s="20">
        <f t="shared" si="21"/>
        <v>3450</v>
      </c>
      <c r="I166" s="21">
        <f t="shared" si="24"/>
        <v>41400</v>
      </c>
      <c r="J166" s="22">
        <v>0</v>
      </c>
      <c r="K166" s="22">
        <f t="shared" si="22"/>
        <v>567.1232876712329</v>
      </c>
      <c r="L166" s="22">
        <f t="shared" si="25"/>
        <v>5671.232876712329</v>
      </c>
      <c r="M166" s="22">
        <v>0</v>
      </c>
      <c r="N166" s="22">
        <v>0</v>
      </c>
      <c r="O166" s="32">
        <v>1945.8000000000002</v>
      </c>
      <c r="P166" s="21">
        <f t="shared" si="26"/>
        <v>49584.156164383559</v>
      </c>
    </row>
    <row r="167" spans="1:30" s="14" customFormat="1" ht="15.95" customHeight="1" x14ac:dyDescent="0.2">
      <c r="A167" s="56" t="s">
        <v>23</v>
      </c>
      <c r="B167" s="56"/>
      <c r="C167" s="56"/>
      <c r="D167" s="56"/>
      <c r="E167" s="56"/>
      <c r="F167" s="23">
        <f>SUM(F164:F166)</f>
        <v>4</v>
      </c>
      <c r="G167" s="20"/>
      <c r="H167" s="20"/>
      <c r="I167" s="24">
        <f>SUM(I164:I166)</f>
        <v>135990</v>
      </c>
      <c r="J167" s="24">
        <f t="shared" ref="J167:P167" si="30">SUM(J164:J166)</f>
        <v>0</v>
      </c>
      <c r="K167" s="24">
        <f t="shared" si="30"/>
        <v>1862.8767123287671</v>
      </c>
      <c r="L167" s="24">
        <f t="shared" si="30"/>
        <v>18628.767123287671</v>
      </c>
      <c r="M167" s="24">
        <f t="shared" si="30"/>
        <v>0</v>
      </c>
      <c r="N167" s="24">
        <f t="shared" si="30"/>
        <v>0</v>
      </c>
      <c r="O167" s="24">
        <f t="shared" si="30"/>
        <v>4017.8016000000002</v>
      </c>
      <c r="P167" s="24">
        <f t="shared" si="30"/>
        <v>160499.44543561642</v>
      </c>
    </row>
    <row r="168" spans="1:30" s="14" customFormat="1" ht="15.95" customHeight="1" x14ac:dyDescent="0.2">
      <c r="A168" s="15" t="s">
        <v>282</v>
      </c>
      <c r="B168" s="25" t="s">
        <v>283</v>
      </c>
      <c r="C168" s="29">
        <v>17</v>
      </c>
      <c r="D168" s="17" t="s">
        <v>284</v>
      </c>
      <c r="E168" s="18">
        <v>503</v>
      </c>
      <c r="F168" s="30">
        <v>1</v>
      </c>
      <c r="G168" s="31">
        <v>1420.4009999999998</v>
      </c>
      <c r="H168" s="20">
        <f t="shared" si="21"/>
        <v>1420.4009999999998</v>
      </c>
      <c r="I168" s="21">
        <f t="shared" si="24"/>
        <v>17044.811999999998</v>
      </c>
      <c r="J168" s="22">
        <v>0</v>
      </c>
      <c r="K168" s="22">
        <f t="shared" si="22"/>
        <v>233.49057534246572</v>
      </c>
      <c r="L168" s="22">
        <f t="shared" si="25"/>
        <v>2334.9057534246572</v>
      </c>
      <c r="M168" s="22">
        <v>0</v>
      </c>
      <c r="N168" s="22">
        <v>0</v>
      </c>
      <c r="O168" s="22">
        <v>2523</v>
      </c>
      <c r="P168" s="21">
        <f t="shared" si="26"/>
        <v>22136.208328767119</v>
      </c>
    </row>
    <row r="169" spans="1:30" s="14" customFormat="1" ht="15.95" customHeight="1" x14ac:dyDescent="0.2">
      <c r="A169" s="15" t="s">
        <v>39</v>
      </c>
      <c r="B169" s="25" t="s">
        <v>285</v>
      </c>
      <c r="C169" s="29">
        <v>17</v>
      </c>
      <c r="D169" s="17" t="s">
        <v>284</v>
      </c>
      <c r="E169" s="18">
        <v>503</v>
      </c>
      <c r="F169" s="30">
        <v>1</v>
      </c>
      <c r="G169" s="31">
        <v>1420.4009999999998</v>
      </c>
      <c r="H169" s="20">
        <f t="shared" si="21"/>
        <v>1420.4009999999998</v>
      </c>
      <c r="I169" s="21">
        <f t="shared" si="24"/>
        <v>17044.811999999998</v>
      </c>
      <c r="J169" s="22">
        <v>0</v>
      </c>
      <c r="K169" s="22">
        <f t="shared" si="22"/>
        <v>233.49057534246572</v>
      </c>
      <c r="L169" s="22">
        <f t="shared" si="25"/>
        <v>2334.9057534246572</v>
      </c>
      <c r="M169" s="22">
        <v>0</v>
      </c>
      <c r="N169" s="22">
        <v>0</v>
      </c>
      <c r="O169" s="22">
        <v>2523</v>
      </c>
      <c r="P169" s="21">
        <f t="shared" si="26"/>
        <v>22136.208328767119</v>
      </c>
    </row>
    <row r="170" spans="1:30" s="14" customFormat="1" ht="15.95" customHeight="1" x14ac:dyDescent="0.2">
      <c r="A170" s="15" t="s">
        <v>286</v>
      </c>
      <c r="B170" s="25" t="s">
        <v>30</v>
      </c>
      <c r="C170" s="29">
        <v>17</v>
      </c>
      <c r="D170" s="17" t="s">
        <v>284</v>
      </c>
      <c r="E170" s="18">
        <v>503</v>
      </c>
      <c r="F170" s="30">
        <v>1</v>
      </c>
      <c r="G170" s="31">
        <v>17063.001</v>
      </c>
      <c r="H170" s="20">
        <f t="shared" si="21"/>
        <v>17063.001</v>
      </c>
      <c r="I170" s="21">
        <f t="shared" si="24"/>
        <v>204756.01199999999</v>
      </c>
      <c r="J170" s="22">
        <v>0</v>
      </c>
      <c r="K170" s="22">
        <f t="shared" si="22"/>
        <v>2804.8768767123283</v>
      </c>
      <c r="L170" s="22">
        <f t="shared" si="25"/>
        <v>28048.768767123285</v>
      </c>
      <c r="M170" s="22">
        <v>0</v>
      </c>
      <c r="N170" s="22">
        <v>0</v>
      </c>
      <c r="O170" s="22">
        <v>0</v>
      </c>
      <c r="P170" s="21">
        <f t="shared" si="26"/>
        <v>235609.65764383561</v>
      </c>
    </row>
    <row r="171" spans="1:30" s="14" customFormat="1" ht="15.95" customHeight="1" x14ac:dyDescent="0.2">
      <c r="A171" s="15" t="s">
        <v>287</v>
      </c>
      <c r="B171" s="25" t="s">
        <v>288</v>
      </c>
      <c r="C171" s="29">
        <v>17</v>
      </c>
      <c r="D171" s="17" t="s">
        <v>284</v>
      </c>
      <c r="E171" s="18">
        <v>503</v>
      </c>
      <c r="F171" s="30">
        <v>1</v>
      </c>
      <c r="G171" s="31">
        <v>7090.02</v>
      </c>
      <c r="H171" s="20">
        <f t="shared" si="21"/>
        <v>7090.02</v>
      </c>
      <c r="I171" s="21">
        <f t="shared" si="24"/>
        <v>85080.24</v>
      </c>
      <c r="J171" s="22">
        <v>0</v>
      </c>
      <c r="K171" s="22">
        <f t="shared" si="22"/>
        <v>1165.4827397260274</v>
      </c>
      <c r="L171" s="22">
        <f t="shared" si="25"/>
        <v>11654.827397260275</v>
      </c>
      <c r="M171" s="22">
        <v>0</v>
      </c>
      <c r="N171" s="22">
        <v>0</v>
      </c>
      <c r="O171" s="22">
        <v>8609.0015999999996</v>
      </c>
      <c r="P171" s="21">
        <f t="shared" si="26"/>
        <v>106509.55173698631</v>
      </c>
      <c r="AD171" s="26"/>
    </row>
    <row r="172" spans="1:30" s="14" customFormat="1" ht="25.5" customHeight="1" x14ac:dyDescent="0.2">
      <c r="A172" s="15" t="s">
        <v>289</v>
      </c>
      <c r="B172" s="38" t="s">
        <v>400</v>
      </c>
      <c r="C172" s="29">
        <v>17</v>
      </c>
      <c r="D172" s="17" t="s">
        <v>284</v>
      </c>
      <c r="E172" s="18">
        <v>503</v>
      </c>
      <c r="F172" s="30">
        <v>2</v>
      </c>
      <c r="G172" s="31">
        <v>5586</v>
      </c>
      <c r="H172" s="20">
        <f t="shared" si="21"/>
        <v>11172</v>
      </c>
      <c r="I172" s="21">
        <f t="shared" si="24"/>
        <v>134064</v>
      </c>
      <c r="J172" s="22">
        <v>0</v>
      </c>
      <c r="K172" s="22">
        <f t="shared" si="22"/>
        <v>1836.4931506849314</v>
      </c>
      <c r="L172" s="22">
        <f t="shared" si="25"/>
        <v>18364.931506849312</v>
      </c>
      <c r="M172" s="22">
        <v>0</v>
      </c>
      <c r="N172" s="22">
        <v>0</v>
      </c>
      <c r="O172" s="22">
        <v>9185.0015999999996</v>
      </c>
      <c r="P172" s="21">
        <f t="shared" si="26"/>
        <v>163450.42625753421</v>
      </c>
      <c r="AD172" s="26"/>
    </row>
    <row r="173" spans="1:30" s="14" customFormat="1" ht="15.95" customHeight="1" x14ac:dyDescent="0.2">
      <c r="A173" s="15" t="s">
        <v>290</v>
      </c>
      <c r="B173" s="25" t="s">
        <v>291</v>
      </c>
      <c r="C173" s="29">
        <v>17</v>
      </c>
      <c r="D173" s="17" t="s">
        <v>284</v>
      </c>
      <c r="E173" s="18">
        <v>503</v>
      </c>
      <c r="F173" s="30">
        <v>1</v>
      </c>
      <c r="G173" s="31">
        <v>2760</v>
      </c>
      <c r="H173" s="20">
        <f t="shared" si="21"/>
        <v>2760</v>
      </c>
      <c r="I173" s="21">
        <f t="shared" si="24"/>
        <v>33120</v>
      </c>
      <c r="J173" s="22">
        <v>0</v>
      </c>
      <c r="K173" s="22">
        <f t="shared" si="22"/>
        <v>453.69863013698625</v>
      </c>
      <c r="L173" s="22">
        <f t="shared" si="25"/>
        <v>4536.9863013698623</v>
      </c>
      <c r="M173" s="22">
        <v>0</v>
      </c>
      <c r="N173" s="22">
        <v>0</v>
      </c>
      <c r="O173" s="22">
        <v>4696.0056000000004</v>
      </c>
      <c r="P173" s="21">
        <f t="shared" si="26"/>
        <v>42806.690531506843</v>
      </c>
      <c r="AD173" s="28"/>
    </row>
    <row r="174" spans="1:30" s="14" customFormat="1" ht="15.95" customHeight="1" x14ac:dyDescent="0.2">
      <c r="A174" s="15" t="s">
        <v>292</v>
      </c>
      <c r="B174" s="25" t="s">
        <v>293</v>
      </c>
      <c r="C174" s="29">
        <v>17</v>
      </c>
      <c r="D174" s="17" t="s">
        <v>284</v>
      </c>
      <c r="E174" s="18">
        <v>503</v>
      </c>
      <c r="F174" s="30">
        <v>1</v>
      </c>
      <c r="G174" s="31">
        <v>6166</v>
      </c>
      <c r="H174" s="20">
        <f t="shared" si="21"/>
        <v>6166</v>
      </c>
      <c r="I174" s="21">
        <f t="shared" si="24"/>
        <v>73992</v>
      </c>
      <c r="J174" s="22">
        <v>0</v>
      </c>
      <c r="K174" s="22">
        <f t="shared" si="22"/>
        <v>1013.5890410958905</v>
      </c>
      <c r="L174" s="22">
        <f t="shared" si="25"/>
        <v>10135.890410958906</v>
      </c>
      <c r="M174" s="22">
        <v>0</v>
      </c>
      <c r="N174" s="22">
        <v>0</v>
      </c>
      <c r="O174" s="22">
        <v>10109</v>
      </c>
      <c r="P174" s="21">
        <f t="shared" si="26"/>
        <v>95250.479452054802</v>
      </c>
    </row>
    <row r="175" spans="1:30" s="14" customFormat="1" ht="15.95" customHeight="1" x14ac:dyDescent="0.2">
      <c r="A175" s="56" t="s">
        <v>23</v>
      </c>
      <c r="B175" s="56"/>
      <c r="C175" s="56"/>
      <c r="D175" s="56"/>
      <c r="E175" s="56"/>
      <c r="F175" s="23">
        <f>SUM(F168:F174)</f>
        <v>8</v>
      </c>
      <c r="G175" s="20"/>
      <c r="H175" s="20"/>
      <c r="I175" s="24">
        <f>SUM(I168:I174)</f>
        <v>565101.87599999993</v>
      </c>
      <c r="J175" s="24">
        <f t="shared" ref="J175:P175" si="31">SUM(J168:J174)</f>
        <v>0</v>
      </c>
      <c r="K175" s="24">
        <f t="shared" si="31"/>
        <v>7741.1215890410949</v>
      </c>
      <c r="L175" s="24">
        <f t="shared" si="31"/>
        <v>77411.215890410953</v>
      </c>
      <c r="M175" s="24">
        <f t="shared" si="31"/>
        <v>0</v>
      </c>
      <c r="N175" s="24">
        <f t="shared" si="31"/>
        <v>0</v>
      </c>
      <c r="O175" s="24">
        <f t="shared" si="31"/>
        <v>37645.008799999996</v>
      </c>
      <c r="P175" s="24">
        <f t="shared" si="31"/>
        <v>687899.22227945214</v>
      </c>
    </row>
    <row r="176" spans="1:30" s="14" customFormat="1" ht="15.95" customHeight="1" x14ac:dyDescent="0.2">
      <c r="A176" s="15" t="s">
        <v>294</v>
      </c>
      <c r="B176" s="25" t="s">
        <v>295</v>
      </c>
      <c r="C176" s="29">
        <v>18</v>
      </c>
      <c r="D176" s="17" t="s">
        <v>296</v>
      </c>
      <c r="E176" s="18">
        <v>503</v>
      </c>
      <c r="F176" s="30">
        <v>1</v>
      </c>
      <c r="G176" s="31">
        <v>13995</v>
      </c>
      <c r="H176" s="20">
        <f t="shared" si="21"/>
        <v>13995</v>
      </c>
      <c r="I176" s="21">
        <f t="shared" si="24"/>
        <v>167940</v>
      </c>
      <c r="J176" s="22">
        <v>0</v>
      </c>
      <c r="K176" s="22">
        <f t="shared" si="22"/>
        <v>2300.5479452054797</v>
      </c>
      <c r="L176" s="22">
        <f t="shared" si="25"/>
        <v>23005.479452054795</v>
      </c>
      <c r="M176" s="22">
        <v>0</v>
      </c>
      <c r="N176" s="22">
        <v>0</v>
      </c>
      <c r="O176" s="22">
        <v>0</v>
      </c>
      <c r="P176" s="21">
        <f t="shared" si="26"/>
        <v>193246.02739726027</v>
      </c>
    </row>
    <row r="177" spans="1:16" s="14" customFormat="1" ht="15.95" customHeight="1" x14ac:dyDescent="0.2">
      <c r="A177" s="15" t="s">
        <v>297</v>
      </c>
      <c r="B177" s="25" t="s">
        <v>298</v>
      </c>
      <c r="C177" s="29">
        <v>18</v>
      </c>
      <c r="D177" s="17" t="s">
        <v>296</v>
      </c>
      <c r="E177" s="18">
        <v>503</v>
      </c>
      <c r="F177" s="30">
        <v>1</v>
      </c>
      <c r="G177" s="31">
        <v>3409.002</v>
      </c>
      <c r="H177" s="20">
        <f t="shared" si="21"/>
        <v>3409.002</v>
      </c>
      <c r="I177" s="21">
        <f t="shared" si="24"/>
        <v>40908.023999999998</v>
      </c>
      <c r="J177" s="22">
        <v>0</v>
      </c>
      <c r="K177" s="22">
        <f t="shared" si="22"/>
        <v>560.38389041095888</v>
      </c>
      <c r="L177" s="22">
        <f t="shared" si="25"/>
        <v>5603.8389041095888</v>
      </c>
      <c r="M177" s="22">
        <v>0</v>
      </c>
      <c r="N177" s="22">
        <v>0</v>
      </c>
      <c r="O177" s="22">
        <v>5748</v>
      </c>
      <c r="P177" s="21">
        <f t="shared" si="26"/>
        <v>52820.246794520543</v>
      </c>
    </row>
    <row r="178" spans="1:16" s="14" customFormat="1" ht="15.95" customHeight="1" x14ac:dyDescent="0.2">
      <c r="A178" s="15" t="s">
        <v>299</v>
      </c>
      <c r="B178" s="25" t="s">
        <v>300</v>
      </c>
      <c r="C178" s="29">
        <v>18</v>
      </c>
      <c r="D178" s="17" t="s">
        <v>296</v>
      </c>
      <c r="E178" s="18">
        <v>503</v>
      </c>
      <c r="F178" s="30">
        <v>1</v>
      </c>
      <c r="G178" s="31">
        <v>3409.002</v>
      </c>
      <c r="H178" s="20">
        <f t="shared" si="21"/>
        <v>3409.002</v>
      </c>
      <c r="I178" s="21">
        <f t="shared" si="24"/>
        <v>40908.023999999998</v>
      </c>
      <c r="J178" s="22">
        <v>0</v>
      </c>
      <c r="K178" s="22">
        <f t="shared" si="22"/>
        <v>560.38389041095888</v>
      </c>
      <c r="L178" s="22">
        <f t="shared" si="25"/>
        <v>5603.8389041095888</v>
      </c>
      <c r="M178" s="22">
        <v>0</v>
      </c>
      <c r="N178" s="22">
        <v>0</v>
      </c>
      <c r="O178" s="22">
        <v>5748</v>
      </c>
      <c r="P178" s="21">
        <f t="shared" si="26"/>
        <v>52820.246794520543</v>
      </c>
    </row>
    <row r="179" spans="1:16" s="14" customFormat="1" ht="15.95" customHeight="1" x14ac:dyDescent="0.2">
      <c r="A179" s="15" t="s">
        <v>301</v>
      </c>
      <c r="B179" s="25" t="s">
        <v>302</v>
      </c>
      <c r="C179" s="29">
        <v>18</v>
      </c>
      <c r="D179" s="17" t="s">
        <v>296</v>
      </c>
      <c r="E179" s="18">
        <v>503</v>
      </c>
      <c r="F179" s="30">
        <v>1</v>
      </c>
      <c r="G179" s="31">
        <v>3409.002</v>
      </c>
      <c r="H179" s="20">
        <f t="shared" si="21"/>
        <v>3409.002</v>
      </c>
      <c r="I179" s="21">
        <f t="shared" si="24"/>
        <v>40908.023999999998</v>
      </c>
      <c r="J179" s="22">
        <v>0</v>
      </c>
      <c r="K179" s="22">
        <f t="shared" si="22"/>
        <v>560.38389041095888</v>
      </c>
      <c r="L179" s="22">
        <f t="shared" si="25"/>
        <v>5603.8389041095888</v>
      </c>
      <c r="M179" s="22">
        <v>0</v>
      </c>
      <c r="N179" s="22">
        <v>0</v>
      </c>
      <c r="O179" s="22">
        <v>5748</v>
      </c>
      <c r="P179" s="21">
        <f t="shared" si="26"/>
        <v>52820.246794520543</v>
      </c>
    </row>
    <row r="180" spans="1:16" s="14" customFormat="1" ht="15.95" customHeight="1" x14ac:dyDescent="0.2">
      <c r="A180" s="15" t="s">
        <v>303</v>
      </c>
      <c r="B180" s="25" t="s">
        <v>304</v>
      </c>
      <c r="C180" s="29">
        <v>18</v>
      </c>
      <c r="D180" s="17" t="s">
        <v>296</v>
      </c>
      <c r="E180" s="18">
        <v>503</v>
      </c>
      <c r="F180" s="30">
        <v>1</v>
      </c>
      <c r="G180" s="31">
        <v>7671</v>
      </c>
      <c r="H180" s="20">
        <f t="shared" si="21"/>
        <v>7671</v>
      </c>
      <c r="I180" s="21">
        <f t="shared" si="24"/>
        <v>92052</v>
      </c>
      <c r="J180" s="22">
        <v>0</v>
      </c>
      <c r="K180" s="22">
        <f t="shared" si="22"/>
        <v>1260.986301369863</v>
      </c>
      <c r="L180" s="22">
        <f t="shared" si="25"/>
        <v>12609.86301369863</v>
      </c>
      <c r="M180" s="22">
        <v>0</v>
      </c>
      <c r="N180" s="22">
        <v>0</v>
      </c>
      <c r="O180" s="22">
        <v>12332.0016</v>
      </c>
      <c r="P180" s="21">
        <f t="shared" si="26"/>
        <v>118254.8509150685</v>
      </c>
    </row>
    <row r="181" spans="1:16" s="14" customFormat="1" ht="15.95" customHeight="1" x14ac:dyDescent="0.2">
      <c r="A181" s="15" t="s">
        <v>305</v>
      </c>
      <c r="B181" s="25" t="s">
        <v>30</v>
      </c>
      <c r="C181" s="29">
        <v>18</v>
      </c>
      <c r="D181" s="17" t="s">
        <v>296</v>
      </c>
      <c r="E181" s="18">
        <v>503</v>
      </c>
      <c r="F181" s="30">
        <v>1</v>
      </c>
      <c r="G181" s="31">
        <v>3409.002</v>
      </c>
      <c r="H181" s="20">
        <f t="shared" si="21"/>
        <v>3409.002</v>
      </c>
      <c r="I181" s="21">
        <f t="shared" si="24"/>
        <v>40908.023999999998</v>
      </c>
      <c r="J181" s="22">
        <v>0</v>
      </c>
      <c r="K181" s="22">
        <f t="shared" si="22"/>
        <v>560.38389041095888</v>
      </c>
      <c r="L181" s="22">
        <f t="shared" si="25"/>
        <v>5603.8389041095888</v>
      </c>
      <c r="M181" s="22">
        <v>0</v>
      </c>
      <c r="N181" s="22">
        <v>0</v>
      </c>
      <c r="O181" s="22">
        <v>5748</v>
      </c>
      <c r="P181" s="21">
        <f t="shared" si="26"/>
        <v>52820.246794520543</v>
      </c>
    </row>
    <row r="182" spans="1:16" s="14" customFormat="1" ht="15.95" customHeight="1" x14ac:dyDescent="0.2">
      <c r="A182" s="15" t="s">
        <v>307</v>
      </c>
      <c r="B182" s="25" t="s">
        <v>30</v>
      </c>
      <c r="C182" s="29">
        <v>18</v>
      </c>
      <c r="D182" s="17" t="s">
        <v>296</v>
      </c>
      <c r="E182" s="18">
        <v>503</v>
      </c>
      <c r="F182" s="30">
        <v>1</v>
      </c>
      <c r="G182" s="31">
        <f>4288.5*2</f>
        <v>8577</v>
      </c>
      <c r="H182" s="20">
        <f t="shared" si="21"/>
        <v>8577</v>
      </c>
      <c r="I182" s="21">
        <f t="shared" si="24"/>
        <v>102924</v>
      </c>
      <c r="J182" s="22">
        <v>0</v>
      </c>
      <c r="K182" s="22">
        <f t="shared" si="22"/>
        <v>1409.9178082191781</v>
      </c>
      <c r="L182" s="22">
        <f t="shared" si="25"/>
        <v>14099.178082191782</v>
      </c>
      <c r="M182" s="22">
        <v>0</v>
      </c>
      <c r="N182" s="22">
        <v>0</v>
      </c>
      <c r="O182" s="32">
        <v>4837.4279999999999</v>
      </c>
      <c r="P182" s="21">
        <f t="shared" si="26"/>
        <v>123270.52389041096</v>
      </c>
    </row>
    <row r="183" spans="1:16" s="14" customFormat="1" ht="15.95" customHeight="1" x14ac:dyDescent="0.2">
      <c r="A183" s="15" t="s">
        <v>39</v>
      </c>
      <c r="B183" s="25" t="s">
        <v>308</v>
      </c>
      <c r="C183" s="29">
        <v>18</v>
      </c>
      <c r="D183" s="17" t="s">
        <v>296</v>
      </c>
      <c r="E183" s="18">
        <v>503</v>
      </c>
      <c r="F183" s="30">
        <v>1</v>
      </c>
      <c r="G183" s="31">
        <f>1704.501*2</f>
        <v>3409.002</v>
      </c>
      <c r="H183" s="20">
        <f t="shared" si="21"/>
        <v>3409.002</v>
      </c>
      <c r="I183" s="21">
        <f t="shared" si="24"/>
        <v>40908.023999999998</v>
      </c>
      <c r="J183" s="22">
        <v>0</v>
      </c>
      <c r="K183" s="22">
        <f t="shared" si="22"/>
        <v>560.38389041095888</v>
      </c>
      <c r="L183" s="22">
        <f t="shared" si="25"/>
        <v>5603.8389041095888</v>
      </c>
      <c r="M183" s="22">
        <v>0</v>
      </c>
      <c r="N183" s="22">
        <v>0</v>
      </c>
      <c r="O183" s="32">
        <v>1922.6760000000002</v>
      </c>
      <c r="P183" s="21">
        <f t="shared" si="26"/>
        <v>48994.922794520542</v>
      </c>
    </row>
    <row r="184" spans="1:16" s="14" customFormat="1" ht="15.95" customHeight="1" x14ac:dyDescent="0.2">
      <c r="A184" s="15" t="s">
        <v>309</v>
      </c>
      <c r="B184" s="25" t="s">
        <v>310</v>
      </c>
      <c r="C184" s="29">
        <v>18</v>
      </c>
      <c r="D184" s="17" t="s">
        <v>296</v>
      </c>
      <c r="E184" s="18">
        <v>503</v>
      </c>
      <c r="F184" s="30">
        <v>1</v>
      </c>
      <c r="G184" s="31">
        <f>1704.501*2</f>
        <v>3409.002</v>
      </c>
      <c r="H184" s="20">
        <f t="shared" si="21"/>
        <v>3409.002</v>
      </c>
      <c r="I184" s="21">
        <f t="shared" si="24"/>
        <v>40908.023999999998</v>
      </c>
      <c r="J184" s="22">
        <v>0</v>
      </c>
      <c r="K184" s="22">
        <f t="shared" si="22"/>
        <v>560.38389041095888</v>
      </c>
      <c r="L184" s="22">
        <f t="shared" si="25"/>
        <v>5603.8389041095888</v>
      </c>
      <c r="M184" s="22">
        <v>0</v>
      </c>
      <c r="N184" s="22">
        <v>0</v>
      </c>
      <c r="O184" s="32">
        <v>5748</v>
      </c>
      <c r="P184" s="21">
        <f t="shared" si="26"/>
        <v>52820.246794520543</v>
      </c>
    </row>
    <row r="185" spans="1:16" s="14" customFormat="1" ht="15.95" customHeight="1" x14ac:dyDescent="0.2">
      <c r="A185" s="15" t="s">
        <v>311</v>
      </c>
      <c r="B185" s="25" t="s">
        <v>312</v>
      </c>
      <c r="C185" s="29">
        <v>18</v>
      </c>
      <c r="D185" s="17" t="s">
        <v>296</v>
      </c>
      <c r="E185" s="18">
        <v>503</v>
      </c>
      <c r="F185" s="30">
        <v>1</v>
      </c>
      <c r="G185" s="31">
        <f>1704.501*2</f>
        <v>3409.002</v>
      </c>
      <c r="H185" s="20">
        <f t="shared" si="21"/>
        <v>3409.002</v>
      </c>
      <c r="I185" s="21">
        <f t="shared" si="24"/>
        <v>40908.023999999998</v>
      </c>
      <c r="J185" s="22">
        <v>0</v>
      </c>
      <c r="K185" s="22">
        <f t="shared" si="22"/>
        <v>560.38389041095888</v>
      </c>
      <c r="L185" s="22">
        <f t="shared" si="25"/>
        <v>5603.8389041095888</v>
      </c>
      <c r="M185" s="22">
        <v>0</v>
      </c>
      <c r="N185" s="22">
        <v>0</v>
      </c>
      <c r="O185" s="32">
        <v>1922.6760000000002</v>
      </c>
      <c r="P185" s="21">
        <f t="shared" si="26"/>
        <v>48994.922794520542</v>
      </c>
    </row>
    <row r="186" spans="1:16" s="14" customFormat="1" ht="15.95" customHeight="1" x14ac:dyDescent="0.2">
      <c r="A186" s="15" t="s">
        <v>313</v>
      </c>
      <c r="B186" s="25" t="s">
        <v>314</v>
      </c>
      <c r="C186" s="29">
        <v>18</v>
      </c>
      <c r="D186" s="17" t="s">
        <v>296</v>
      </c>
      <c r="E186" s="18">
        <v>503</v>
      </c>
      <c r="F186" s="30">
        <v>1</v>
      </c>
      <c r="G186" s="31">
        <f>1704.501*2</f>
        <v>3409.002</v>
      </c>
      <c r="H186" s="20">
        <f t="shared" si="21"/>
        <v>3409.002</v>
      </c>
      <c r="I186" s="21">
        <f t="shared" si="24"/>
        <v>40908.023999999998</v>
      </c>
      <c r="J186" s="22">
        <v>0</v>
      </c>
      <c r="K186" s="22">
        <f t="shared" si="22"/>
        <v>560.38389041095888</v>
      </c>
      <c r="L186" s="22">
        <f t="shared" si="25"/>
        <v>5603.8389041095888</v>
      </c>
      <c r="M186" s="22">
        <v>0</v>
      </c>
      <c r="N186" s="22">
        <v>0</v>
      </c>
      <c r="O186" s="32">
        <v>5748</v>
      </c>
      <c r="P186" s="21">
        <f t="shared" si="26"/>
        <v>52820.246794520543</v>
      </c>
    </row>
    <row r="187" spans="1:16" s="14" customFormat="1" ht="15.95" customHeight="1" x14ac:dyDescent="0.2">
      <c r="A187" s="56" t="s">
        <v>23</v>
      </c>
      <c r="B187" s="56"/>
      <c r="C187" s="56"/>
      <c r="D187" s="56"/>
      <c r="E187" s="56"/>
      <c r="F187" s="23">
        <f>SUM(F176:F186)</f>
        <v>11</v>
      </c>
      <c r="G187" s="20"/>
      <c r="H187" s="20"/>
      <c r="I187" s="24">
        <f>SUM(I176:I186)</f>
        <v>690180.19199999981</v>
      </c>
      <c r="J187" s="24">
        <f t="shared" ref="J187:P187" si="32">SUM(J176:J186)</f>
        <v>0</v>
      </c>
      <c r="K187" s="24">
        <f t="shared" si="32"/>
        <v>9454.5231780821923</v>
      </c>
      <c r="L187" s="24">
        <f t="shared" si="32"/>
        <v>94545.231780821938</v>
      </c>
      <c r="M187" s="24">
        <f t="shared" si="32"/>
        <v>0</v>
      </c>
      <c r="N187" s="24">
        <f t="shared" si="32"/>
        <v>0</v>
      </c>
      <c r="O187" s="24">
        <f t="shared" si="32"/>
        <v>55502.781600000002</v>
      </c>
      <c r="P187" s="24">
        <f t="shared" si="32"/>
        <v>849682.72855890403</v>
      </c>
    </row>
    <row r="188" spans="1:16" s="14" customFormat="1" ht="15.95" customHeight="1" x14ac:dyDescent="0.2">
      <c r="A188" s="15" t="s">
        <v>315</v>
      </c>
      <c r="B188" s="25" t="s">
        <v>316</v>
      </c>
      <c r="C188" s="29">
        <v>19</v>
      </c>
      <c r="D188" s="17" t="s">
        <v>317</v>
      </c>
      <c r="E188" s="18">
        <v>503</v>
      </c>
      <c r="F188" s="30">
        <v>1</v>
      </c>
      <c r="G188" s="31">
        <v>13850.001</v>
      </c>
      <c r="H188" s="20">
        <f t="shared" si="21"/>
        <v>13850.001</v>
      </c>
      <c r="I188" s="21">
        <f t="shared" si="24"/>
        <v>166200.01199999999</v>
      </c>
      <c r="J188" s="22">
        <v>0</v>
      </c>
      <c r="K188" s="22">
        <f t="shared" si="22"/>
        <v>2276.7124931506846</v>
      </c>
      <c r="L188" s="22">
        <f t="shared" si="25"/>
        <v>22767.124931506849</v>
      </c>
      <c r="M188" s="22">
        <v>0</v>
      </c>
      <c r="N188" s="22">
        <v>0</v>
      </c>
      <c r="O188" s="22">
        <v>0</v>
      </c>
      <c r="P188" s="21">
        <f t="shared" si="26"/>
        <v>191243.84942465753</v>
      </c>
    </row>
    <row r="189" spans="1:16" s="14" customFormat="1" ht="15.95" customHeight="1" x14ac:dyDescent="0.2">
      <c r="A189" s="15" t="s">
        <v>318</v>
      </c>
      <c r="B189" s="25" t="s">
        <v>30</v>
      </c>
      <c r="C189" s="29">
        <v>19</v>
      </c>
      <c r="D189" s="17" t="s">
        <v>317</v>
      </c>
      <c r="E189" s="18">
        <v>503</v>
      </c>
      <c r="F189" s="30">
        <v>1</v>
      </c>
      <c r="G189" s="31">
        <f>4413.501*2</f>
        <v>8827.0020000000004</v>
      </c>
      <c r="H189" s="20">
        <f t="shared" si="21"/>
        <v>8827.0020000000004</v>
      </c>
      <c r="I189" s="21">
        <f t="shared" si="24"/>
        <v>105924.024</v>
      </c>
      <c r="J189" s="22">
        <v>0</v>
      </c>
      <c r="K189" s="22">
        <f t="shared" si="22"/>
        <v>1451.0140273972604</v>
      </c>
      <c r="L189" s="22">
        <f t="shared" si="25"/>
        <v>14510.140273972604</v>
      </c>
      <c r="M189" s="22">
        <v>0</v>
      </c>
      <c r="N189" s="22">
        <v>0</v>
      </c>
      <c r="O189" s="22">
        <v>4978.4279999999999</v>
      </c>
      <c r="P189" s="21">
        <f t="shared" si="26"/>
        <v>126863.60630136987</v>
      </c>
    </row>
    <row r="190" spans="1:16" s="14" customFormat="1" ht="15.95" customHeight="1" x14ac:dyDescent="0.2">
      <c r="A190" s="15" t="s">
        <v>39</v>
      </c>
      <c r="B190" s="25" t="s">
        <v>320</v>
      </c>
      <c r="C190" s="29">
        <v>19</v>
      </c>
      <c r="D190" s="17" t="s">
        <v>317</v>
      </c>
      <c r="E190" s="18">
        <v>503</v>
      </c>
      <c r="F190" s="30">
        <v>1</v>
      </c>
      <c r="G190" s="31">
        <f>3083.001*2</f>
        <v>6166.0020000000004</v>
      </c>
      <c r="H190" s="20">
        <f t="shared" si="21"/>
        <v>6166.0020000000004</v>
      </c>
      <c r="I190" s="21">
        <f t="shared" si="24"/>
        <v>73992.024000000005</v>
      </c>
      <c r="J190" s="22">
        <v>0</v>
      </c>
      <c r="K190" s="22">
        <f t="shared" si="22"/>
        <v>1013.5893698630138</v>
      </c>
      <c r="L190" s="22">
        <f t="shared" si="25"/>
        <v>10135.893698630138</v>
      </c>
      <c r="M190" s="22">
        <v>0</v>
      </c>
      <c r="N190" s="22">
        <v>0</v>
      </c>
      <c r="O190" s="22">
        <v>3477.6240000000003</v>
      </c>
      <c r="P190" s="21">
        <f t="shared" si="26"/>
        <v>88619.131068493152</v>
      </c>
    </row>
    <row r="191" spans="1:16" s="14" customFormat="1" ht="15.95" customHeight="1" x14ac:dyDescent="0.2">
      <c r="A191" s="56" t="s">
        <v>23</v>
      </c>
      <c r="B191" s="56"/>
      <c r="C191" s="56"/>
      <c r="D191" s="56"/>
      <c r="E191" s="56"/>
      <c r="F191" s="23">
        <f>SUM(F188:F190)</f>
        <v>3</v>
      </c>
      <c r="G191" s="20"/>
      <c r="H191" s="20"/>
      <c r="I191" s="24">
        <f>SUM(I188:I190)</f>
        <v>346116.05999999994</v>
      </c>
      <c r="J191" s="24">
        <f t="shared" ref="J191:P191" si="33">SUM(J188:J190)</f>
        <v>0</v>
      </c>
      <c r="K191" s="24">
        <f t="shared" si="33"/>
        <v>4741.3158904109587</v>
      </c>
      <c r="L191" s="24">
        <f t="shared" si="33"/>
        <v>47413.158904109587</v>
      </c>
      <c r="M191" s="24">
        <f t="shared" si="33"/>
        <v>0</v>
      </c>
      <c r="N191" s="24">
        <f t="shared" si="33"/>
        <v>0</v>
      </c>
      <c r="O191" s="24">
        <f t="shared" si="33"/>
        <v>8456.0519999999997</v>
      </c>
      <c r="P191" s="24">
        <f t="shared" si="33"/>
        <v>406726.5867945205</v>
      </c>
    </row>
    <row r="192" spans="1:16" s="14" customFormat="1" ht="40.5" customHeight="1" x14ac:dyDescent="0.2">
      <c r="A192" s="15" t="s">
        <v>321</v>
      </c>
      <c r="B192" s="38" t="s">
        <v>322</v>
      </c>
      <c r="C192" s="29">
        <v>20</v>
      </c>
      <c r="D192" s="17" t="s">
        <v>323</v>
      </c>
      <c r="E192" s="18">
        <v>503</v>
      </c>
      <c r="F192" s="30">
        <v>3</v>
      </c>
      <c r="G192" s="31">
        <v>7081.9919999999993</v>
      </c>
      <c r="H192" s="20">
        <f t="shared" si="21"/>
        <v>21245.975999999999</v>
      </c>
      <c r="I192" s="21">
        <f t="shared" si="24"/>
        <v>254951.712</v>
      </c>
      <c r="J192" s="22">
        <v>0</v>
      </c>
      <c r="K192" s="22">
        <f t="shared" si="22"/>
        <v>3492.4892054794518</v>
      </c>
      <c r="L192" s="22">
        <f t="shared" si="25"/>
        <v>34924.892054794524</v>
      </c>
      <c r="M192" s="22">
        <v>0</v>
      </c>
      <c r="N192" s="22">
        <v>0</v>
      </c>
      <c r="O192" s="22">
        <v>11545.0008</v>
      </c>
      <c r="P192" s="21">
        <f t="shared" si="26"/>
        <v>304914.09406027396</v>
      </c>
    </row>
    <row r="193" spans="1:30" s="14" customFormat="1" ht="24" customHeight="1" x14ac:dyDescent="0.2">
      <c r="A193" s="15" t="s">
        <v>321</v>
      </c>
      <c r="B193" s="38" t="s">
        <v>324</v>
      </c>
      <c r="C193" s="29">
        <v>20</v>
      </c>
      <c r="D193" s="17" t="s">
        <v>323</v>
      </c>
      <c r="E193" s="18">
        <v>503</v>
      </c>
      <c r="F193" s="30">
        <v>2</v>
      </c>
      <c r="G193" s="31">
        <v>5769.5010000000002</v>
      </c>
      <c r="H193" s="20">
        <f t="shared" si="21"/>
        <v>11539.002</v>
      </c>
      <c r="I193" s="21">
        <f t="shared" si="24"/>
        <v>138468.024</v>
      </c>
      <c r="J193" s="22">
        <v>0</v>
      </c>
      <c r="K193" s="22">
        <f t="shared" si="22"/>
        <v>1896.8222465753424</v>
      </c>
      <c r="L193" s="22">
        <f t="shared" si="25"/>
        <v>18968.222465753424</v>
      </c>
      <c r="M193" s="22">
        <v>0</v>
      </c>
      <c r="N193" s="22">
        <v>0</v>
      </c>
      <c r="O193" s="22">
        <v>9477</v>
      </c>
      <c r="P193" s="21">
        <f t="shared" si="26"/>
        <v>168810.06871232879</v>
      </c>
    </row>
    <row r="194" spans="1:30" s="14" customFormat="1" ht="15.95" customHeight="1" x14ac:dyDescent="0.2">
      <c r="A194" s="15" t="s">
        <v>325</v>
      </c>
      <c r="B194" s="25" t="s">
        <v>326</v>
      </c>
      <c r="C194" s="29">
        <v>20</v>
      </c>
      <c r="D194" s="17" t="s">
        <v>323</v>
      </c>
      <c r="E194" s="18">
        <v>503</v>
      </c>
      <c r="F194" s="30">
        <v>1</v>
      </c>
      <c r="G194" s="31">
        <v>5180.0010000000002</v>
      </c>
      <c r="H194" s="20">
        <f t="shared" si="21"/>
        <v>5180.0010000000002</v>
      </c>
      <c r="I194" s="21">
        <f t="shared" si="24"/>
        <v>62160.012000000002</v>
      </c>
      <c r="J194" s="22">
        <v>0</v>
      </c>
      <c r="K194" s="22">
        <f t="shared" si="22"/>
        <v>851.50701369863009</v>
      </c>
      <c r="L194" s="22">
        <f t="shared" si="25"/>
        <v>8515.0701369863018</v>
      </c>
      <c r="M194" s="22">
        <v>0</v>
      </c>
      <c r="N194" s="22">
        <v>0</v>
      </c>
      <c r="O194" s="22">
        <v>7404</v>
      </c>
      <c r="P194" s="21">
        <f t="shared" si="26"/>
        <v>78930.589150684944</v>
      </c>
    </row>
    <row r="195" spans="1:30" s="14" customFormat="1" ht="15.95" customHeight="1" x14ac:dyDescent="0.2">
      <c r="A195" s="15" t="s">
        <v>327</v>
      </c>
      <c r="B195" s="25" t="s">
        <v>328</v>
      </c>
      <c r="C195" s="29">
        <v>20</v>
      </c>
      <c r="D195" s="17" t="s">
        <v>323</v>
      </c>
      <c r="E195" s="18">
        <v>503</v>
      </c>
      <c r="F195" s="30">
        <v>1</v>
      </c>
      <c r="G195" s="31">
        <v>6188.0009999999993</v>
      </c>
      <c r="H195" s="20">
        <f t="shared" si="21"/>
        <v>6188.0009999999993</v>
      </c>
      <c r="I195" s="21">
        <f t="shared" si="24"/>
        <v>74256.011999999988</v>
      </c>
      <c r="J195" s="22">
        <v>0</v>
      </c>
      <c r="K195" s="22">
        <f t="shared" si="22"/>
        <v>1017.2056438356162</v>
      </c>
      <c r="L195" s="22">
        <f t="shared" si="25"/>
        <v>10172.056438356161</v>
      </c>
      <c r="M195" s="22">
        <v>0</v>
      </c>
      <c r="N195" s="22">
        <v>0</v>
      </c>
      <c r="O195" s="22">
        <v>8966.0015999999996</v>
      </c>
      <c r="P195" s="21">
        <f t="shared" si="26"/>
        <v>94411.275682191772</v>
      </c>
    </row>
    <row r="196" spans="1:30" s="14" customFormat="1" ht="24" customHeight="1" x14ac:dyDescent="0.2">
      <c r="A196" s="15" t="s">
        <v>329</v>
      </c>
      <c r="B196" s="38" t="s">
        <v>330</v>
      </c>
      <c r="C196" s="29">
        <v>20</v>
      </c>
      <c r="D196" s="17" t="s">
        <v>323</v>
      </c>
      <c r="E196" s="18">
        <v>503</v>
      </c>
      <c r="F196" s="30">
        <v>2</v>
      </c>
      <c r="G196" s="31">
        <v>7794</v>
      </c>
      <c r="H196" s="20">
        <f t="shared" si="21"/>
        <v>15588</v>
      </c>
      <c r="I196" s="21">
        <f t="shared" si="24"/>
        <v>187056</v>
      </c>
      <c r="J196" s="22">
        <v>0</v>
      </c>
      <c r="K196" s="22">
        <f t="shared" si="22"/>
        <v>2562.41095890411</v>
      </c>
      <c r="L196" s="22">
        <f t="shared" si="25"/>
        <v>25624.109589041098</v>
      </c>
      <c r="M196" s="22">
        <v>0</v>
      </c>
      <c r="N196" s="22">
        <v>0</v>
      </c>
      <c r="O196" s="22">
        <v>12525</v>
      </c>
      <c r="P196" s="21">
        <f t="shared" si="26"/>
        <v>227767.5205479452</v>
      </c>
      <c r="AD196" s="26"/>
    </row>
    <row r="197" spans="1:30" s="14" customFormat="1" ht="15.95" customHeight="1" x14ac:dyDescent="0.2">
      <c r="A197" s="15" t="s">
        <v>331</v>
      </c>
      <c r="B197" s="25" t="s">
        <v>332</v>
      </c>
      <c r="C197" s="29">
        <v>20</v>
      </c>
      <c r="D197" s="17" t="s">
        <v>323</v>
      </c>
      <c r="E197" s="18">
        <v>503</v>
      </c>
      <c r="F197" s="30">
        <v>1</v>
      </c>
      <c r="G197" s="31">
        <v>17664</v>
      </c>
      <c r="H197" s="20">
        <f t="shared" si="21"/>
        <v>17664</v>
      </c>
      <c r="I197" s="21">
        <f t="shared" si="24"/>
        <v>211968</v>
      </c>
      <c r="J197" s="22">
        <v>0</v>
      </c>
      <c r="K197" s="22">
        <f t="shared" si="22"/>
        <v>2903.6712328767126</v>
      </c>
      <c r="L197" s="22">
        <f t="shared" si="25"/>
        <v>29036.712328767124</v>
      </c>
      <c r="M197" s="22">
        <v>0</v>
      </c>
      <c r="N197" s="22">
        <v>0</v>
      </c>
      <c r="O197" s="22">
        <v>0</v>
      </c>
      <c r="P197" s="21">
        <f t="shared" si="26"/>
        <v>243908.38356164383</v>
      </c>
    </row>
    <row r="198" spans="1:30" s="14" customFormat="1" ht="15.95" customHeight="1" x14ac:dyDescent="0.2">
      <c r="A198" s="15" t="s">
        <v>67</v>
      </c>
      <c r="B198" s="25" t="s">
        <v>333</v>
      </c>
      <c r="C198" s="29">
        <v>20</v>
      </c>
      <c r="D198" s="17" t="s">
        <v>323</v>
      </c>
      <c r="E198" s="18">
        <v>503</v>
      </c>
      <c r="F198" s="30">
        <v>1</v>
      </c>
      <c r="G198" s="31">
        <v>5586</v>
      </c>
      <c r="H198" s="20">
        <f t="shared" si="21"/>
        <v>5586</v>
      </c>
      <c r="I198" s="21">
        <f t="shared" si="24"/>
        <v>67032</v>
      </c>
      <c r="J198" s="22">
        <v>0</v>
      </c>
      <c r="K198" s="22">
        <f t="shared" si="22"/>
        <v>918.24657534246569</v>
      </c>
      <c r="L198" s="22">
        <f t="shared" si="25"/>
        <v>9182.4657534246562</v>
      </c>
      <c r="M198" s="22">
        <v>0</v>
      </c>
      <c r="N198" s="22">
        <v>0</v>
      </c>
      <c r="O198" s="22">
        <v>9185.0015999999996</v>
      </c>
      <c r="P198" s="21">
        <f t="shared" si="26"/>
        <v>86317.713928767116</v>
      </c>
    </row>
    <row r="199" spans="1:30" s="14" customFormat="1" ht="15.95" customHeight="1" x14ac:dyDescent="0.2">
      <c r="A199" s="15" t="s">
        <v>334</v>
      </c>
      <c r="B199" s="25" t="s">
        <v>335</v>
      </c>
      <c r="C199" s="29">
        <v>20</v>
      </c>
      <c r="D199" s="17" t="s">
        <v>323</v>
      </c>
      <c r="E199" s="18">
        <v>503</v>
      </c>
      <c r="F199" s="30">
        <v>1</v>
      </c>
      <c r="G199" s="31">
        <v>8652.99</v>
      </c>
      <c r="H199" s="20">
        <f t="shared" si="21"/>
        <v>8652.99</v>
      </c>
      <c r="I199" s="21">
        <f t="shared" si="24"/>
        <v>103835.88</v>
      </c>
      <c r="J199" s="22">
        <v>0</v>
      </c>
      <c r="K199" s="22">
        <f t="shared" si="22"/>
        <v>1422.4093150684935</v>
      </c>
      <c r="L199" s="22">
        <f t="shared" si="25"/>
        <v>14224.093150684934</v>
      </c>
      <c r="M199" s="22">
        <v>0</v>
      </c>
      <c r="N199" s="22">
        <v>0</v>
      </c>
      <c r="O199" s="22">
        <v>13868.0016</v>
      </c>
      <c r="P199" s="21">
        <f t="shared" si="26"/>
        <v>133350.38406575343</v>
      </c>
    </row>
    <row r="200" spans="1:30" s="14" customFormat="1" ht="15.95" customHeight="1" x14ac:dyDescent="0.2">
      <c r="A200" s="15" t="s">
        <v>133</v>
      </c>
      <c r="B200" s="25" t="s">
        <v>336</v>
      </c>
      <c r="C200" s="29">
        <v>20</v>
      </c>
      <c r="D200" s="17" t="s">
        <v>323</v>
      </c>
      <c r="E200" s="18">
        <v>503</v>
      </c>
      <c r="F200" s="30">
        <v>1</v>
      </c>
      <c r="G200" s="31">
        <f>2558.4*2</f>
        <v>5116.8</v>
      </c>
      <c r="H200" s="20">
        <f t="shared" si="21"/>
        <v>5116.8</v>
      </c>
      <c r="I200" s="21">
        <f t="shared" si="24"/>
        <v>61401.600000000006</v>
      </c>
      <c r="J200" s="22">
        <v>0</v>
      </c>
      <c r="K200" s="22">
        <f t="shared" si="22"/>
        <v>841.11780821917819</v>
      </c>
      <c r="L200" s="22">
        <f t="shared" si="25"/>
        <v>8411.1780821917819</v>
      </c>
      <c r="M200" s="22">
        <v>0</v>
      </c>
      <c r="N200" s="22">
        <v>0</v>
      </c>
      <c r="O200" s="32">
        <v>7943.1552000000011</v>
      </c>
      <c r="P200" s="21">
        <f t="shared" si="26"/>
        <v>78597.051090410969</v>
      </c>
    </row>
    <row r="201" spans="1:30" s="14" customFormat="1" ht="15.95" customHeight="1" x14ac:dyDescent="0.2">
      <c r="A201" s="15" t="s">
        <v>337</v>
      </c>
      <c r="B201" s="25" t="s">
        <v>338</v>
      </c>
      <c r="C201" s="29">
        <v>20</v>
      </c>
      <c r="D201" s="17" t="s">
        <v>323</v>
      </c>
      <c r="E201" s="18">
        <v>503</v>
      </c>
      <c r="F201" s="30">
        <v>1</v>
      </c>
      <c r="G201" s="31">
        <f>2577.12*2</f>
        <v>5154.24</v>
      </c>
      <c r="H201" s="20">
        <f t="shared" si="21"/>
        <v>5154.24</v>
      </c>
      <c r="I201" s="21">
        <f t="shared" si="24"/>
        <v>61850.879999999997</v>
      </c>
      <c r="J201" s="22">
        <v>0</v>
      </c>
      <c r="K201" s="22">
        <f t="shared" si="22"/>
        <v>847.27232876712321</v>
      </c>
      <c r="L201" s="22">
        <f t="shared" si="25"/>
        <v>8472.7232876712314</v>
      </c>
      <c r="M201" s="22">
        <v>0</v>
      </c>
      <c r="N201" s="22">
        <v>0</v>
      </c>
      <c r="O201" s="32">
        <v>8001.2426400000004</v>
      </c>
      <c r="P201" s="21">
        <f t="shared" si="26"/>
        <v>79172.118256438349</v>
      </c>
    </row>
    <row r="202" spans="1:30" s="14" customFormat="1" ht="15.95" customHeight="1" x14ac:dyDescent="0.2">
      <c r="A202" s="15" t="s">
        <v>39</v>
      </c>
      <c r="B202" s="25" t="s">
        <v>339</v>
      </c>
      <c r="C202" s="29">
        <v>20</v>
      </c>
      <c r="D202" s="17" t="s">
        <v>323</v>
      </c>
      <c r="E202" s="18">
        <v>503</v>
      </c>
      <c r="F202" s="30">
        <v>1</v>
      </c>
      <c r="G202" s="31">
        <f>2489.25*2</f>
        <v>4978.5</v>
      </c>
      <c r="H202" s="20">
        <f t="shared" ref="H202:H232" si="34">+G202*F202</f>
        <v>4978.5</v>
      </c>
      <c r="I202" s="21">
        <f t="shared" si="24"/>
        <v>59742</v>
      </c>
      <c r="J202" s="22">
        <v>0</v>
      </c>
      <c r="K202" s="22">
        <f t="shared" ref="K202:K232" si="35">I202/365*20*25%</f>
        <v>818.38356164383549</v>
      </c>
      <c r="L202" s="22">
        <f t="shared" si="25"/>
        <v>8183.8356164383558</v>
      </c>
      <c r="M202" s="22">
        <v>0</v>
      </c>
      <c r="N202" s="22">
        <v>0</v>
      </c>
      <c r="O202" s="32">
        <v>2807.8739999999998</v>
      </c>
      <c r="P202" s="21">
        <f t="shared" si="26"/>
        <v>71552.093178082185</v>
      </c>
    </row>
    <row r="203" spans="1:30" s="14" customFormat="1" ht="15.95" customHeight="1" x14ac:dyDescent="0.2">
      <c r="A203" s="15" t="s">
        <v>39</v>
      </c>
      <c r="B203" s="25" t="s">
        <v>340</v>
      </c>
      <c r="C203" s="29">
        <v>20</v>
      </c>
      <c r="D203" s="17" t="s">
        <v>323</v>
      </c>
      <c r="E203" s="18">
        <v>503</v>
      </c>
      <c r="F203" s="30">
        <v>1</v>
      </c>
      <c r="G203" s="31">
        <f>5343*2</f>
        <v>10686</v>
      </c>
      <c r="H203" s="20">
        <f t="shared" si="34"/>
        <v>10686</v>
      </c>
      <c r="I203" s="21">
        <f t="shared" si="24"/>
        <v>128232</v>
      </c>
      <c r="J203" s="22">
        <v>0</v>
      </c>
      <c r="K203" s="22">
        <f t="shared" si="35"/>
        <v>1756.6027397260273</v>
      </c>
      <c r="L203" s="22">
        <f t="shared" si="25"/>
        <v>17566.027397260274</v>
      </c>
      <c r="M203" s="22">
        <v>0</v>
      </c>
      <c r="N203" s="22">
        <v>0</v>
      </c>
      <c r="O203" s="32">
        <v>6026.9040000000005</v>
      </c>
      <c r="P203" s="21">
        <f t="shared" si="26"/>
        <v>153581.53413698633</v>
      </c>
    </row>
    <row r="204" spans="1:30" s="14" customFormat="1" ht="15.95" customHeight="1" x14ac:dyDescent="0.2">
      <c r="A204" s="15" t="s">
        <v>341</v>
      </c>
      <c r="B204" s="25" t="s">
        <v>342</v>
      </c>
      <c r="C204" s="29">
        <v>20</v>
      </c>
      <c r="D204" s="17" t="s">
        <v>323</v>
      </c>
      <c r="E204" s="18">
        <v>503</v>
      </c>
      <c r="F204" s="30">
        <v>1</v>
      </c>
      <c r="G204" s="31">
        <f>2725.5*2</f>
        <v>5451</v>
      </c>
      <c r="H204" s="20">
        <f t="shared" si="34"/>
        <v>5451</v>
      </c>
      <c r="I204" s="21">
        <f t="shared" si="24"/>
        <v>65412</v>
      </c>
      <c r="J204" s="22">
        <v>0</v>
      </c>
      <c r="K204" s="22">
        <f t="shared" si="35"/>
        <v>896.05479452054794</v>
      </c>
      <c r="L204" s="22">
        <f t="shared" si="25"/>
        <v>8960.5479452054788</v>
      </c>
      <c r="M204" s="22">
        <v>0</v>
      </c>
      <c r="N204" s="22">
        <v>0</v>
      </c>
      <c r="O204" s="32">
        <v>8677.68</v>
      </c>
      <c r="P204" s="21">
        <f t="shared" si="26"/>
        <v>83946.282739726012</v>
      </c>
    </row>
    <row r="205" spans="1:30" s="14" customFormat="1" ht="15.95" customHeight="1" x14ac:dyDescent="0.2">
      <c r="A205" s="56" t="s">
        <v>23</v>
      </c>
      <c r="B205" s="56"/>
      <c r="C205" s="56"/>
      <c r="D205" s="56"/>
      <c r="E205" s="56"/>
      <c r="F205" s="23">
        <f>SUM(F192:F204)</f>
        <v>17</v>
      </c>
      <c r="G205" s="20"/>
      <c r="H205" s="20"/>
      <c r="I205" s="24">
        <f>SUM(I192:I204)</f>
        <v>1476366.12</v>
      </c>
      <c r="J205" s="24">
        <f t="shared" ref="J205:P205" si="36">SUM(J192:J204)</f>
        <v>0</v>
      </c>
      <c r="K205" s="24">
        <f t="shared" si="36"/>
        <v>20224.193424657533</v>
      </c>
      <c r="L205" s="24">
        <f t="shared" si="36"/>
        <v>202241.93424657534</v>
      </c>
      <c r="M205" s="24">
        <f t="shared" si="36"/>
        <v>0</v>
      </c>
      <c r="N205" s="24">
        <f t="shared" si="36"/>
        <v>0</v>
      </c>
      <c r="O205" s="24">
        <f t="shared" si="36"/>
        <v>106426.86144000001</v>
      </c>
      <c r="P205" s="24">
        <f t="shared" si="36"/>
        <v>1805259.1091112331</v>
      </c>
    </row>
    <row r="206" spans="1:30" s="14" customFormat="1" ht="15.95" customHeight="1" x14ac:dyDescent="0.2">
      <c r="A206" s="15" t="s">
        <v>343</v>
      </c>
      <c r="B206" s="25" t="s">
        <v>344</v>
      </c>
      <c r="C206" s="29">
        <v>21</v>
      </c>
      <c r="D206" s="17" t="s">
        <v>345</v>
      </c>
      <c r="E206" s="18">
        <v>503</v>
      </c>
      <c r="F206" s="30">
        <v>1</v>
      </c>
      <c r="G206" s="31">
        <v>5673</v>
      </c>
      <c r="H206" s="20">
        <f t="shared" si="34"/>
        <v>5673</v>
      </c>
      <c r="I206" s="21">
        <f t="shared" si="24"/>
        <v>68076</v>
      </c>
      <c r="J206" s="22">
        <v>0</v>
      </c>
      <c r="K206" s="22">
        <f t="shared" si="35"/>
        <v>932.54794520547944</v>
      </c>
      <c r="L206" s="22">
        <f t="shared" si="25"/>
        <v>9325.4794520547948</v>
      </c>
      <c r="M206" s="22">
        <v>0</v>
      </c>
      <c r="N206" s="22">
        <v>0</v>
      </c>
      <c r="O206" s="22">
        <v>9323.0015999999996</v>
      </c>
      <c r="P206" s="21">
        <f t="shared" si="26"/>
        <v>87657.028997260277</v>
      </c>
    </row>
    <row r="207" spans="1:30" s="14" customFormat="1" ht="15.95" customHeight="1" x14ac:dyDescent="0.2">
      <c r="A207" s="15" t="s">
        <v>67</v>
      </c>
      <c r="B207" s="25" t="s">
        <v>346</v>
      </c>
      <c r="C207" s="29">
        <v>21</v>
      </c>
      <c r="D207" s="17" t="s">
        <v>345</v>
      </c>
      <c r="E207" s="18">
        <v>503</v>
      </c>
      <c r="F207" s="30">
        <v>1</v>
      </c>
      <c r="G207" s="31">
        <v>7671</v>
      </c>
      <c r="H207" s="20">
        <f t="shared" si="34"/>
        <v>7671</v>
      </c>
      <c r="I207" s="21">
        <f t="shared" si="24"/>
        <v>92052</v>
      </c>
      <c r="J207" s="22">
        <v>0</v>
      </c>
      <c r="K207" s="22">
        <f t="shared" si="35"/>
        <v>1260.986301369863</v>
      </c>
      <c r="L207" s="22">
        <f t="shared" si="25"/>
        <v>12609.86301369863</v>
      </c>
      <c r="M207" s="22">
        <v>0</v>
      </c>
      <c r="N207" s="22">
        <v>0</v>
      </c>
      <c r="O207" s="22">
        <v>12332.0016</v>
      </c>
      <c r="P207" s="21">
        <f t="shared" si="26"/>
        <v>118254.8509150685</v>
      </c>
    </row>
    <row r="208" spans="1:30" s="14" customFormat="1" ht="15.95" customHeight="1" x14ac:dyDescent="0.2">
      <c r="A208" s="15" t="s">
        <v>347</v>
      </c>
      <c r="B208" s="25" t="s">
        <v>348</v>
      </c>
      <c r="C208" s="29">
        <v>21</v>
      </c>
      <c r="D208" s="17" t="s">
        <v>345</v>
      </c>
      <c r="E208" s="18">
        <v>503</v>
      </c>
      <c r="F208" s="30">
        <v>1</v>
      </c>
      <c r="G208" s="31">
        <v>4928.0009999999993</v>
      </c>
      <c r="H208" s="20">
        <f t="shared" si="34"/>
        <v>4928.0009999999993</v>
      </c>
      <c r="I208" s="21">
        <f t="shared" si="24"/>
        <v>59136.011999999988</v>
      </c>
      <c r="J208" s="22">
        <v>0</v>
      </c>
      <c r="K208" s="22">
        <f t="shared" si="35"/>
        <v>810.08235616438344</v>
      </c>
      <c r="L208" s="22">
        <f t="shared" si="25"/>
        <v>8100.8235616438342</v>
      </c>
      <c r="M208" s="22">
        <v>0</v>
      </c>
      <c r="N208" s="22">
        <v>0</v>
      </c>
      <c r="O208" s="22">
        <v>8153.0015999999996</v>
      </c>
      <c r="P208" s="21">
        <f t="shared" si="26"/>
        <v>76199.919517808215</v>
      </c>
      <c r="AB208" s="26"/>
    </row>
    <row r="209" spans="1:28" s="14" customFormat="1" ht="15.95" customHeight="1" x14ac:dyDescent="0.2">
      <c r="A209" s="56" t="s">
        <v>23</v>
      </c>
      <c r="B209" s="56"/>
      <c r="C209" s="56"/>
      <c r="D209" s="56"/>
      <c r="E209" s="56"/>
      <c r="F209" s="23">
        <f>SUM(F206:F208)</f>
        <v>3</v>
      </c>
      <c r="G209" s="20"/>
      <c r="H209" s="20"/>
      <c r="I209" s="24">
        <f>SUM(I206:I208)</f>
        <v>219264.01199999999</v>
      </c>
      <c r="J209" s="24">
        <f t="shared" ref="J209:P209" si="37">SUM(J206:J208)</f>
        <v>0</v>
      </c>
      <c r="K209" s="24">
        <f t="shared" si="37"/>
        <v>3003.6166027397257</v>
      </c>
      <c r="L209" s="24">
        <f t="shared" si="37"/>
        <v>30036.166027397259</v>
      </c>
      <c r="M209" s="24">
        <f t="shared" si="37"/>
        <v>0</v>
      </c>
      <c r="N209" s="24">
        <f t="shared" si="37"/>
        <v>0</v>
      </c>
      <c r="O209" s="24">
        <f t="shared" si="37"/>
        <v>29808.004799999999</v>
      </c>
      <c r="P209" s="24">
        <f t="shared" si="37"/>
        <v>282111.79943013703</v>
      </c>
    </row>
    <row r="210" spans="1:28" s="14" customFormat="1" ht="15.95" customHeight="1" x14ac:dyDescent="0.2">
      <c r="A210" s="15" t="s">
        <v>349</v>
      </c>
      <c r="B210" s="41" t="s">
        <v>350</v>
      </c>
      <c r="C210" s="29">
        <v>22</v>
      </c>
      <c r="D210" s="17" t="s">
        <v>351</v>
      </c>
      <c r="E210" s="18">
        <v>503</v>
      </c>
      <c r="F210" s="30">
        <v>1</v>
      </c>
      <c r="G210" s="31">
        <v>11337</v>
      </c>
      <c r="H210" s="20">
        <f t="shared" si="34"/>
        <v>11337</v>
      </c>
      <c r="I210" s="21">
        <f t="shared" si="24"/>
        <v>136044</v>
      </c>
      <c r="J210" s="22">
        <v>0</v>
      </c>
      <c r="K210" s="22">
        <f t="shared" si="35"/>
        <v>1863.6164383561643</v>
      </c>
      <c r="L210" s="22">
        <f t="shared" si="25"/>
        <v>18636.164383561645</v>
      </c>
      <c r="M210" s="22">
        <v>0</v>
      </c>
      <c r="N210" s="22">
        <v>0</v>
      </c>
      <c r="O210" s="22">
        <v>11809.0008</v>
      </c>
      <c r="P210" s="21">
        <f t="shared" si="26"/>
        <v>168352.78162191782</v>
      </c>
    </row>
    <row r="211" spans="1:28" s="14" customFormat="1" ht="15.95" customHeight="1" x14ac:dyDescent="0.2">
      <c r="A211" s="15" t="s">
        <v>352</v>
      </c>
      <c r="B211" s="25" t="s">
        <v>353</v>
      </c>
      <c r="C211" s="29">
        <v>22</v>
      </c>
      <c r="D211" s="17" t="s">
        <v>351</v>
      </c>
      <c r="E211" s="18">
        <v>503</v>
      </c>
      <c r="F211" s="30">
        <v>1</v>
      </c>
      <c r="G211" s="31">
        <v>6993</v>
      </c>
      <c r="H211" s="20">
        <f t="shared" si="34"/>
        <v>6993</v>
      </c>
      <c r="I211" s="21">
        <f t="shared" si="24"/>
        <v>83916</v>
      </c>
      <c r="J211" s="22">
        <v>0</v>
      </c>
      <c r="K211" s="22">
        <f t="shared" si="35"/>
        <v>1149.5342465753424</v>
      </c>
      <c r="L211" s="22">
        <f t="shared" si="25"/>
        <v>11495.342465753423</v>
      </c>
      <c r="M211" s="22">
        <v>0</v>
      </c>
      <c r="N211" s="22">
        <v>0</v>
      </c>
      <c r="O211" s="22">
        <v>11403</v>
      </c>
      <c r="P211" s="21">
        <f t="shared" si="26"/>
        <v>107963.87671232877</v>
      </c>
    </row>
    <row r="212" spans="1:28" s="14" customFormat="1" ht="15.95" customHeight="1" x14ac:dyDescent="0.2">
      <c r="A212" s="15" t="s">
        <v>354</v>
      </c>
      <c r="B212" s="25" t="s">
        <v>355</v>
      </c>
      <c r="C212" s="29">
        <v>22</v>
      </c>
      <c r="D212" s="17" t="s">
        <v>351</v>
      </c>
      <c r="E212" s="18">
        <v>503</v>
      </c>
      <c r="F212" s="30">
        <v>1</v>
      </c>
      <c r="G212" s="31">
        <v>6660</v>
      </c>
      <c r="H212" s="20">
        <f t="shared" si="34"/>
        <v>6660</v>
      </c>
      <c r="I212" s="21">
        <f t="shared" si="24"/>
        <v>79920</v>
      </c>
      <c r="J212" s="22">
        <v>0</v>
      </c>
      <c r="K212" s="22">
        <f t="shared" si="35"/>
        <v>1094.7945205479452</v>
      </c>
      <c r="L212" s="22">
        <f t="shared" si="25"/>
        <v>10947.945205479453</v>
      </c>
      <c r="M212" s="22">
        <v>0</v>
      </c>
      <c r="N212" s="22">
        <v>0</v>
      </c>
      <c r="O212" s="22">
        <v>10873.0008</v>
      </c>
      <c r="P212" s="21">
        <f t="shared" si="26"/>
        <v>102835.7405260274</v>
      </c>
    </row>
    <row r="213" spans="1:28" s="14" customFormat="1" ht="15.95" customHeight="1" x14ac:dyDescent="0.2">
      <c r="A213" s="15" t="s">
        <v>356</v>
      </c>
      <c r="B213" s="41" t="s">
        <v>357</v>
      </c>
      <c r="C213" s="29">
        <v>22</v>
      </c>
      <c r="D213" s="17" t="s">
        <v>351</v>
      </c>
      <c r="E213" s="18">
        <v>503</v>
      </c>
      <c r="F213" s="30">
        <v>1</v>
      </c>
      <c r="G213" s="31">
        <v>6993</v>
      </c>
      <c r="H213" s="20">
        <f t="shared" si="34"/>
        <v>6993</v>
      </c>
      <c r="I213" s="21">
        <f t="shared" si="24"/>
        <v>83916</v>
      </c>
      <c r="J213" s="22">
        <v>0</v>
      </c>
      <c r="K213" s="22">
        <f t="shared" si="35"/>
        <v>1149.5342465753424</v>
      </c>
      <c r="L213" s="22">
        <f t="shared" si="25"/>
        <v>11495.342465753423</v>
      </c>
      <c r="M213" s="22">
        <v>0</v>
      </c>
      <c r="N213" s="22">
        <v>0</v>
      </c>
      <c r="O213" s="22">
        <v>11403</v>
      </c>
      <c r="P213" s="21">
        <f t="shared" si="26"/>
        <v>107963.87671232877</v>
      </c>
      <c r="AB213" s="26"/>
    </row>
    <row r="214" spans="1:28" s="14" customFormat="1" ht="15.95" customHeight="1" x14ac:dyDescent="0.2">
      <c r="A214" s="15" t="s">
        <v>358</v>
      </c>
      <c r="B214" s="25" t="s">
        <v>359</v>
      </c>
      <c r="C214" s="29">
        <v>22</v>
      </c>
      <c r="D214" s="17" t="s">
        <v>351</v>
      </c>
      <c r="E214" s="18">
        <v>503</v>
      </c>
      <c r="F214" s="30">
        <v>1</v>
      </c>
      <c r="G214" s="31">
        <v>6999</v>
      </c>
      <c r="H214" s="20">
        <f t="shared" si="34"/>
        <v>6999</v>
      </c>
      <c r="I214" s="21">
        <f t="shared" si="24"/>
        <v>83988</v>
      </c>
      <c r="J214" s="22">
        <v>0</v>
      </c>
      <c r="K214" s="22">
        <f t="shared" si="35"/>
        <v>1150.5205479452054</v>
      </c>
      <c r="L214" s="22">
        <f t="shared" si="25"/>
        <v>11505.205479452054</v>
      </c>
      <c r="M214" s="22">
        <v>0</v>
      </c>
      <c r="N214" s="22">
        <v>0</v>
      </c>
      <c r="O214" s="22">
        <v>11413.0008</v>
      </c>
      <c r="P214" s="21">
        <f t="shared" si="26"/>
        <v>108056.72682739726</v>
      </c>
    </row>
    <row r="215" spans="1:28" s="14" customFormat="1" ht="15.95" customHeight="1" x14ac:dyDescent="0.2">
      <c r="A215" s="15" t="s">
        <v>360</v>
      </c>
      <c r="B215" s="25" t="s">
        <v>361</v>
      </c>
      <c r="C215" s="29">
        <v>22</v>
      </c>
      <c r="D215" s="17" t="s">
        <v>351</v>
      </c>
      <c r="E215" s="18">
        <v>503</v>
      </c>
      <c r="F215" s="30">
        <v>1</v>
      </c>
      <c r="G215" s="31">
        <v>4689</v>
      </c>
      <c r="H215" s="20">
        <f t="shared" si="34"/>
        <v>4689</v>
      </c>
      <c r="I215" s="21">
        <f t="shared" si="24"/>
        <v>56268</v>
      </c>
      <c r="J215" s="22">
        <v>0</v>
      </c>
      <c r="K215" s="22">
        <f t="shared" si="35"/>
        <v>770.79452054794513</v>
      </c>
      <c r="L215" s="22">
        <f t="shared" si="25"/>
        <v>7707.9452054794519</v>
      </c>
      <c r="M215" s="22">
        <v>0</v>
      </c>
      <c r="N215" s="22">
        <v>0</v>
      </c>
      <c r="O215" s="22">
        <v>7786.0007999999998</v>
      </c>
      <c r="P215" s="21">
        <f t="shared" si="26"/>
        <v>72532.740526027395</v>
      </c>
    </row>
    <row r="216" spans="1:28" s="14" customFormat="1" ht="77.25" customHeight="1" x14ac:dyDescent="0.2">
      <c r="A216" s="15" t="s">
        <v>362</v>
      </c>
      <c r="B216" s="38" t="s">
        <v>363</v>
      </c>
      <c r="C216" s="29">
        <v>22</v>
      </c>
      <c r="D216" s="17" t="s">
        <v>351</v>
      </c>
      <c r="E216" s="18">
        <v>503</v>
      </c>
      <c r="F216" s="30">
        <v>6</v>
      </c>
      <c r="G216" s="31">
        <v>6993</v>
      </c>
      <c r="H216" s="20">
        <f t="shared" si="34"/>
        <v>41958</v>
      </c>
      <c r="I216" s="21">
        <f t="shared" si="24"/>
        <v>503496</v>
      </c>
      <c r="J216" s="22">
        <v>0</v>
      </c>
      <c r="K216" s="22">
        <f t="shared" si="35"/>
        <v>6897.2054794520545</v>
      </c>
      <c r="L216" s="22">
        <f t="shared" si="25"/>
        <v>68972.054794520547</v>
      </c>
      <c r="M216" s="22">
        <v>0</v>
      </c>
      <c r="N216" s="22">
        <v>0</v>
      </c>
      <c r="O216" s="22">
        <v>11403</v>
      </c>
      <c r="P216" s="21">
        <f t="shared" si="26"/>
        <v>590768.26027397253</v>
      </c>
    </row>
    <row r="217" spans="1:28" s="14" customFormat="1" ht="15.95" customHeight="1" x14ac:dyDescent="0.2">
      <c r="A217" s="15" t="s">
        <v>364</v>
      </c>
      <c r="B217" s="25" t="s">
        <v>365</v>
      </c>
      <c r="C217" s="29">
        <v>22</v>
      </c>
      <c r="D217" s="17" t="s">
        <v>351</v>
      </c>
      <c r="E217" s="18">
        <v>503</v>
      </c>
      <c r="F217" s="30">
        <v>1</v>
      </c>
      <c r="G217" s="31">
        <v>9369</v>
      </c>
      <c r="H217" s="20">
        <f t="shared" si="34"/>
        <v>9369</v>
      </c>
      <c r="I217" s="21">
        <f t="shared" si="24"/>
        <v>112428</v>
      </c>
      <c r="J217" s="22">
        <v>0</v>
      </c>
      <c r="K217" s="22">
        <f t="shared" si="35"/>
        <v>1540.1095890410961</v>
      </c>
      <c r="L217" s="22">
        <f t="shared" si="25"/>
        <v>15401.095890410959</v>
      </c>
      <c r="M217" s="22">
        <v>0</v>
      </c>
      <c r="N217" s="22">
        <v>0</v>
      </c>
      <c r="O217" s="22">
        <v>14980.0008</v>
      </c>
      <c r="P217" s="21">
        <f t="shared" si="26"/>
        <v>144349.20627945205</v>
      </c>
    </row>
    <row r="218" spans="1:28" s="14" customFormat="1" ht="15.95" customHeight="1" x14ac:dyDescent="0.2">
      <c r="A218" s="15" t="s">
        <v>366</v>
      </c>
      <c r="B218" s="25" t="s">
        <v>367</v>
      </c>
      <c r="C218" s="29">
        <v>22</v>
      </c>
      <c r="D218" s="17" t="s">
        <v>351</v>
      </c>
      <c r="E218" s="18">
        <v>503</v>
      </c>
      <c r="F218" s="30">
        <v>1</v>
      </c>
      <c r="G218" s="31">
        <v>6416.0010000000002</v>
      </c>
      <c r="H218" s="20">
        <f t="shared" si="34"/>
        <v>6416.0010000000002</v>
      </c>
      <c r="I218" s="21">
        <f t="shared" si="24"/>
        <v>76992.012000000002</v>
      </c>
      <c r="J218" s="22">
        <v>0</v>
      </c>
      <c r="K218" s="22">
        <f t="shared" si="35"/>
        <v>1054.685095890411</v>
      </c>
      <c r="L218" s="22">
        <f t="shared" si="25"/>
        <v>10546.85095890411</v>
      </c>
      <c r="M218" s="22">
        <v>0</v>
      </c>
      <c r="N218" s="22">
        <v>0</v>
      </c>
      <c r="O218" s="22">
        <v>9806.0015999999996</v>
      </c>
      <c r="P218" s="21">
        <f t="shared" si="26"/>
        <v>98399.549654794522</v>
      </c>
    </row>
    <row r="219" spans="1:28" s="14" customFormat="1" ht="15.95" customHeight="1" x14ac:dyDescent="0.2">
      <c r="A219" s="15" t="s">
        <v>368</v>
      </c>
      <c r="B219" s="25" t="s">
        <v>369</v>
      </c>
      <c r="C219" s="29">
        <v>22</v>
      </c>
      <c r="D219" s="17" t="s">
        <v>351</v>
      </c>
      <c r="E219" s="18">
        <v>503</v>
      </c>
      <c r="F219" s="30">
        <v>1</v>
      </c>
      <c r="G219" s="31">
        <v>8562.99</v>
      </c>
      <c r="H219" s="20">
        <f t="shared" si="34"/>
        <v>8562.99</v>
      </c>
      <c r="I219" s="21">
        <f t="shared" si="24"/>
        <v>102755.88</v>
      </c>
      <c r="J219" s="22">
        <v>0</v>
      </c>
      <c r="K219" s="22">
        <f t="shared" si="35"/>
        <v>1407.614794520548</v>
      </c>
      <c r="L219" s="22">
        <f t="shared" si="25"/>
        <v>14076.147945205481</v>
      </c>
      <c r="M219" s="22">
        <v>0</v>
      </c>
      <c r="N219" s="22">
        <v>0</v>
      </c>
      <c r="O219" s="22">
        <v>13728</v>
      </c>
      <c r="P219" s="21">
        <f t="shared" si="26"/>
        <v>131967.64273972603</v>
      </c>
    </row>
    <row r="220" spans="1:28" s="14" customFormat="1" ht="15.95" customHeight="1" x14ac:dyDescent="0.2">
      <c r="A220" s="15" t="s">
        <v>79</v>
      </c>
      <c r="B220" s="25" t="s">
        <v>370</v>
      </c>
      <c r="C220" s="29">
        <v>22</v>
      </c>
      <c r="D220" s="17" t="s">
        <v>351</v>
      </c>
      <c r="E220" s="18">
        <v>503</v>
      </c>
      <c r="F220" s="30">
        <v>1</v>
      </c>
      <c r="G220" s="31">
        <v>6415.0020000000004</v>
      </c>
      <c r="H220" s="20">
        <f t="shared" si="34"/>
        <v>6415.0020000000004</v>
      </c>
      <c r="I220" s="21">
        <f t="shared" si="24"/>
        <v>76980.024000000005</v>
      </c>
      <c r="J220" s="22">
        <v>0</v>
      </c>
      <c r="K220" s="22">
        <f t="shared" si="35"/>
        <v>1054.5208767123288</v>
      </c>
      <c r="L220" s="22">
        <f t="shared" si="25"/>
        <v>10545.208767123289</v>
      </c>
      <c r="M220" s="22">
        <v>0</v>
      </c>
      <c r="N220" s="22">
        <v>0</v>
      </c>
      <c r="O220" s="22">
        <v>9806.0015999999996</v>
      </c>
      <c r="P220" s="21">
        <f t="shared" si="26"/>
        <v>98385.755243835622</v>
      </c>
    </row>
    <row r="221" spans="1:28" s="14" customFormat="1" ht="15.95" customHeight="1" x14ac:dyDescent="0.2">
      <c r="A221" s="15" t="s">
        <v>39</v>
      </c>
      <c r="B221" s="25" t="s">
        <v>371</v>
      </c>
      <c r="C221" s="29">
        <v>22</v>
      </c>
      <c r="D221" s="17" t="s">
        <v>351</v>
      </c>
      <c r="E221" s="18">
        <v>503</v>
      </c>
      <c r="F221" s="30">
        <v>1</v>
      </c>
      <c r="G221" s="31">
        <f>4181.25*2</f>
        <v>8362.5</v>
      </c>
      <c r="H221" s="20">
        <f t="shared" si="34"/>
        <v>8362.5</v>
      </c>
      <c r="I221" s="21">
        <f t="shared" ref="I221:I232" si="38">F221*G221*12</f>
        <v>100350</v>
      </c>
      <c r="J221" s="22">
        <v>0</v>
      </c>
      <c r="K221" s="22">
        <f t="shared" si="35"/>
        <v>1374.6575342465753</v>
      </c>
      <c r="L221" s="22">
        <f t="shared" ref="L221:L232" si="39">I221/365*50</f>
        <v>13746.575342465752</v>
      </c>
      <c r="M221" s="22">
        <v>0</v>
      </c>
      <c r="N221" s="22">
        <v>0</v>
      </c>
      <c r="O221" s="22">
        <v>4716.4500000000007</v>
      </c>
      <c r="P221" s="21">
        <f t="shared" ref="P221:P231" si="40">SUM(I221:O221)</f>
        <v>120187.68287671234</v>
      </c>
    </row>
    <row r="222" spans="1:28" s="14" customFormat="1" ht="15.95" customHeight="1" x14ac:dyDescent="0.2">
      <c r="A222" s="56" t="s">
        <v>23</v>
      </c>
      <c r="B222" s="56"/>
      <c r="C222" s="56"/>
      <c r="D222" s="56"/>
      <c r="E222" s="56"/>
      <c r="F222" s="23">
        <f>SUM(F210:F221)</f>
        <v>17</v>
      </c>
      <c r="G222" s="20"/>
      <c r="H222" s="20"/>
      <c r="I222" s="24">
        <f>SUM(I210:I221)</f>
        <v>1497053.916</v>
      </c>
      <c r="J222" s="24">
        <f t="shared" ref="J222:P222" si="41">SUM(J210:J221)</f>
        <v>0</v>
      </c>
      <c r="K222" s="24">
        <f t="shared" si="41"/>
        <v>20507.587890410963</v>
      </c>
      <c r="L222" s="24">
        <f t="shared" si="41"/>
        <v>205075.87890410959</v>
      </c>
      <c r="M222" s="24">
        <f t="shared" si="41"/>
        <v>0</v>
      </c>
      <c r="N222" s="24">
        <f t="shared" si="41"/>
        <v>0</v>
      </c>
      <c r="O222" s="24">
        <f t="shared" si="41"/>
        <v>129126.4572</v>
      </c>
      <c r="P222" s="24">
        <f t="shared" si="41"/>
        <v>1851763.8399945206</v>
      </c>
    </row>
    <row r="223" spans="1:28" s="14" customFormat="1" ht="15.95" customHeight="1" x14ac:dyDescent="0.2">
      <c r="A223" s="15" t="s">
        <v>372</v>
      </c>
      <c r="B223" s="25" t="s">
        <v>373</v>
      </c>
      <c r="C223" s="29">
        <v>23</v>
      </c>
      <c r="D223" s="17" t="s">
        <v>374</v>
      </c>
      <c r="E223" s="18">
        <v>503</v>
      </c>
      <c r="F223" s="30">
        <v>1</v>
      </c>
      <c r="G223" s="31">
        <v>8827.0020000000004</v>
      </c>
      <c r="H223" s="20">
        <f t="shared" si="34"/>
        <v>8827.0020000000004</v>
      </c>
      <c r="I223" s="21">
        <f t="shared" si="38"/>
        <v>105924.024</v>
      </c>
      <c r="J223" s="22">
        <v>0</v>
      </c>
      <c r="K223" s="22">
        <f t="shared" si="35"/>
        <v>1451.0140273972604</v>
      </c>
      <c r="L223" s="22">
        <f t="shared" si="39"/>
        <v>14510.140273972604</v>
      </c>
      <c r="M223" s="22">
        <v>0</v>
      </c>
      <c r="N223" s="22">
        <v>0</v>
      </c>
      <c r="O223" s="22">
        <v>0</v>
      </c>
      <c r="P223" s="21">
        <f t="shared" si="40"/>
        <v>121885.17830136987</v>
      </c>
    </row>
    <row r="224" spans="1:28" s="14" customFormat="1" ht="15.95" customHeight="1" x14ac:dyDescent="0.2">
      <c r="A224" s="56" t="s">
        <v>23</v>
      </c>
      <c r="B224" s="56"/>
      <c r="C224" s="56"/>
      <c r="D224" s="56"/>
      <c r="E224" s="56"/>
      <c r="F224" s="23">
        <f>+F223</f>
        <v>1</v>
      </c>
      <c r="G224" s="20"/>
      <c r="H224" s="20"/>
      <c r="I224" s="24">
        <f>+I223</f>
        <v>105924.024</v>
      </c>
      <c r="J224" s="24">
        <f t="shared" ref="J224:P224" si="42">+J223</f>
        <v>0</v>
      </c>
      <c r="K224" s="24">
        <f t="shared" si="42"/>
        <v>1451.0140273972604</v>
      </c>
      <c r="L224" s="24">
        <f t="shared" si="42"/>
        <v>14510.140273972604</v>
      </c>
      <c r="M224" s="24">
        <f t="shared" si="42"/>
        <v>0</v>
      </c>
      <c r="N224" s="24">
        <f t="shared" si="42"/>
        <v>0</v>
      </c>
      <c r="O224" s="24">
        <f t="shared" si="42"/>
        <v>0</v>
      </c>
      <c r="P224" s="24">
        <f t="shared" si="42"/>
        <v>121885.17830136987</v>
      </c>
    </row>
    <row r="225" spans="1:16" s="14" customFormat="1" ht="15.95" customHeight="1" x14ac:dyDescent="0.2">
      <c r="A225" s="15" t="s">
        <v>375</v>
      </c>
      <c r="B225" s="25" t="s">
        <v>376</v>
      </c>
      <c r="C225" s="29">
        <v>24</v>
      </c>
      <c r="D225" s="17" t="s">
        <v>377</v>
      </c>
      <c r="E225" s="18">
        <v>503</v>
      </c>
      <c r="F225" s="30">
        <v>1</v>
      </c>
      <c r="G225" s="31">
        <v>8285.0010000000002</v>
      </c>
      <c r="H225" s="20">
        <f t="shared" si="34"/>
        <v>8285.0010000000002</v>
      </c>
      <c r="I225" s="21">
        <f t="shared" si="38"/>
        <v>99420.012000000002</v>
      </c>
      <c r="J225" s="22">
        <v>0</v>
      </c>
      <c r="K225" s="22">
        <f t="shared" si="35"/>
        <v>1361.9179726027396</v>
      </c>
      <c r="L225" s="22">
        <f t="shared" si="39"/>
        <v>13619.179726027398</v>
      </c>
      <c r="M225" s="22">
        <v>0</v>
      </c>
      <c r="N225" s="22">
        <v>0</v>
      </c>
      <c r="O225" s="22">
        <v>11447.0016</v>
      </c>
      <c r="P225" s="21">
        <f t="shared" si="40"/>
        <v>125848.11129863015</v>
      </c>
    </row>
    <row r="226" spans="1:16" s="14" customFormat="1" ht="15.95" customHeight="1" x14ac:dyDescent="0.2">
      <c r="A226" s="15" t="s">
        <v>378</v>
      </c>
      <c r="B226" s="25" t="s">
        <v>379</v>
      </c>
      <c r="C226" s="29">
        <v>24</v>
      </c>
      <c r="D226" s="17" t="s">
        <v>377</v>
      </c>
      <c r="E226" s="18">
        <v>503</v>
      </c>
      <c r="F226" s="30">
        <v>1</v>
      </c>
      <c r="G226" s="31">
        <f>4142.5005*2</f>
        <v>8285.0010000000002</v>
      </c>
      <c r="H226" s="20">
        <f t="shared" si="34"/>
        <v>8285.0010000000002</v>
      </c>
      <c r="I226" s="21">
        <f t="shared" si="38"/>
        <v>99420.012000000002</v>
      </c>
      <c r="J226" s="22">
        <v>0</v>
      </c>
      <c r="K226" s="22">
        <f t="shared" si="35"/>
        <v>1361.9179726027396</v>
      </c>
      <c r="L226" s="22">
        <f t="shared" si="39"/>
        <v>13619.179726027398</v>
      </c>
      <c r="M226" s="22">
        <v>0</v>
      </c>
      <c r="N226" s="22">
        <v>0</v>
      </c>
      <c r="O226" s="22">
        <v>4672.74</v>
      </c>
      <c r="P226" s="21">
        <f t="shared" si="40"/>
        <v>119073.84969863015</v>
      </c>
    </row>
    <row r="227" spans="1:16" s="14" customFormat="1" ht="15.95" customHeight="1" x14ac:dyDescent="0.2">
      <c r="A227" s="56" t="s">
        <v>23</v>
      </c>
      <c r="B227" s="56"/>
      <c r="C227" s="56"/>
      <c r="D227" s="56"/>
      <c r="E227" s="56"/>
      <c r="F227" s="23">
        <f>SUM(F225:F226)</f>
        <v>2</v>
      </c>
      <c r="G227" s="20"/>
      <c r="H227" s="20"/>
      <c r="I227" s="24">
        <f>SUM(I225:I226)</f>
        <v>198840.024</v>
      </c>
      <c r="J227" s="24">
        <f t="shared" ref="J227:P227" si="43">SUM(J225:J226)</f>
        <v>0</v>
      </c>
      <c r="K227" s="24">
        <f t="shared" si="43"/>
        <v>2723.8359452054792</v>
      </c>
      <c r="L227" s="24">
        <f t="shared" si="43"/>
        <v>27238.359452054796</v>
      </c>
      <c r="M227" s="24">
        <f t="shared" si="43"/>
        <v>0</v>
      </c>
      <c r="N227" s="24">
        <f t="shared" si="43"/>
        <v>0</v>
      </c>
      <c r="O227" s="24">
        <f t="shared" si="43"/>
        <v>16119.741599999999</v>
      </c>
      <c r="P227" s="24">
        <f t="shared" si="43"/>
        <v>244921.96099726029</v>
      </c>
    </row>
    <row r="228" spans="1:16" s="14" customFormat="1" ht="15.95" customHeight="1" x14ac:dyDescent="0.2">
      <c r="A228" s="15" t="s">
        <v>380</v>
      </c>
      <c r="B228" s="25" t="s">
        <v>381</v>
      </c>
      <c r="C228" s="29">
        <v>25</v>
      </c>
      <c r="D228" s="17" t="s">
        <v>382</v>
      </c>
      <c r="E228" s="18">
        <v>503</v>
      </c>
      <c r="F228" s="30">
        <v>1</v>
      </c>
      <c r="G228" s="31">
        <v>22977</v>
      </c>
      <c r="H228" s="20">
        <f t="shared" si="34"/>
        <v>22977</v>
      </c>
      <c r="I228" s="21">
        <f t="shared" si="38"/>
        <v>275724</v>
      </c>
      <c r="J228" s="22">
        <v>0</v>
      </c>
      <c r="K228" s="22">
        <f t="shared" si="35"/>
        <v>3777.0410958904108</v>
      </c>
      <c r="L228" s="22">
        <f t="shared" si="39"/>
        <v>37770.410958904111</v>
      </c>
      <c r="M228" s="22">
        <v>0</v>
      </c>
      <c r="N228" s="22">
        <v>0</v>
      </c>
      <c r="O228" s="22">
        <v>0</v>
      </c>
      <c r="P228" s="21">
        <f t="shared" si="40"/>
        <v>317271.45205479453</v>
      </c>
    </row>
    <row r="229" spans="1:16" s="14" customFormat="1" ht="15.95" customHeight="1" x14ac:dyDescent="0.2">
      <c r="A229" s="15" t="s">
        <v>383</v>
      </c>
      <c r="B229" s="25" t="s">
        <v>384</v>
      </c>
      <c r="C229" s="29">
        <v>25</v>
      </c>
      <c r="D229" s="17" t="s">
        <v>382</v>
      </c>
      <c r="E229" s="18">
        <v>503</v>
      </c>
      <c r="F229" s="30">
        <v>1</v>
      </c>
      <c r="G229" s="31">
        <v>9637.0020000000004</v>
      </c>
      <c r="H229" s="20">
        <f t="shared" si="34"/>
        <v>9637.0020000000004</v>
      </c>
      <c r="I229" s="21">
        <f t="shared" si="38"/>
        <v>115644.024</v>
      </c>
      <c r="J229" s="22">
        <v>0</v>
      </c>
      <c r="K229" s="22">
        <f t="shared" si="35"/>
        <v>1584.1647123287671</v>
      </c>
      <c r="L229" s="22">
        <f t="shared" si="39"/>
        <v>15841.647123287672</v>
      </c>
      <c r="M229" s="22">
        <v>0</v>
      </c>
      <c r="N229" s="22">
        <v>0</v>
      </c>
      <c r="O229" s="22">
        <v>12332.0016</v>
      </c>
      <c r="P229" s="21">
        <f t="shared" si="40"/>
        <v>145401.83743561644</v>
      </c>
    </row>
    <row r="230" spans="1:16" s="14" customFormat="1" ht="15.95" customHeight="1" x14ac:dyDescent="0.2">
      <c r="A230" s="15" t="s">
        <v>383</v>
      </c>
      <c r="B230" s="25" t="s">
        <v>385</v>
      </c>
      <c r="C230" s="29">
        <v>25</v>
      </c>
      <c r="D230" s="17" t="s">
        <v>382</v>
      </c>
      <c r="E230" s="18">
        <v>503</v>
      </c>
      <c r="F230" s="30">
        <v>1</v>
      </c>
      <c r="G230" s="31">
        <v>11235</v>
      </c>
      <c r="H230" s="20">
        <f t="shared" si="34"/>
        <v>11235</v>
      </c>
      <c r="I230" s="21">
        <f t="shared" si="38"/>
        <v>134820</v>
      </c>
      <c r="J230" s="22">
        <v>0</v>
      </c>
      <c r="K230" s="22">
        <f t="shared" si="35"/>
        <v>1846.8493150684933</v>
      </c>
      <c r="L230" s="22">
        <f t="shared" si="39"/>
        <v>18468.493150684932</v>
      </c>
      <c r="M230" s="22">
        <v>0</v>
      </c>
      <c r="N230" s="22">
        <v>0</v>
      </c>
      <c r="O230" s="22">
        <v>15921</v>
      </c>
      <c r="P230" s="21">
        <f t="shared" si="40"/>
        <v>171056.34246575341</v>
      </c>
    </row>
    <row r="231" spans="1:16" s="14" customFormat="1" ht="15.95" customHeight="1" x14ac:dyDescent="0.2">
      <c r="A231" s="15" t="s">
        <v>386</v>
      </c>
      <c r="B231" s="25" t="s">
        <v>387</v>
      </c>
      <c r="C231" s="29">
        <v>25</v>
      </c>
      <c r="D231" s="17" t="s">
        <v>382</v>
      </c>
      <c r="E231" s="18">
        <v>503</v>
      </c>
      <c r="F231" s="30">
        <v>1</v>
      </c>
      <c r="G231" s="31">
        <f>3486*2</f>
        <v>6972</v>
      </c>
      <c r="H231" s="20">
        <f t="shared" si="34"/>
        <v>6972</v>
      </c>
      <c r="I231" s="21">
        <f t="shared" si="38"/>
        <v>83664</v>
      </c>
      <c r="J231" s="22">
        <v>0</v>
      </c>
      <c r="K231" s="22">
        <f t="shared" si="35"/>
        <v>1146.0821917808219</v>
      </c>
      <c r="L231" s="22">
        <f t="shared" si="39"/>
        <v>11460.82191780822</v>
      </c>
      <c r="M231" s="22">
        <v>0</v>
      </c>
      <c r="N231" s="22">
        <v>0</v>
      </c>
      <c r="O231" s="32">
        <v>3932.2080000000005</v>
      </c>
      <c r="P231" s="21">
        <f t="shared" si="40"/>
        <v>100203.11210958904</v>
      </c>
    </row>
    <row r="232" spans="1:16" s="14" customFormat="1" ht="15.95" customHeight="1" x14ac:dyDescent="0.2">
      <c r="A232" s="15" t="s">
        <v>39</v>
      </c>
      <c r="B232" s="25" t="s">
        <v>396</v>
      </c>
      <c r="C232" s="29">
        <v>25</v>
      </c>
      <c r="D232" s="17" t="s">
        <v>382</v>
      </c>
      <c r="E232" s="18">
        <v>503</v>
      </c>
      <c r="F232" s="30">
        <v>1</v>
      </c>
      <c r="G232" s="31">
        <f>2904*2</f>
        <v>5808</v>
      </c>
      <c r="H232" s="20">
        <f t="shared" si="34"/>
        <v>5808</v>
      </c>
      <c r="I232" s="21">
        <f t="shared" si="38"/>
        <v>69696</v>
      </c>
      <c r="J232" s="22">
        <v>0</v>
      </c>
      <c r="K232" s="22">
        <f t="shared" si="35"/>
        <v>954.73972602739718</v>
      </c>
      <c r="L232" s="22">
        <f t="shared" si="39"/>
        <v>9547.3972602739723</v>
      </c>
      <c r="M232" s="22">
        <v>0</v>
      </c>
      <c r="N232" s="22">
        <v>0</v>
      </c>
      <c r="O232" s="32">
        <v>3275.712</v>
      </c>
      <c r="P232" s="21">
        <f>SUM(I232:O232)</f>
        <v>83473.848986301367</v>
      </c>
    </row>
    <row r="233" spans="1:16" s="14" customFormat="1" ht="15.95" customHeight="1" x14ac:dyDescent="0.2">
      <c r="A233" s="54" t="s">
        <v>23</v>
      </c>
      <c r="B233" s="54"/>
      <c r="C233" s="54"/>
      <c r="D233" s="54"/>
      <c r="E233" s="54"/>
      <c r="F233" s="42">
        <f>SUM(F228:F232)</f>
        <v>5</v>
      </c>
      <c r="G233" s="43"/>
      <c r="H233" s="43"/>
      <c r="I233" s="44">
        <f>SUM(I228:I232)</f>
        <v>679548.02399999998</v>
      </c>
      <c r="J233" s="44">
        <f t="shared" ref="J233:P233" si="44">SUM(J228:J232)</f>
        <v>0</v>
      </c>
      <c r="K233" s="44">
        <f t="shared" si="44"/>
        <v>9308.8770410958914</v>
      </c>
      <c r="L233" s="44">
        <f t="shared" si="44"/>
        <v>93088.77041095891</v>
      </c>
      <c r="M233" s="44">
        <f t="shared" si="44"/>
        <v>0</v>
      </c>
      <c r="N233" s="44">
        <f t="shared" si="44"/>
        <v>0</v>
      </c>
      <c r="O233" s="44">
        <f t="shared" si="44"/>
        <v>35460.921600000001</v>
      </c>
      <c r="P233" s="44">
        <f t="shared" si="44"/>
        <v>817406.59305205476</v>
      </c>
    </row>
    <row r="234" spans="1:16" s="14" customFormat="1" ht="24.95" customHeight="1" x14ac:dyDescent="0.2">
      <c r="A234" s="55" t="s">
        <v>388</v>
      </c>
      <c r="B234" s="55"/>
      <c r="C234" s="55"/>
      <c r="D234" s="55"/>
      <c r="E234" s="55"/>
      <c r="F234" s="45">
        <f>+F233+F227+F224+F222+F209+F191++F187+F175+F167+F163+F158+F153+F142+F109+F99+F95+F90+F85+F34+F28+F24+F20+F16+F9+F205</f>
        <v>250</v>
      </c>
      <c r="G234" s="46"/>
      <c r="H234" s="46">
        <f>SUM(H8:H232)</f>
        <v>2018325.0820000006</v>
      </c>
      <c r="I234" s="46">
        <f t="shared" ref="I234:P234" si="45">+I9+I16+I20+I24+I28+I34+I85+I90+I95+I99+I109+I142+I153+I158+I163+I167+I175+I187+I191+I205+I209+I227+I233+I224+I222</f>
        <v>24219900.983999997</v>
      </c>
      <c r="J234" s="46">
        <f t="shared" si="45"/>
        <v>0</v>
      </c>
      <c r="K234" s="46">
        <f t="shared" si="45"/>
        <v>331779.46553424653</v>
      </c>
      <c r="L234" s="46">
        <f t="shared" si="45"/>
        <v>3317794.6553424653</v>
      </c>
      <c r="M234" s="46">
        <f t="shared" si="45"/>
        <v>0</v>
      </c>
      <c r="N234" s="46">
        <f t="shared" si="45"/>
        <v>0</v>
      </c>
      <c r="O234" s="46">
        <f t="shared" si="45"/>
        <v>1546427.1486400003</v>
      </c>
      <c r="P234" s="46">
        <f t="shared" si="45"/>
        <v>29415902.253516719</v>
      </c>
    </row>
    <row r="235" spans="1:16" s="14" customFormat="1" ht="24.95" customHeight="1" x14ac:dyDescent="0.2">
      <c r="D235" s="47"/>
      <c r="L235" s="48"/>
    </row>
    <row r="236" spans="1:16" s="14" customFormat="1" ht="24.95" customHeight="1" x14ac:dyDescent="0.2">
      <c r="D236" s="47"/>
      <c r="L236" s="48"/>
    </row>
    <row r="237" spans="1:16" s="14" customFormat="1" ht="24.95" customHeight="1" x14ac:dyDescent="0.2">
      <c r="D237" s="47"/>
      <c r="L237" s="48"/>
    </row>
    <row r="238" spans="1:16" s="14" customFormat="1" ht="24.95" customHeight="1" x14ac:dyDescent="0.2">
      <c r="D238" s="47"/>
      <c r="L238" s="48"/>
    </row>
    <row r="239" spans="1:16" s="14" customFormat="1" ht="24.95" customHeight="1" x14ac:dyDescent="0.2">
      <c r="D239" s="47"/>
      <c r="L239" s="48"/>
    </row>
    <row r="240" spans="1:16" s="14" customFormat="1" ht="24.95" customHeight="1" x14ac:dyDescent="0.2">
      <c r="D240" s="47"/>
      <c r="L240" s="48"/>
    </row>
    <row r="241" spans="4:4" s="14" customFormat="1" ht="12.75" x14ac:dyDescent="0.2">
      <c r="D241" s="47"/>
    </row>
    <row r="242" spans="4:4" s="14" customFormat="1" ht="12.75" x14ac:dyDescent="0.2">
      <c r="D242" s="47"/>
    </row>
    <row r="243" spans="4:4" s="14" customFormat="1" ht="12.75" x14ac:dyDescent="0.2">
      <c r="D243" s="47"/>
    </row>
    <row r="244" spans="4:4" s="14" customFormat="1" ht="12.75" x14ac:dyDescent="0.2">
      <c r="D244" s="47"/>
    </row>
    <row r="245" spans="4:4" s="14" customFormat="1" ht="12.75" x14ac:dyDescent="0.2">
      <c r="D245" s="47"/>
    </row>
    <row r="246" spans="4:4" s="14" customFormat="1" ht="12.75" x14ac:dyDescent="0.2">
      <c r="D246" s="47"/>
    </row>
    <row r="247" spans="4:4" s="14" customFormat="1" ht="12.75" x14ac:dyDescent="0.2">
      <c r="D247" s="47"/>
    </row>
    <row r="248" spans="4:4" s="14" customFormat="1" ht="12.75" x14ac:dyDescent="0.2">
      <c r="D248" s="47"/>
    </row>
    <row r="249" spans="4:4" s="14" customFormat="1" ht="12.75" x14ac:dyDescent="0.2">
      <c r="D249" s="47"/>
    </row>
    <row r="250" spans="4:4" s="14" customFormat="1" ht="12.75" x14ac:dyDescent="0.2">
      <c r="D250" s="47"/>
    </row>
    <row r="251" spans="4:4" s="14" customFormat="1" ht="12.75" x14ac:dyDescent="0.2">
      <c r="D251" s="47"/>
    </row>
    <row r="252" spans="4:4" s="14" customFormat="1" ht="12.75" x14ac:dyDescent="0.2">
      <c r="D252" s="47"/>
    </row>
    <row r="253" spans="4:4" s="14" customFormat="1" ht="12.75" x14ac:dyDescent="0.2">
      <c r="D253" s="47"/>
    </row>
    <row r="254" spans="4:4" s="14" customFormat="1" ht="12.75" x14ac:dyDescent="0.2">
      <c r="D254" s="47"/>
    </row>
    <row r="255" spans="4:4" s="14" customFormat="1" ht="12.75" x14ac:dyDescent="0.2">
      <c r="D255" s="47"/>
    </row>
    <row r="256" spans="4:4" s="14" customFormat="1" ht="12.75" x14ac:dyDescent="0.2">
      <c r="D256" s="47"/>
    </row>
    <row r="257" spans="4:4" s="14" customFormat="1" ht="12.75" x14ac:dyDescent="0.2">
      <c r="D257" s="47"/>
    </row>
    <row r="258" spans="4:4" s="14" customFormat="1" ht="12.75" x14ac:dyDescent="0.2">
      <c r="D258" s="47"/>
    </row>
    <row r="259" spans="4:4" s="14" customFormat="1" ht="12.75" x14ac:dyDescent="0.2">
      <c r="D259" s="47"/>
    </row>
    <row r="260" spans="4:4" s="14" customFormat="1" ht="12.75" x14ac:dyDescent="0.2">
      <c r="D260" s="47"/>
    </row>
    <row r="261" spans="4:4" s="14" customFormat="1" ht="12.75" x14ac:dyDescent="0.2">
      <c r="D261" s="47"/>
    </row>
    <row r="262" spans="4:4" s="14" customFormat="1" ht="12.75" x14ac:dyDescent="0.2">
      <c r="D262" s="47"/>
    </row>
    <row r="263" spans="4:4" s="14" customFormat="1" ht="12.75" x14ac:dyDescent="0.2">
      <c r="D263" s="47"/>
    </row>
    <row r="264" spans="4:4" s="14" customFormat="1" ht="12.75" x14ac:dyDescent="0.2">
      <c r="D264" s="47"/>
    </row>
    <row r="265" spans="4:4" s="14" customFormat="1" ht="12.75" x14ac:dyDescent="0.2">
      <c r="D265" s="47"/>
    </row>
    <row r="266" spans="4:4" s="14" customFormat="1" ht="12.75" x14ac:dyDescent="0.2">
      <c r="D266" s="47"/>
    </row>
    <row r="267" spans="4:4" s="14" customFormat="1" ht="12.75" x14ac:dyDescent="0.2">
      <c r="D267" s="47"/>
    </row>
    <row r="268" spans="4:4" s="14" customFormat="1" ht="12.75" x14ac:dyDescent="0.2">
      <c r="D268" s="47"/>
    </row>
    <row r="269" spans="4:4" s="14" customFormat="1" ht="12.75" x14ac:dyDescent="0.2">
      <c r="D269" s="47"/>
    </row>
    <row r="270" spans="4:4" s="14" customFormat="1" ht="12.75" x14ac:dyDescent="0.2">
      <c r="D270" s="47"/>
    </row>
    <row r="271" spans="4:4" s="14" customFormat="1" ht="12.75" x14ac:dyDescent="0.2">
      <c r="D271" s="47"/>
    </row>
    <row r="272" spans="4:4" s="14" customFormat="1" ht="12.75" x14ac:dyDescent="0.2">
      <c r="D272" s="47"/>
    </row>
    <row r="273" spans="4:4" s="14" customFormat="1" ht="12.75" x14ac:dyDescent="0.2">
      <c r="D273" s="47"/>
    </row>
    <row r="274" spans="4:4" s="14" customFormat="1" ht="12.75" x14ac:dyDescent="0.2">
      <c r="D274" s="47"/>
    </row>
    <row r="275" spans="4:4" s="14" customFormat="1" ht="12.75" x14ac:dyDescent="0.2">
      <c r="D275" s="47"/>
    </row>
    <row r="276" spans="4:4" s="14" customFormat="1" ht="12.75" x14ac:dyDescent="0.2">
      <c r="D276" s="47"/>
    </row>
    <row r="277" spans="4:4" s="14" customFormat="1" ht="12.75" x14ac:dyDescent="0.2">
      <c r="D277" s="47"/>
    </row>
    <row r="278" spans="4:4" s="14" customFormat="1" ht="12.75" x14ac:dyDescent="0.2">
      <c r="D278" s="47"/>
    </row>
    <row r="279" spans="4:4" s="14" customFormat="1" ht="12.75" x14ac:dyDescent="0.2">
      <c r="D279" s="47"/>
    </row>
    <row r="280" spans="4:4" s="14" customFormat="1" ht="12.75" x14ac:dyDescent="0.2">
      <c r="D280" s="47"/>
    </row>
    <row r="281" spans="4:4" s="14" customFormat="1" ht="12.75" x14ac:dyDescent="0.2">
      <c r="D281" s="47"/>
    </row>
    <row r="282" spans="4:4" s="14" customFormat="1" ht="12.75" x14ac:dyDescent="0.2">
      <c r="D282" s="47"/>
    </row>
    <row r="283" spans="4:4" s="14" customFormat="1" ht="12.75" x14ac:dyDescent="0.2">
      <c r="D283" s="47"/>
    </row>
    <row r="284" spans="4:4" s="14" customFormat="1" ht="12.75" x14ac:dyDescent="0.2">
      <c r="D284" s="47"/>
    </row>
    <row r="285" spans="4:4" s="14" customFormat="1" ht="12.75" x14ac:dyDescent="0.2">
      <c r="D285" s="47"/>
    </row>
  </sheetData>
  <mergeCells count="42">
    <mergeCell ref="A233:E233"/>
    <mergeCell ref="A234:E234"/>
    <mergeCell ref="A191:E191"/>
    <mergeCell ref="A205:E205"/>
    <mergeCell ref="A209:E209"/>
    <mergeCell ref="A222:E222"/>
    <mergeCell ref="A224:E224"/>
    <mergeCell ref="A227:E227"/>
    <mergeCell ref="A187:E187"/>
    <mergeCell ref="A85:E85"/>
    <mergeCell ref="A90:E90"/>
    <mergeCell ref="A95:E95"/>
    <mergeCell ref="A99:E99"/>
    <mergeCell ref="A109:E109"/>
    <mergeCell ref="A142:E142"/>
    <mergeCell ref="A153:E153"/>
    <mergeCell ref="A158:E158"/>
    <mergeCell ref="A163:E163"/>
    <mergeCell ref="A167:E167"/>
    <mergeCell ref="A175:E175"/>
    <mergeCell ref="A34:E34"/>
    <mergeCell ref="P4:P6"/>
    <mergeCell ref="G5:I5"/>
    <mergeCell ref="K5:K6"/>
    <mergeCell ref="L5:L6"/>
    <mergeCell ref="M5:M6"/>
    <mergeCell ref="N5:N6"/>
    <mergeCell ref="A9:E9"/>
    <mergeCell ref="A16:E16"/>
    <mergeCell ref="A20:E20"/>
    <mergeCell ref="A24:E24"/>
    <mergeCell ref="A28:E28"/>
    <mergeCell ref="A1:P1"/>
    <mergeCell ref="A2:P2"/>
    <mergeCell ref="A4:A6"/>
    <mergeCell ref="B4:B6"/>
    <mergeCell ref="C4:C6"/>
    <mergeCell ref="D4:D6"/>
    <mergeCell ref="E4:E6"/>
    <mergeCell ref="F4:F6"/>
    <mergeCell ref="G4:I4"/>
    <mergeCell ref="O4:O6"/>
  </mergeCells>
  <pageMargins left="0.25" right="0.25" top="0.75" bottom="0.75" header="0.3" footer="0.3"/>
  <pageSetup scale="59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287"/>
  <sheetViews>
    <sheetView zoomScale="85" zoomScaleNormal="85" workbookViewId="0">
      <pane ySplit="7" topLeftCell="A8" activePane="bottomLeft" state="frozen"/>
      <selection pane="bottomLeft" activeCell="A8" sqref="A8"/>
    </sheetView>
  </sheetViews>
  <sheetFormatPr baseColWidth="10" defaultRowHeight="16.5" x14ac:dyDescent="0.3"/>
  <cols>
    <col min="1" max="2" width="24.140625" style="1" customWidth="1"/>
    <col min="3" max="3" width="6.42578125" style="1" customWidth="1"/>
    <col min="4" max="4" width="51.28515625" style="49" customWidth="1"/>
    <col min="5" max="5" width="4.28515625" style="1" bestFit="1" customWidth="1"/>
    <col min="6" max="6" width="9.85546875" style="1" bestFit="1" customWidth="1"/>
    <col min="7" max="9" width="14.7109375" style="1" customWidth="1"/>
    <col min="10" max="10" width="14.7109375" style="1" hidden="1" customWidth="1"/>
    <col min="11" max="12" width="14.7109375" style="1" customWidth="1"/>
    <col min="13" max="13" width="14.7109375" style="1" hidden="1" customWidth="1"/>
    <col min="14" max="14" width="16.42578125" style="1" hidden="1" customWidth="1"/>
    <col min="15" max="16" width="14.7109375" style="1" customWidth="1"/>
    <col min="17" max="17" width="28.7109375" style="1" customWidth="1"/>
    <col min="18" max="18" width="10.7109375" style="1" customWidth="1"/>
    <col min="19" max="19" width="27.140625" style="1" customWidth="1"/>
    <col min="20" max="25" width="1.7109375" style="1" customWidth="1"/>
    <col min="26" max="161" width="11.42578125" style="1"/>
    <col min="162" max="170" width="1.7109375" style="1" customWidth="1"/>
    <col min="171" max="172" width="3.140625" style="1" customWidth="1"/>
    <col min="173" max="173" width="1.7109375" style="1" customWidth="1"/>
    <col min="174" max="174" width="3.140625" style="1" customWidth="1"/>
    <col min="175" max="175" width="3" style="1" customWidth="1"/>
    <col min="176" max="176" width="4" style="1" customWidth="1"/>
    <col min="177" max="186" width="1.7109375" style="1" customWidth="1"/>
    <col min="187" max="187" width="3.5703125" style="1" customWidth="1"/>
    <col min="188" max="188" width="1.7109375" style="1" customWidth="1"/>
    <col min="189" max="189" width="5.28515625" style="1" customWidth="1"/>
    <col min="190" max="200" width="1.7109375" style="1" customWidth="1"/>
    <col min="201" max="201" width="3.5703125" style="1" customWidth="1"/>
    <col min="202" max="202" width="1.7109375" style="1" customWidth="1"/>
    <col min="203" max="203" width="2.42578125" style="1" customWidth="1"/>
    <col min="204" max="218" width="1.7109375" style="1" customWidth="1"/>
    <col min="219" max="219" width="2.5703125" style="1" customWidth="1"/>
    <col min="220" max="266" width="1.7109375" style="1" customWidth="1"/>
    <col min="267" max="267" width="1" style="1" customWidth="1"/>
    <col min="268" max="268" width="1.7109375" style="1" customWidth="1"/>
    <col min="269" max="269" width="0.42578125" style="1" customWidth="1"/>
    <col min="270" max="272" width="1.7109375" style="1" customWidth="1"/>
    <col min="273" max="273" width="0" style="1" hidden="1" customWidth="1"/>
    <col min="274" max="274" width="10.7109375" style="1" customWidth="1"/>
    <col min="275" max="281" width="1.7109375" style="1" customWidth="1"/>
    <col min="282" max="417" width="11.42578125" style="1"/>
    <col min="418" max="426" width="1.7109375" style="1" customWidth="1"/>
    <col min="427" max="428" width="3.140625" style="1" customWidth="1"/>
    <col min="429" max="429" width="1.7109375" style="1" customWidth="1"/>
    <col min="430" max="430" width="3.140625" style="1" customWidth="1"/>
    <col min="431" max="431" width="3" style="1" customWidth="1"/>
    <col min="432" max="432" width="4" style="1" customWidth="1"/>
    <col min="433" max="442" width="1.7109375" style="1" customWidth="1"/>
    <col min="443" max="443" width="3.5703125" style="1" customWidth="1"/>
    <col min="444" max="444" width="1.7109375" style="1" customWidth="1"/>
    <col min="445" max="445" width="5.28515625" style="1" customWidth="1"/>
    <col min="446" max="456" width="1.7109375" style="1" customWidth="1"/>
    <col min="457" max="457" width="3.5703125" style="1" customWidth="1"/>
    <col min="458" max="458" width="1.7109375" style="1" customWidth="1"/>
    <col min="459" max="459" width="2.42578125" style="1" customWidth="1"/>
    <col min="460" max="474" width="1.7109375" style="1" customWidth="1"/>
    <col min="475" max="475" width="2.5703125" style="1" customWidth="1"/>
    <col min="476" max="522" width="1.7109375" style="1" customWidth="1"/>
    <col min="523" max="523" width="1" style="1" customWidth="1"/>
    <col min="524" max="524" width="1.7109375" style="1" customWidth="1"/>
    <col min="525" max="525" width="0.42578125" style="1" customWidth="1"/>
    <col min="526" max="528" width="1.7109375" style="1" customWidth="1"/>
    <col min="529" max="529" width="0" style="1" hidden="1" customWidth="1"/>
    <col min="530" max="530" width="10.7109375" style="1" customWidth="1"/>
    <col min="531" max="537" width="1.7109375" style="1" customWidth="1"/>
    <col min="538" max="673" width="11.42578125" style="1"/>
    <col min="674" max="682" width="1.7109375" style="1" customWidth="1"/>
    <col min="683" max="684" width="3.140625" style="1" customWidth="1"/>
    <col min="685" max="685" width="1.7109375" style="1" customWidth="1"/>
    <col min="686" max="686" width="3.140625" style="1" customWidth="1"/>
    <col min="687" max="687" width="3" style="1" customWidth="1"/>
    <col min="688" max="688" width="4" style="1" customWidth="1"/>
    <col min="689" max="698" width="1.7109375" style="1" customWidth="1"/>
    <col min="699" max="699" width="3.5703125" style="1" customWidth="1"/>
    <col min="700" max="700" width="1.7109375" style="1" customWidth="1"/>
    <col min="701" max="701" width="5.28515625" style="1" customWidth="1"/>
    <col min="702" max="712" width="1.7109375" style="1" customWidth="1"/>
    <col min="713" max="713" width="3.5703125" style="1" customWidth="1"/>
    <col min="714" max="714" width="1.7109375" style="1" customWidth="1"/>
    <col min="715" max="715" width="2.42578125" style="1" customWidth="1"/>
    <col min="716" max="730" width="1.7109375" style="1" customWidth="1"/>
    <col min="731" max="731" width="2.5703125" style="1" customWidth="1"/>
    <col min="732" max="778" width="1.7109375" style="1" customWidth="1"/>
    <col min="779" max="779" width="1" style="1" customWidth="1"/>
    <col min="780" max="780" width="1.7109375" style="1" customWidth="1"/>
    <col min="781" max="781" width="0.42578125" style="1" customWidth="1"/>
    <col min="782" max="784" width="1.7109375" style="1" customWidth="1"/>
    <col min="785" max="785" width="0" style="1" hidden="1" customWidth="1"/>
    <col min="786" max="786" width="10.7109375" style="1" customWidth="1"/>
    <col min="787" max="793" width="1.7109375" style="1" customWidth="1"/>
    <col min="794" max="929" width="11.42578125" style="1"/>
    <col min="930" max="938" width="1.7109375" style="1" customWidth="1"/>
    <col min="939" max="940" width="3.140625" style="1" customWidth="1"/>
    <col min="941" max="941" width="1.7109375" style="1" customWidth="1"/>
    <col min="942" max="942" width="3.140625" style="1" customWidth="1"/>
    <col min="943" max="943" width="3" style="1" customWidth="1"/>
    <col min="944" max="944" width="4" style="1" customWidth="1"/>
    <col min="945" max="954" width="1.7109375" style="1" customWidth="1"/>
    <col min="955" max="955" width="3.5703125" style="1" customWidth="1"/>
    <col min="956" max="956" width="1.7109375" style="1" customWidth="1"/>
    <col min="957" max="957" width="5.28515625" style="1" customWidth="1"/>
    <col min="958" max="968" width="1.7109375" style="1" customWidth="1"/>
    <col min="969" max="969" width="3.5703125" style="1" customWidth="1"/>
    <col min="970" max="970" width="1.7109375" style="1" customWidth="1"/>
    <col min="971" max="971" width="2.42578125" style="1" customWidth="1"/>
    <col min="972" max="986" width="1.7109375" style="1" customWidth="1"/>
    <col min="987" max="987" width="2.5703125" style="1" customWidth="1"/>
    <col min="988" max="1034" width="1.7109375" style="1" customWidth="1"/>
    <col min="1035" max="1035" width="1" style="1" customWidth="1"/>
    <col min="1036" max="1036" width="1.7109375" style="1" customWidth="1"/>
    <col min="1037" max="1037" width="0.42578125" style="1" customWidth="1"/>
    <col min="1038" max="1040" width="1.7109375" style="1" customWidth="1"/>
    <col min="1041" max="1041" width="0" style="1" hidden="1" customWidth="1"/>
    <col min="1042" max="1042" width="10.7109375" style="1" customWidth="1"/>
    <col min="1043" max="1049" width="1.7109375" style="1" customWidth="1"/>
    <col min="1050" max="1185" width="11.42578125" style="1"/>
    <col min="1186" max="1194" width="1.7109375" style="1" customWidth="1"/>
    <col min="1195" max="1196" width="3.140625" style="1" customWidth="1"/>
    <col min="1197" max="1197" width="1.7109375" style="1" customWidth="1"/>
    <col min="1198" max="1198" width="3.140625" style="1" customWidth="1"/>
    <col min="1199" max="1199" width="3" style="1" customWidth="1"/>
    <col min="1200" max="1200" width="4" style="1" customWidth="1"/>
    <col min="1201" max="1210" width="1.7109375" style="1" customWidth="1"/>
    <col min="1211" max="1211" width="3.5703125" style="1" customWidth="1"/>
    <col min="1212" max="1212" width="1.7109375" style="1" customWidth="1"/>
    <col min="1213" max="1213" width="5.28515625" style="1" customWidth="1"/>
    <col min="1214" max="1224" width="1.7109375" style="1" customWidth="1"/>
    <col min="1225" max="1225" width="3.5703125" style="1" customWidth="1"/>
    <col min="1226" max="1226" width="1.7109375" style="1" customWidth="1"/>
    <col min="1227" max="1227" width="2.42578125" style="1" customWidth="1"/>
    <col min="1228" max="1242" width="1.7109375" style="1" customWidth="1"/>
    <col min="1243" max="1243" width="2.5703125" style="1" customWidth="1"/>
    <col min="1244" max="1290" width="1.7109375" style="1" customWidth="1"/>
    <col min="1291" max="1291" width="1" style="1" customWidth="1"/>
    <col min="1292" max="1292" width="1.7109375" style="1" customWidth="1"/>
    <col min="1293" max="1293" width="0.42578125" style="1" customWidth="1"/>
    <col min="1294" max="1296" width="1.7109375" style="1" customWidth="1"/>
    <col min="1297" max="1297" width="0" style="1" hidden="1" customWidth="1"/>
    <col min="1298" max="1298" width="10.7109375" style="1" customWidth="1"/>
    <col min="1299" max="1305" width="1.7109375" style="1" customWidth="1"/>
    <col min="1306" max="1441" width="11.42578125" style="1"/>
    <col min="1442" max="1450" width="1.7109375" style="1" customWidth="1"/>
    <col min="1451" max="1452" width="3.140625" style="1" customWidth="1"/>
    <col min="1453" max="1453" width="1.7109375" style="1" customWidth="1"/>
    <col min="1454" max="1454" width="3.140625" style="1" customWidth="1"/>
    <col min="1455" max="1455" width="3" style="1" customWidth="1"/>
    <col min="1456" max="1456" width="4" style="1" customWidth="1"/>
    <col min="1457" max="1466" width="1.7109375" style="1" customWidth="1"/>
    <col min="1467" max="1467" width="3.5703125" style="1" customWidth="1"/>
    <col min="1468" max="1468" width="1.7109375" style="1" customWidth="1"/>
    <col min="1469" max="1469" width="5.28515625" style="1" customWidth="1"/>
    <col min="1470" max="1480" width="1.7109375" style="1" customWidth="1"/>
    <col min="1481" max="1481" width="3.5703125" style="1" customWidth="1"/>
    <col min="1482" max="1482" width="1.7109375" style="1" customWidth="1"/>
    <col min="1483" max="1483" width="2.42578125" style="1" customWidth="1"/>
    <col min="1484" max="1498" width="1.7109375" style="1" customWidth="1"/>
    <col min="1499" max="1499" width="2.5703125" style="1" customWidth="1"/>
    <col min="1500" max="1546" width="1.7109375" style="1" customWidth="1"/>
    <col min="1547" max="1547" width="1" style="1" customWidth="1"/>
    <col min="1548" max="1548" width="1.7109375" style="1" customWidth="1"/>
    <col min="1549" max="1549" width="0.42578125" style="1" customWidth="1"/>
    <col min="1550" max="1552" width="1.7109375" style="1" customWidth="1"/>
    <col min="1553" max="1553" width="0" style="1" hidden="1" customWidth="1"/>
    <col min="1554" max="1554" width="10.7109375" style="1" customWidth="1"/>
    <col min="1555" max="1561" width="1.7109375" style="1" customWidth="1"/>
    <col min="1562" max="1697" width="11.42578125" style="1"/>
    <col min="1698" max="1706" width="1.7109375" style="1" customWidth="1"/>
    <col min="1707" max="1708" width="3.140625" style="1" customWidth="1"/>
    <col min="1709" max="1709" width="1.7109375" style="1" customWidth="1"/>
    <col min="1710" max="1710" width="3.140625" style="1" customWidth="1"/>
    <col min="1711" max="1711" width="3" style="1" customWidth="1"/>
    <col min="1712" max="1712" width="4" style="1" customWidth="1"/>
    <col min="1713" max="1722" width="1.7109375" style="1" customWidth="1"/>
    <col min="1723" max="1723" width="3.5703125" style="1" customWidth="1"/>
    <col min="1724" max="1724" width="1.7109375" style="1" customWidth="1"/>
    <col min="1725" max="1725" width="5.28515625" style="1" customWidth="1"/>
    <col min="1726" max="1736" width="1.7109375" style="1" customWidth="1"/>
    <col min="1737" max="1737" width="3.5703125" style="1" customWidth="1"/>
    <col min="1738" max="1738" width="1.7109375" style="1" customWidth="1"/>
    <col min="1739" max="1739" width="2.42578125" style="1" customWidth="1"/>
    <col min="1740" max="1754" width="1.7109375" style="1" customWidth="1"/>
    <col min="1755" max="1755" width="2.5703125" style="1" customWidth="1"/>
    <col min="1756" max="1802" width="1.7109375" style="1" customWidth="1"/>
    <col min="1803" max="1803" width="1" style="1" customWidth="1"/>
    <col min="1804" max="1804" width="1.7109375" style="1" customWidth="1"/>
    <col min="1805" max="1805" width="0.42578125" style="1" customWidth="1"/>
    <col min="1806" max="1808" width="1.7109375" style="1" customWidth="1"/>
    <col min="1809" max="1809" width="0" style="1" hidden="1" customWidth="1"/>
    <col min="1810" max="1810" width="10.7109375" style="1" customWidth="1"/>
    <col min="1811" max="1817" width="1.7109375" style="1" customWidth="1"/>
    <col min="1818" max="1953" width="11.42578125" style="1"/>
    <col min="1954" max="1962" width="1.7109375" style="1" customWidth="1"/>
    <col min="1963" max="1964" width="3.140625" style="1" customWidth="1"/>
    <col min="1965" max="1965" width="1.7109375" style="1" customWidth="1"/>
    <col min="1966" max="1966" width="3.140625" style="1" customWidth="1"/>
    <col min="1967" max="1967" width="3" style="1" customWidth="1"/>
    <col min="1968" max="1968" width="4" style="1" customWidth="1"/>
    <col min="1969" max="1978" width="1.7109375" style="1" customWidth="1"/>
    <col min="1979" max="1979" width="3.5703125" style="1" customWidth="1"/>
    <col min="1980" max="1980" width="1.7109375" style="1" customWidth="1"/>
    <col min="1981" max="1981" width="5.28515625" style="1" customWidth="1"/>
    <col min="1982" max="1992" width="1.7109375" style="1" customWidth="1"/>
    <col min="1993" max="1993" width="3.5703125" style="1" customWidth="1"/>
    <col min="1994" max="1994" width="1.7109375" style="1" customWidth="1"/>
    <col min="1995" max="1995" width="2.42578125" style="1" customWidth="1"/>
    <col min="1996" max="2010" width="1.7109375" style="1" customWidth="1"/>
    <col min="2011" max="2011" width="2.5703125" style="1" customWidth="1"/>
    <col min="2012" max="2058" width="1.7109375" style="1" customWidth="1"/>
    <col min="2059" max="2059" width="1" style="1" customWidth="1"/>
    <col min="2060" max="2060" width="1.7109375" style="1" customWidth="1"/>
    <col min="2061" max="2061" width="0.42578125" style="1" customWidth="1"/>
    <col min="2062" max="2064" width="1.7109375" style="1" customWidth="1"/>
    <col min="2065" max="2065" width="0" style="1" hidden="1" customWidth="1"/>
    <col min="2066" max="2066" width="10.7109375" style="1" customWidth="1"/>
    <col min="2067" max="2073" width="1.7109375" style="1" customWidth="1"/>
    <col min="2074" max="2209" width="11.42578125" style="1"/>
    <col min="2210" max="2218" width="1.7109375" style="1" customWidth="1"/>
    <col min="2219" max="2220" width="3.140625" style="1" customWidth="1"/>
    <col min="2221" max="2221" width="1.7109375" style="1" customWidth="1"/>
    <col min="2222" max="2222" width="3.140625" style="1" customWidth="1"/>
    <col min="2223" max="2223" width="3" style="1" customWidth="1"/>
    <col min="2224" max="2224" width="4" style="1" customWidth="1"/>
    <col min="2225" max="2234" width="1.7109375" style="1" customWidth="1"/>
    <col min="2235" max="2235" width="3.5703125" style="1" customWidth="1"/>
    <col min="2236" max="2236" width="1.7109375" style="1" customWidth="1"/>
    <col min="2237" max="2237" width="5.28515625" style="1" customWidth="1"/>
    <col min="2238" max="2248" width="1.7109375" style="1" customWidth="1"/>
    <col min="2249" max="2249" width="3.5703125" style="1" customWidth="1"/>
    <col min="2250" max="2250" width="1.7109375" style="1" customWidth="1"/>
    <col min="2251" max="2251" width="2.42578125" style="1" customWidth="1"/>
    <col min="2252" max="2266" width="1.7109375" style="1" customWidth="1"/>
    <col min="2267" max="2267" width="2.5703125" style="1" customWidth="1"/>
    <col min="2268" max="2314" width="1.7109375" style="1" customWidth="1"/>
    <col min="2315" max="2315" width="1" style="1" customWidth="1"/>
    <col min="2316" max="2316" width="1.7109375" style="1" customWidth="1"/>
    <col min="2317" max="2317" width="0.42578125" style="1" customWidth="1"/>
    <col min="2318" max="2320" width="1.7109375" style="1" customWidth="1"/>
    <col min="2321" max="2321" width="0" style="1" hidden="1" customWidth="1"/>
    <col min="2322" max="2322" width="10.7109375" style="1" customWidth="1"/>
    <col min="2323" max="2329" width="1.7109375" style="1" customWidth="1"/>
    <col min="2330" max="2465" width="11.42578125" style="1"/>
    <col min="2466" max="2474" width="1.7109375" style="1" customWidth="1"/>
    <col min="2475" max="2476" width="3.140625" style="1" customWidth="1"/>
    <col min="2477" max="2477" width="1.7109375" style="1" customWidth="1"/>
    <col min="2478" max="2478" width="3.140625" style="1" customWidth="1"/>
    <col min="2479" max="2479" width="3" style="1" customWidth="1"/>
    <col min="2480" max="2480" width="4" style="1" customWidth="1"/>
    <col min="2481" max="2490" width="1.7109375" style="1" customWidth="1"/>
    <col min="2491" max="2491" width="3.5703125" style="1" customWidth="1"/>
    <col min="2492" max="2492" width="1.7109375" style="1" customWidth="1"/>
    <col min="2493" max="2493" width="5.28515625" style="1" customWidth="1"/>
    <col min="2494" max="2504" width="1.7109375" style="1" customWidth="1"/>
    <col min="2505" max="2505" width="3.5703125" style="1" customWidth="1"/>
    <col min="2506" max="2506" width="1.7109375" style="1" customWidth="1"/>
    <col min="2507" max="2507" width="2.42578125" style="1" customWidth="1"/>
    <col min="2508" max="2522" width="1.7109375" style="1" customWidth="1"/>
    <col min="2523" max="2523" width="2.5703125" style="1" customWidth="1"/>
    <col min="2524" max="2570" width="1.7109375" style="1" customWidth="1"/>
    <col min="2571" max="2571" width="1" style="1" customWidth="1"/>
    <col min="2572" max="2572" width="1.7109375" style="1" customWidth="1"/>
    <col min="2573" max="2573" width="0.42578125" style="1" customWidth="1"/>
    <col min="2574" max="2576" width="1.7109375" style="1" customWidth="1"/>
    <col min="2577" max="2577" width="0" style="1" hidden="1" customWidth="1"/>
    <col min="2578" max="2578" width="10.7109375" style="1" customWidth="1"/>
    <col min="2579" max="2585" width="1.7109375" style="1" customWidth="1"/>
    <col min="2586" max="2721" width="11.42578125" style="1"/>
    <col min="2722" max="2730" width="1.7109375" style="1" customWidth="1"/>
    <col min="2731" max="2732" width="3.140625" style="1" customWidth="1"/>
    <col min="2733" max="2733" width="1.7109375" style="1" customWidth="1"/>
    <col min="2734" max="2734" width="3.140625" style="1" customWidth="1"/>
    <col min="2735" max="2735" width="3" style="1" customWidth="1"/>
    <col min="2736" max="2736" width="4" style="1" customWidth="1"/>
    <col min="2737" max="2746" width="1.7109375" style="1" customWidth="1"/>
    <col min="2747" max="2747" width="3.5703125" style="1" customWidth="1"/>
    <col min="2748" max="2748" width="1.7109375" style="1" customWidth="1"/>
    <col min="2749" max="2749" width="5.28515625" style="1" customWidth="1"/>
    <col min="2750" max="2760" width="1.7109375" style="1" customWidth="1"/>
    <col min="2761" max="2761" width="3.5703125" style="1" customWidth="1"/>
    <col min="2762" max="2762" width="1.7109375" style="1" customWidth="1"/>
    <col min="2763" max="2763" width="2.42578125" style="1" customWidth="1"/>
    <col min="2764" max="2778" width="1.7109375" style="1" customWidth="1"/>
    <col min="2779" max="2779" width="2.5703125" style="1" customWidth="1"/>
    <col min="2780" max="2826" width="1.7109375" style="1" customWidth="1"/>
    <col min="2827" max="2827" width="1" style="1" customWidth="1"/>
    <col min="2828" max="2828" width="1.7109375" style="1" customWidth="1"/>
    <col min="2829" max="2829" width="0.42578125" style="1" customWidth="1"/>
    <col min="2830" max="2832" width="1.7109375" style="1" customWidth="1"/>
    <col min="2833" max="2833" width="0" style="1" hidden="1" customWidth="1"/>
    <col min="2834" max="2834" width="10.7109375" style="1" customWidth="1"/>
    <col min="2835" max="2841" width="1.7109375" style="1" customWidth="1"/>
    <col min="2842" max="2977" width="11.42578125" style="1"/>
    <col min="2978" max="2986" width="1.7109375" style="1" customWidth="1"/>
    <col min="2987" max="2988" width="3.140625" style="1" customWidth="1"/>
    <col min="2989" max="2989" width="1.7109375" style="1" customWidth="1"/>
    <col min="2990" max="2990" width="3.140625" style="1" customWidth="1"/>
    <col min="2991" max="2991" width="3" style="1" customWidth="1"/>
    <col min="2992" max="2992" width="4" style="1" customWidth="1"/>
    <col min="2993" max="3002" width="1.7109375" style="1" customWidth="1"/>
    <col min="3003" max="3003" width="3.5703125" style="1" customWidth="1"/>
    <col min="3004" max="3004" width="1.7109375" style="1" customWidth="1"/>
    <col min="3005" max="3005" width="5.28515625" style="1" customWidth="1"/>
    <col min="3006" max="3016" width="1.7109375" style="1" customWidth="1"/>
    <col min="3017" max="3017" width="3.5703125" style="1" customWidth="1"/>
    <col min="3018" max="3018" width="1.7109375" style="1" customWidth="1"/>
    <col min="3019" max="3019" width="2.42578125" style="1" customWidth="1"/>
    <col min="3020" max="3034" width="1.7109375" style="1" customWidth="1"/>
    <col min="3035" max="3035" width="2.5703125" style="1" customWidth="1"/>
    <col min="3036" max="3082" width="1.7109375" style="1" customWidth="1"/>
    <col min="3083" max="3083" width="1" style="1" customWidth="1"/>
    <col min="3084" max="3084" width="1.7109375" style="1" customWidth="1"/>
    <col min="3085" max="3085" width="0.42578125" style="1" customWidth="1"/>
    <col min="3086" max="3088" width="1.7109375" style="1" customWidth="1"/>
    <col min="3089" max="3089" width="0" style="1" hidden="1" customWidth="1"/>
    <col min="3090" max="3090" width="10.7109375" style="1" customWidth="1"/>
    <col min="3091" max="3097" width="1.7109375" style="1" customWidth="1"/>
    <col min="3098" max="3233" width="11.42578125" style="1"/>
    <col min="3234" max="3242" width="1.7109375" style="1" customWidth="1"/>
    <col min="3243" max="3244" width="3.140625" style="1" customWidth="1"/>
    <col min="3245" max="3245" width="1.7109375" style="1" customWidth="1"/>
    <col min="3246" max="3246" width="3.140625" style="1" customWidth="1"/>
    <col min="3247" max="3247" width="3" style="1" customWidth="1"/>
    <col min="3248" max="3248" width="4" style="1" customWidth="1"/>
    <col min="3249" max="3258" width="1.7109375" style="1" customWidth="1"/>
    <col min="3259" max="3259" width="3.5703125" style="1" customWidth="1"/>
    <col min="3260" max="3260" width="1.7109375" style="1" customWidth="1"/>
    <col min="3261" max="3261" width="5.28515625" style="1" customWidth="1"/>
    <col min="3262" max="3272" width="1.7109375" style="1" customWidth="1"/>
    <col min="3273" max="3273" width="3.5703125" style="1" customWidth="1"/>
    <col min="3274" max="3274" width="1.7109375" style="1" customWidth="1"/>
    <col min="3275" max="3275" width="2.42578125" style="1" customWidth="1"/>
    <col min="3276" max="3290" width="1.7109375" style="1" customWidth="1"/>
    <col min="3291" max="3291" width="2.5703125" style="1" customWidth="1"/>
    <col min="3292" max="3338" width="1.7109375" style="1" customWidth="1"/>
    <col min="3339" max="3339" width="1" style="1" customWidth="1"/>
    <col min="3340" max="3340" width="1.7109375" style="1" customWidth="1"/>
    <col min="3341" max="3341" width="0.42578125" style="1" customWidth="1"/>
    <col min="3342" max="3344" width="1.7109375" style="1" customWidth="1"/>
    <col min="3345" max="3345" width="0" style="1" hidden="1" customWidth="1"/>
    <col min="3346" max="3346" width="10.7109375" style="1" customWidth="1"/>
    <col min="3347" max="3353" width="1.7109375" style="1" customWidth="1"/>
    <col min="3354" max="3489" width="11.42578125" style="1"/>
    <col min="3490" max="3498" width="1.7109375" style="1" customWidth="1"/>
    <col min="3499" max="3500" width="3.140625" style="1" customWidth="1"/>
    <col min="3501" max="3501" width="1.7109375" style="1" customWidth="1"/>
    <col min="3502" max="3502" width="3.140625" style="1" customWidth="1"/>
    <col min="3503" max="3503" width="3" style="1" customWidth="1"/>
    <col min="3504" max="3504" width="4" style="1" customWidth="1"/>
    <col min="3505" max="3514" width="1.7109375" style="1" customWidth="1"/>
    <col min="3515" max="3515" width="3.5703125" style="1" customWidth="1"/>
    <col min="3516" max="3516" width="1.7109375" style="1" customWidth="1"/>
    <col min="3517" max="3517" width="5.28515625" style="1" customWidth="1"/>
    <col min="3518" max="3528" width="1.7109375" style="1" customWidth="1"/>
    <col min="3529" max="3529" width="3.5703125" style="1" customWidth="1"/>
    <col min="3530" max="3530" width="1.7109375" style="1" customWidth="1"/>
    <col min="3531" max="3531" width="2.42578125" style="1" customWidth="1"/>
    <col min="3532" max="3546" width="1.7109375" style="1" customWidth="1"/>
    <col min="3547" max="3547" width="2.5703125" style="1" customWidth="1"/>
    <col min="3548" max="3594" width="1.7109375" style="1" customWidth="1"/>
    <col min="3595" max="3595" width="1" style="1" customWidth="1"/>
    <col min="3596" max="3596" width="1.7109375" style="1" customWidth="1"/>
    <col min="3597" max="3597" width="0.42578125" style="1" customWidth="1"/>
    <col min="3598" max="3600" width="1.7109375" style="1" customWidth="1"/>
    <col min="3601" max="3601" width="0" style="1" hidden="1" customWidth="1"/>
    <col min="3602" max="3602" width="10.7109375" style="1" customWidth="1"/>
    <col min="3603" max="3609" width="1.7109375" style="1" customWidth="1"/>
    <col min="3610" max="3745" width="11.42578125" style="1"/>
    <col min="3746" max="3754" width="1.7109375" style="1" customWidth="1"/>
    <col min="3755" max="3756" width="3.140625" style="1" customWidth="1"/>
    <col min="3757" max="3757" width="1.7109375" style="1" customWidth="1"/>
    <col min="3758" max="3758" width="3.140625" style="1" customWidth="1"/>
    <col min="3759" max="3759" width="3" style="1" customWidth="1"/>
    <col min="3760" max="3760" width="4" style="1" customWidth="1"/>
    <col min="3761" max="3770" width="1.7109375" style="1" customWidth="1"/>
    <col min="3771" max="3771" width="3.5703125" style="1" customWidth="1"/>
    <col min="3772" max="3772" width="1.7109375" style="1" customWidth="1"/>
    <col min="3773" max="3773" width="5.28515625" style="1" customWidth="1"/>
    <col min="3774" max="3784" width="1.7109375" style="1" customWidth="1"/>
    <col min="3785" max="3785" width="3.5703125" style="1" customWidth="1"/>
    <col min="3786" max="3786" width="1.7109375" style="1" customWidth="1"/>
    <col min="3787" max="3787" width="2.42578125" style="1" customWidth="1"/>
    <col min="3788" max="3802" width="1.7109375" style="1" customWidth="1"/>
    <col min="3803" max="3803" width="2.5703125" style="1" customWidth="1"/>
    <col min="3804" max="3850" width="1.7109375" style="1" customWidth="1"/>
    <col min="3851" max="3851" width="1" style="1" customWidth="1"/>
    <col min="3852" max="3852" width="1.7109375" style="1" customWidth="1"/>
    <col min="3853" max="3853" width="0.42578125" style="1" customWidth="1"/>
    <col min="3854" max="3856" width="1.7109375" style="1" customWidth="1"/>
    <col min="3857" max="3857" width="0" style="1" hidden="1" customWidth="1"/>
    <col min="3858" max="3858" width="10.7109375" style="1" customWidth="1"/>
    <col min="3859" max="3865" width="1.7109375" style="1" customWidth="1"/>
    <col min="3866" max="4001" width="11.42578125" style="1"/>
    <col min="4002" max="4010" width="1.7109375" style="1" customWidth="1"/>
    <col min="4011" max="4012" width="3.140625" style="1" customWidth="1"/>
    <col min="4013" max="4013" width="1.7109375" style="1" customWidth="1"/>
    <col min="4014" max="4014" width="3.140625" style="1" customWidth="1"/>
    <col min="4015" max="4015" width="3" style="1" customWidth="1"/>
    <col min="4016" max="4016" width="4" style="1" customWidth="1"/>
    <col min="4017" max="4026" width="1.7109375" style="1" customWidth="1"/>
    <col min="4027" max="4027" width="3.5703125" style="1" customWidth="1"/>
    <col min="4028" max="4028" width="1.7109375" style="1" customWidth="1"/>
    <col min="4029" max="4029" width="5.28515625" style="1" customWidth="1"/>
    <col min="4030" max="4040" width="1.7109375" style="1" customWidth="1"/>
    <col min="4041" max="4041" width="3.5703125" style="1" customWidth="1"/>
    <col min="4042" max="4042" width="1.7109375" style="1" customWidth="1"/>
    <col min="4043" max="4043" width="2.42578125" style="1" customWidth="1"/>
    <col min="4044" max="4058" width="1.7109375" style="1" customWidth="1"/>
    <col min="4059" max="4059" width="2.5703125" style="1" customWidth="1"/>
    <col min="4060" max="4106" width="1.7109375" style="1" customWidth="1"/>
    <col min="4107" max="4107" width="1" style="1" customWidth="1"/>
    <col min="4108" max="4108" width="1.7109375" style="1" customWidth="1"/>
    <col min="4109" max="4109" width="0.42578125" style="1" customWidth="1"/>
    <col min="4110" max="4112" width="1.7109375" style="1" customWidth="1"/>
    <col min="4113" max="4113" width="0" style="1" hidden="1" customWidth="1"/>
    <col min="4114" max="4114" width="10.7109375" style="1" customWidth="1"/>
    <col min="4115" max="4121" width="1.7109375" style="1" customWidth="1"/>
    <col min="4122" max="4257" width="11.42578125" style="1"/>
    <col min="4258" max="4266" width="1.7109375" style="1" customWidth="1"/>
    <col min="4267" max="4268" width="3.140625" style="1" customWidth="1"/>
    <col min="4269" max="4269" width="1.7109375" style="1" customWidth="1"/>
    <col min="4270" max="4270" width="3.140625" style="1" customWidth="1"/>
    <col min="4271" max="4271" width="3" style="1" customWidth="1"/>
    <col min="4272" max="4272" width="4" style="1" customWidth="1"/>
    <col min="4273" max="4282" width="1.7109375" style="1" customWidth="1"/>
    <col min="4283" max="4283" width="3.5703125" style="1" customWidth="1"/>
    <col min="4284" max="4284" width="1.7109375" style="1" customWidth="1"/>
    <col min="4285" max="4285" width="5.28515625" style="1" customWidth="1"/>
    <col min="4286" max="4296" width="1.7109375" style="1" customWidth="1"/>
    <col min="4297" max="4297" width="3.5703125" style="1" customWidth="1"/>
    <col min="4298" max="4298" width="1.7109375" style="1" customWidth="1"/>
    <col min="4299" max="4299" width="2.42578125" style="1" customWidth="1"/>
    <col min="4300" max="4314" width="1.7109375" style="1" customWidth="1"/>
    <col min="4315" max="4315" width="2.5703125" style="1" customWidth="1"/>
    <col min="4316" max="4362" width="1.7109375" style="1" customWidth="1"/>
    <col min="4363" max="4363" width="1" style="1" customWidth="1"/>
    <col min="4364" max="4364" width="1.7109375" style="1" customWidth="1"/>
    <col min="4365" max="4365" width="0.42578125" style="1" customWidth="1"/>
    <col min="4366" max="4368" width="1.7109375" style="1" customWidth="1"/>
    <col min="4369" max="4369" width="0" style="1" hidden="1" customWidth="1"/>
    <col min="4370" max="4370" width="10.7109375" style="1" customWidth="1"/>
    <col min="4371" max="4377" width="1.7109375" style="1" customWidth="1"/>
    <col min="4378" max="4513" width="11.42578125" style="1"/>
    <col min="4514" max="4522" width="1.7109375" style="1" customWidth="1"/>
    <col min="4523" max="4524" width="3.140625" style="1" customWidth="1"/>
    <col min="4525" max="4525" width="1.7109375" style="1" customWidth="1"/>
    <col min="4526" max="4526" width="3.140625" style="1" customWidth="1"/>
    <col min="4527" max="4527" width="3" style="1" customWidth="1"/>
    <col min="4528" max="4528" width="4" style="1" customWidth="1"/>
    <col min="4529" max="4538" width="1.7109375" style="1" customWidth="1"/>
    <col min="4539" max="4539" width="3.5703125" style="1" customWidth="1"/>
    <col min="4540" max="4540" width="1.7109375" style="1" customWidth="1"/>
    <col min="4541" max="4541" width="5.28515625" style="1" customWidth="1"/>
    <col min="4542" max="4552" width="1.7109375" style="1" customWidth="1"/>
    <col min="4553" max="4553" width="3.5703125" style="1" customWidth="1"/>
    <col min="4554" max="4554" width="1.7109375" style="1" customWidth="1"/>
    <col min="4555" max="4555" width="2.42578125" style="1" customWidth="1"/>
    <col min="4556" max="4570" width="1.7109375" style="1" customWidth="1"/>
    <col min="4571" max="4571" width="2.5703125" style="1" customWidth="1"/>
    <col min="4572" max="4618" width="1.7109375" style="1" customWidth="1"/>
    <col min="4619" max="4619" width="1" style="1" customWidth="1"/>
    <col min="4620" max="4620" width="1.7109375" style="1" customWidth="1"/>
    <col min="4621" max="4621" width="0.42578125" style="1" customWidth="1"/>
    <col min="4622" max="4624" width="1.7109375" style="1" customWidth="1"/>
    <col min="4625" max="4625" width="0" style="1" hidden="1" customWidth="1"/>
    <col min="4626" max="4626" width="10.7109375" style="1" customWidth="1"/>
    <col min="4627" max="4633" width="1.7109375" style="1" customWidth="1"/>
    <col min="4634" max="4769" width="11.42578125" style="1"/>
    <col min="4770" max="4778" width="1.7109375" style="1" customWidth="1"/>
    <col min="4779" max="4780" width="3.140625" style="1" customWidth="1"/>
    <col min="4781" max="4781" width="1.7109375" style="1" customWidth="1"/>
    <col min="4782" max="4782" width="3.140625" style="1" customWidth="1"/>
    <col min="4783" max="4783" width="3" style="1" customWidth="1"/>
    <col min="4784" max="4784" width="4" style="1" customWidth="1"/>
    <col min="4785" max="4794" width="1.7109375" style="1" customWidth="1"/>
    <col min="4795" max="4795" width="3.5703125" style="1" customWidth="1"/>
    <col min="4796" max="4796" width="1.7109375" style="1" customWidth="1"/>
    <col min="4797" max="4797" width="5.28515625" style="1" customWidth="1"/>
    <col min="4798" max="4808" width="1.7109375" style="1" customWidth="1"/>
    <col min="4809" max="4809" width="3.5703125" style="1" customWidth="1"/>
    <col min="4810" max="4810" width="1.7109375" style="1" customWidth="1"/>
    <col min="4811" max="4811" width="2.42578125" style="1" customWidth="1"/>
    <col min="4812" max="4826" width="1.7109375" style="1" customWidth="1"/>
    <col min="4827" max="4827" width="2.5703125" style="1" customWidth="1"/>
    <col min="4828" max="4874" width="1.7109375" style="1" customWidth="1"/>
    <col min="4875" max="4875" width="1" style="1" customWidth="1"/>
    <col min="4876" max="4876" width="1.7109375" style="1" customWidth="1"/>
    <col min="4877" max="4877" width="0.42578125" style="1" customWidth="1"/>
    <col min="4878" max="4880" width="1.7109375" style="1" customWidth="1"/>
    <col min="4881" max="4881" width="0" style="1" hidden="1" customWidth="1"/>
    <col min="4882" max="4882" width="10.7109375" style="1" customWidth="1"/>
    <col min="4883" max="4889" width="1.7109375" style="1" customWidth="1"/>
    <col min="4890" max="5025" width="11.42578125" style="1"/>
    <col min="5026" max="5034" width="1.7109375" style="1" customWidth="1"/>
    <col min="5035" max="5036" width="3.140625" style="1" customWidth="1"/>
    <col min="5037" max="5037" width="1.7109375" style="1" customWidth="1"/>
    <col min="5038" max="5038" width="3.140625" style="1" customWidth="1"/>
    <col min="5039" max="5039" width="3" style="1" customWidth="1"/>
    <col min="5040" max="5040" width="4" style="1" customWidth="1"/>
    <col min="5041" max="5050" width="1.7109375" style="1" customWidth="1"/>
    <col min="5051" max="5051" width="3.5703125" style="1" customWidth="1"/>
    <col min="5052" max="5052" width="1.7109375" style="1" customWidth="1"/>
    <col min="5053" max="5053" width="5.28515625" style="1" customWidth="1"/>
    <col min="5054" max="5064" width="1.7109375" style="1" customWidth="1"/>
    <col min="5065" max="5065" width="3.5703125" style="1" customWidth="1"/>
    <col min="5066" max="5066" width="1.7109375" style="1" customWidth="1"/>
    <col min="5067" max="5067" width="2.42578125" style="1" customWidth="1"/>
    <col min="5068" max="5082" width="1.7109375" style="1" customWidth="1"/>
    <col min="5083" max="5083" width="2.5703125" style="1" customWidth="1"/>
    <col min="5084" max="5130" width="1.7109375" style="1" customWidth="1"/>
    <col min="5131" max="5131" width="1" style="1" customWidth="1"/>
    <col min="5132" max="5132" width="1.7109375" style="1" customWidth="1"/>
    <col min="5133" max="5133" width="0.42578125" style="1" customWidth="1"/>
    <col min="5134" max="5136" width="1.7109375" style="1" customWidth="1"/>
    <col min="5137" max="5137" width="0" style="1" hidden="1" customWidth="1"/>
    <col min="5138" max="5138" width="10.7109375" style="1" customWidth="1"/>
    <col min="5139" max="5145" width="1.7109375" style="1" customWidth="1"/>
    <col min="5146" max="5281" width="11.42578125" style="1"/>
    <col min="5282" max="5290" width="1.7109375" style="1" customWidth="1"/>
    <col min="5291" max="5292" width="3.140625" style="1" customWidth="1"/>
    <col min="5293" max="5293" width="1.7109375" style="1" customWidth="1"/>
    <col min="5294" max="5294" width="3.140625" style="1" customWidth="1"/>
    <col min="5295" max="5295" width="3" style="1" customWidth="1"/>
    <col min="5296" max="5296" width="4" style="1" customWidth="1"/>
    <col min="5297" max="5306" width="1.7109375" style="1" customWidth="1"/>
    <col min="5307" max="5307" width="3.5703125" style="1" customWidth="1"/>
    <col min="5308" max="5308" width="1.7109375" style="1" customWidth="1"/>
    <col min="5309" max="5309" width="5.28515625" style="1" customWidth="1"/>
    <col min="5310" max="5320" width="1.7109375" style="1" customWidth="1"/>
    <col min="5321" max="5321" width="3.5703125" style="1" customWidth="1"/>
    <col min="5322" max="5322" width="1.7109375" style="1" customWidth="1"/>
    <col min="5323" max="5323" width="2.42578125" style="1" customWidth="1"/>
    <col min="5324" max="5338" width="1.7109375" style="1" customWidth="1"/>
    <col min="5339" max="5339" width="2.5703125" style="1" customWidth="1"/>
    <col min="5340" max="5386" width="1.7109375" style="1" customWidth="1"/>
    <col min="5387" max="5387" width="1" style="1" customWidth="1"/>
    <col min="5388" max="5388" width="1.7109375" style="1" customWidth="1"/>
    <col min="5389" max="5389" width="0.42578125" style="1" customWidth="1"/>
    <col min="5390" max="5392" width="1.7109375" style="1" customWidth="1"/>
    <col min="5393" max="5393" width="0" style="1" hidden="1" customWidth="1"/>
    <col min="5394" max="5394" width="10.7109375" style="1" customWidth="1"/>
    <col min="5395" max="5401" width="1.7109375" style="1" customWidth="1"/>
    <col min="5402" max="5537" width="11.42578125" style="1"/>
    <col min="5538" max="5546" width="1.7109375" style="1" customWidth="1"/>
    <col min="5547" max="5548" width="3.140625" style="1" customWidth="1"/>
    <col min="5549" max="5549" width="1.7109375" style="1" customWidth="1"/>
    <col min="5550" max="5550" width="3.140625" style="1" customWidth="1"/>
    <col min="5551" max="5551" width="3" style="1" customWidth="1"/>
    <col min="5552" max="5552" width="4" style="1" customWidth="1"/>
    <col min="5553" max="5562" width="1.7109375" style="1" customWidth="1"/>
    <col min="5563" max="5563" width="3.5703125" style="1" customWidth="1"/>
    <col min="5564" max="5564" width="1.7109375" style="1" customWidth="1"/>
    <col min="5565" max="5565" width="5.28515625" style="1" customWidth="1"/>
    <col min="5566" max="5576" width="1.7109375" style="1" customWidth="1"/>
    <col min="5577" max="5577" width="3.5703125" style="1" customWidth="1"/>
    <col min="5578" max="5578" width="1.7109375" style="1" customWidth="1"/>
    <col min="5579" max="5579" width="2.42578125" style="1" customWidth="1"/>
    <col min="5580" max="5594" width="1.7109375" style="1" customWidth="1"/>
    <col min="5595" max="5595" width="2.5703125" style="1" customWidth="1"/>
    <col min="5596" max="5642" width="1.7109375" style="1" customWidth="1"/>
    <col min="5643" max="5643" width="1" style="1" customWidth="1"/>
    <col min="5644" max="5644" width="1.7109375" style="1" customWidth="1"/>
    <col min="5645" max="5645" width="0.42578125" style="1" customWidth="1"/>
    <col min="5646" max="5648" width="1.7109375" style="1" customWidth="1"/>
    <col min="5649" max="5649" width="0" style="1" hidden="1" customWidth="1"/>
    <col min="5650" max="5650" width="10.7109375" style="1" customWidth="1"/>
    <col min="5651" max="5657" width="1.7109375" style="1" customWidth="1"/>
    <col min="5658" max="5793" width="11.42578125" style="1"/>
    <col min="5794" max="5802" width="1.7109375" style="1" customWidth="1"/>
    <col min="5803" max="5804" width="3.140625" style="1" customWidth="1"/>
    <col min="5805" max="5805" width="1.7109375" style="1" customWidth="1"/>
    <col min="5806" max="5806" width="3.140625" style="1" customWidth="1"/>
    <col min="5807" max="5807" width="3" style="1" customWidth="1"/>
    <col min="5808" max="5808" width="4" style="1" customWidth="1"/>
    <col min="5809" max="5818" width="1.7109375" style="1" customWidth="1"/>
    <col min="5819" max="5819" width="3.5703125" style="1" customWidth="1"/>
    <col min="5820" max="5820" width="1.7109375" style="1" customWidth="1"/>
    <col min="5821" max="5821" width="5.28515625" style="1" customWidth="1"/>
    <col min="5822" max="5832" width="1.7109375" style="1" customWidth="1"/>
    <col min="5833" max="5833" width="3.5703125" style="1" customWidth="1"/>
    <col min="5834" max="5834" width="1.7109375" style="1" customWidth="1"/>
    <col min="5835" max="5835" width="2.42578125" style="1" customWidth="1"/>
    <col min="5836" max="5850" width="1.7109375" style="1" customWidth="1"/>
    <col min="5851" max="5851" width="2.5703125" style="1" customWidth="1"/>
    <col min="5852" max="5898" width="1.7109375" style="1" customWidth="1"/>
    <col min="5899" max="5899" width="1" style="1" customWidth="1"/>
    <col min="5900" max="5900" width="1.7109375" style="1" customWidth="1"/>
    <col min="5901" max="5901" width="0.42578125" style="1" customWidth="1"/>
    <col min="5902" max="5904" width="1.7109375" style="1" customWidth="1"/>
    <col min="5905" max="5905" width="0" style="1" hidden="1" customWidth="1"/>
    <col min="5906" max="5906" width="10.7109375" style="1" customWidth="1"/>
    <col min="5907" max="5913" width="1.7109375" style="1" customWidth="1"/>
    <col min="5914" max="6049" width="11.42578125" style="1"/>
    <col min="6050" max="6058" width="1.7109375" style="1" customWidth="1"/>
    <col min="6059" max="6060" width="3.140625" style="1" customWidth="1"/>
    <col min="6061" max="6061" width="1.7109375" style="1" customWidth="1"/>
    <col min="6062" max="6062" width="3.140625" style="1" customWidth="1"/>
    <col min="6063" max="6063" width="3" style="1" customWidth="1"/>
    <col min="6064" max="6064" width="4" style="1" customWidth="1"/>
    <col min="6065" max="6074" width="1.7109375" style="1" customWidth="1"/>
    <col min="6075" max="6075" width="3.5703125" style="1" customWidth="1"/>
    <col min="6076" max="6076" width="1.7109375" style="1" customWidth="1"/>
    <col min="6077" max="6077" width="5.28515625" style="1" customWidth="1"/>
    <col min="6078" max="6088" width="1.7109375" style="1" customWidth="1"/>
    <col min="6089" max="6089" width="3.5703125" style="1" customWidth="1"/>
    <col min="6090" max="6090" width="1.7109375" style="1" customWidth="1"/>
    <col min="6091" max="6091" width="2.42578125" style="1" customWidth="1"/>
    <col min="6092" max="6106" width="1.7109375" style="1" customWidth="1"/>
    <col min="6107" max="6107" width="2.5703125" style="1" customWidth="1"/>
    <col min="6108" max="6154" width="1.7109375" style="1" customWidth="1"/>
    <col min="6155" max="6155" width="1" style="1" customWidth="1"/>
    <col min="6156" max="6156" width="1.7109375" style="1" customWidth="1"/>
    <col min="6157" max="6157" width="0.42578125" style="1" customWidth="1"/>
    <col min="6158" max="6160" width="1.7109375" style="1" customWidth="1"/>
    <col min="6161" max="6161" width="0" style="1" hidden="1" customWidth="1"/>
    <col min="6162" max="6162" width="10.7109375" style="1" customWidth="1"/>
    <col min="6163" max="6169" width="1.7109375" style="1" customWidth="1"/>
    <col min="6170" max="6305" width="11.42578125" style="1"/>
    <col min="6306" max="6314" width="1.7109375" style="1" customWidth="1"/>
    <col min="6315" max="6316" width="3.140625" style="1" customWidth="1"/>
    <col min="6317" max="6317" width="1.7109375" style="1" customWidth="1"/>
    <col min="6318" max="6318" width="3.140625" style="1" customWidth="1"/>
    <col min="6319" max="6319" width="3" style="1" customWidth="1"/>
    <col min="6320" max="6320" width="4" style="1" customWidth="1"/>
    <col min="6321" max="6330" width="1.7109375" style="1" customWidth="1"/>
    <col min="6331" max="6331" width="3.5703125" style="1" customWidth="1"/>
    <col min="6332" max="6332" width="1.7109375" style="1" customWidth="1"/>
    <col min="6333" max="6333" width="5.28515625" style="1" customWidth="1"/>
    <col min="6334" max="6344" width="1.7109375" style="1" customWidth="1"/>
    <col min="6345" max="6345" width="3.5703125" style="1" customWidth="1"/>
    <col min="6346" max="6346" width="1.7109375" style="1" customWidth="1"/>
    <col min="6347" max="6347" width="2.42578125" style="1" customWidth="1"/>
    <col min="6348" max="6362" width="1.7109375" style="1" customWidth="1"/>
    <col min="6363" max="6363" width="2.5703125" style="1" customWidth="1"/>
    <col min="6364" max="6410" width="1.7109375" style="1" customWidth="1"/>
    <col min="6411" max="6411" width="1" style="1" customWidth="1"/>
    <col min="6412" max="6412" width="1.7109375" style="1" customWidth="1"/>
    <col min="6413" max="6413" width="0.42578125" style="1" customWidth="1"/>
    <col min="6414" max="6416" width="1.7109375" style="1" customWidth="1"/>
    <col min="6417" max="6417" width="0" style="1" hidden="1" customWidth="1"/>
    <col min="6418" max="6418" width="10.7109375" style="1" customWidth="1"/>
    <col min="6419" max="6425" width="1.7109375" style="1" customWidth="1"/>
    <col min="6426" max="6561" width="11.42578125" style="1"/>
    <col min="6562" max="6570" width="1.7109375" style="1" customWidth="1"/>
    <col min="6571" max="6572" width="3.140625" style="1" customWidth="1"/>
    <col min="6573" max="6573" width="1.7109375" style="1" customWidth="1"/>
    <col min="6574" max="6574" width="3.140625" style="1" customWidth="1"/>
    <col min="6575" max="6575" width="3" style="1" customWidth="1"/>
    <col min="6576" max="6576" width="4" style="1" customWidth="1"/>
    <col min="6577" max="6586" width="1.7109375" style="1" customWidth="1"/>
    <col min="6587" max="6587" width="3.5703125" style="1" customWidth="1"/>
    <col min="6588" max="6588" width="1.7109375" style="1" customWidth="1"/>
    <col min="6589" max="6589" width="5.28515625" style="1" customWidth="1"/>
    <col min="6590" max="6600" width="1.7109375" style="1" customWidth="1"/>
    <col min="6601" max="6601" width="3.5703125" style="1" customWidth="1"/>
    <col min="6602" max="6602" width="1.7109375" style="1" customWidth="1"/>
    <col min="6603" max="6603" width="2.42578125" style="1" customWidth="1"/>
    <col min="6604" max="6618" width="1.7109375" style="1" customWidth="1"/>
    <col min="6619" max="6619" width="2.5703125" style="1" customWidth="1"/>
    <col min="6620" max="6666" width="1.7109375" style="1" customWidth="1"/>
    <col min="6667" max="6667" width="1" style="1" customWidth="1"/>
    <col min="6668" max="6668" width="1.7109375" style="1" customWidth="1"/>
    <col min="6669" max="6669" width="0.42578125" style="1" customWidth="1"/>
    <col min="6670" max="6672" width="1.7109375" style="1" customWidth="1"/>
    <col min="6673" max="6673" width="0" style="1" hidden="1" customWidth="1"/>
    <col min="6674" max="6674" width="10.7109375" style="1" customWidth="1"/>
    <col min="6675" max="6681" width="1.7109375" style="1" customWidth="1"/>
    <col min="6682" max="6817" width="11.42578125" style="1"/>
    <col min="6818" max="6826" width="1.7109375" style="1" customWidth="1"/>
    <col min="6827" max="6828" width="3.140625" style="1" customWidth="1"/>
    <col min="6829" max="6829" width="1.7109375" style="1" customWidth="1"/>
    <col min="6830" max="6830" width="3.140625" style="1" customWidth="1"/>
    <col min="6831" max="6831" width="3" style="1" customWidth="1"/>
    <col min="6832" max="6832" width="4" style="1" customWidth="1"/>
    <col min="6833" max="6842" width="1.7109375" style="1" customWidth="1"/>
    <col min="6843" max="6843" width="3.5703125" style="1" customWidth="1"/>
    <col min="6844" max="6844" width="1.7109375" style="1" customWidth="1"/>
    <col min="6845" max="6845" width="5.28515625" style="1" customWidth="1"/>
    <col min="6846" max="6856" width="1.7109375" style="1" customWidth="1"/>
    <col min="6857" max="6857" width="3.5703125" style="1" customWidth="1"/>
    <col min="6858" max="6858" width="1.7109375" style="1" customWidth="1"/>
    <col min="6859" max="6859" width="2.42578125" style="1" customWidth="1"/>
    <col min="6860" max="6874" width="1.7109375" style="1" customWidth="1"/>
    <col min="6875" max="6875" width="2.5703125" style="1" customWidth="1"/>
    <col min="6876" max="6922" width="1.7109375" style="1" customWidth="1"/>
    <col min="6923" max="6923" width="1" style="1" customWidth="1"/>
    <col min="6924" max="6924" width="1.7109375" style="1" customWidth="1"/>
    <col min="6925" max="6925" width="0.42578125" style="1" customWidth="1"/>
    <col min="6926" max="6928" width="1.7109375" style="1" customWidth="1"/>
    <col min="6929" max="6929" width="0" style="1" hidden="1" customWidth="1"/>
    <col min="6930" max="6930" width="10.7109375" style="1" customWidth="1"/>
    <col min="6931" max="6937" width="1.7109375" style="1" customWidth="1"/>
    <col min="6938" max="7073" width="11.42578125" style="1"/>
    <col min="7074" max="7082" width="1.7109375" style="1" customWidth="1"/>
    <col min="7083" max="7084" width="3.140625" style="1" customWidth="1"/>
    <col min="7085" max="7085" width="1.7109375" style="1" customWidth="1"/>
    <col min="7086" max="7086" width="3.140625" style="1" customWidth="1"/>
    <col min="7087" max="7087" width="3" style="1" customWidth="1"/>
    <col min="7088" max="7088" width="4" style="1" customWidth="1"/>
    <col min="7089" max="7098" width="1.7109375" style="1" customWidth="1"/>
    <col min="7099" max="7099" width="3.5703125" style="1" customWidth="1"/>
    <col min="7100" max="7100" width="1.7109375" style="1" customWidth="1"/>
    <col min="7101" max="7101" width="5.28515625" style="1" customWidth="1"/>
    <col min="7102" max="7112" width="1.7109375" style="1" customWidth="1"/>
    <col min="7113" max="7113" width="3.5703125" style="1" customWidth="1"/>
    <col min="7114" max="7114" width="1.7109375" style="1" customWidth="1"/>
    <col min="7115" max="7115" width="2.42578125" style="1" customWidth="1"/>
    <col min="7116" max="7130" width="1.7109375" style="1" customWidth="1"/>
    <col min="7131" max="7131" width="2.5703125" style="1" customWidth="1"/>
    <col min="7132" max="7178" width="1.7109375" style="1" customWidth="1"/>
    <col min="7179" max="7179" width="1" style="1" customWidth="1"/>
    <col min="7180" max="7180" width="1.7109375" style="1" customWidth="1"/>
    <col min="7181" max="7181" width="0.42578125" style="1" customWidth="1"/>
    <col min="7182" max="7184" width="1.7109375" style="1" customWidth="1"/>
    <col min="7185" max="7185" width="0" style="1" hidden="1" customWidth="1"/>
    <col min="7186" max="7186" width="10.7109375" style="1" customWidth="1"/>
    <col min="7187" max="7193" width="1.7109375" style="1" customWidth="1"/>
    <col min="7194" max="7329" width="11.42578125" style="1"/>
    <col min="7330" max="7338" width="1.7109375" style="1" customWidth="1"/>
    <col min="7339" max="7340" width="3.140625" style="1" customWidth="1"/>
    <col min="7341" max="7341" width="1.7109375" style="1" customWidth="1"/>
    <col min="7342" max="7342" width="3.140625" style="1" customWidth="1"/>
    <col min="7343" max="7343" width="3" style="1" customWidth="1"/>
    <col min="7344" max="7344" width="4" style="1" customWidth="1"/>
    <col min="7345" max="7354" width="1.7109375" style="1" customWidth="1"/>
    <col min="7355" max="7355" width="3.5703125" style="1" customWidth="1"/>
    <col min="7356" max="7356" width="1.7109375" style="1" customWidth="1"/>
    <col min="7357" max="7357" width="5.28515625" style="1" customWidth="1"/>
    <col min="7358" max="7368" width="1.7109375" style="1" customWidth="1"/>
    <col min="7369" max="7369" width="3.5703125" style="1" customWidth="1"/>
    <col min="7370" max="7370" width="1.7109375" style="1" customWidth="1"/>
    <col min="7371" max="7371" width="2.42578125" style="1" customWidth="1"/>
    <col min="7372" max="7386" width="1.7109375" style="1" customWidth="1"/>
    <col min="7387" max="7387" width="2.5703125" style="1" customWidth="1"/>
    <col min="7388" max="7434" width="1.7109375" style="1" customWidth="1"/>
    <col min="7435" max="7435" width="1" style="1" customWidth="1"/>
    <col min="7436" max="7436" width="1.7109375" style="1" customWidth="1"/>
    <col min="7437" max="7437" width="0.42578125" style="1" customWidth="1"/>
    <col min="7438" max="7440" width="1.7109375" style="1" customWidth="1"/>
    <col min="7441" max="7441" width="0" style="1" hidden="1" customWidth="1"/>
    <col min="7442" max="7442" width="10.7109375" style="1" customWidth="1"/>
    <col min="7443" max="7449" width="1.7109375" style="1" customWidth="1"/>
    <col min="7450" max="7585" width="11.42578125" style="1"/>
    <col min="7586" max="7594" width="1.7109375" style="1" customWidth="1"/>
    <col min="7595" max="7596" width="3.140625" style="1" customWidth="1"/>
    <col min="7597" max="7597" width="1.7109375" style="1" customWidth="1"/>
    <col min="7598" max="7598" width="3.140625" style="1" customWidth="1"/>
    <col min="7599" max="7599" width="3" style="1" customWidth="1"/>
    <col min="7600" max="7600" width="4" style="1" customWidth="1"/>
    <col min="7601" max="7610" width="1.7109375" style="1" customWidth="1"/>
    <col min="7611" max="7611" width="3.5703125" style="1" customWidth="1"/>
    <col min="7612" max="7612" width="1.7109375" style="1" customWidth="1"/>
    <col min="7613" max="7613" width="5.28515625" style="1" customWidth="1"/>
    <col min="7614" max="7624" width="1.7109375" style="1" customWidth="1"/>
    <col min="7625" max="7625" width="3.5703125" style="1" customWidth="1"/>
    <col min="7626" max="7626" width="1.7109375" style="1" customWidth="1"/>
    <col min="7627" max="7627" width="2.42578125" style="1" customWidth="1"/>
    <col min="7628" max="7642" width="1.7109375" style="1" customWidth="1"/>
    <col min="7643" max="7643" width="2.5703125" style="1" customWidth="1"/>
    <col min="7644" max="7690" width="1.7109375" style="1" customWidth="1"/>
    <col min="7691" max="7691" width="1" style="1" customWidth="1"/>
    <col min="7692" max="7692" width="1.7109375" style="1" customWidth="1"/>
    <col min="7693" max="7693" width="0.42578125" style="1" customWidth="1"/>
    <col min="7694" max="7696" width="1.7109375" style="1" customWidth="1"/>
    <col min="7697" max="7697" width="0" style="1" hidden="1" customWidth="1"/>
    <col min="7698" max="7698" width="10.7109375" style="1" customWidth="1"/>
    <col min="7699" max="7705" width="1.7109375" style="1" customWidth="1"/>
    <col min="7706" max="7841" width="11.42578125" style="1"/>
    <col min="7842" max="7850" width="1.7109375" style="1" customWidth="1"/>
    <col min="7851" max="7852" width="3.140625" style="1" customWidth="1"/>
    <col min="7853" max="7853" width="1.7109375" style="1" customWidth="1"/>
    <col min="7854" max="7854" width="3.140625" style="1" customWidth="1"/>
    <col min="7855" max="7855" width="3" style="1" customWidth="1"/>
    <col min="7856" max="7856" width="4" style="1" customWidth="1"/>
    <col min="7857" max="7866" width="1.7109375" style="1" customWidth="1"/>
    <col min="7867" max="7867" width="3.5703125" style="1" customWidth="1"/>
    <col min="7868" max="7868" width="1.7109375" style="1" customWidth="1"/>
    <col min="7869" max="7869" width="5.28515625" style="1" customWidth="1"/>
    <col min="7870" max="7880" width="1.7109375" style="1" customWidth="1"/>
    <col min="7881" max="7881" width="3.5703125" style="1" customWidth="1"/>
    <col min="7882" max="7882" width="1.7109375" style="1" customWidth="1"/>
    <col min="7883" max="7883" width="2.42578125" style="1" customWidth="1"/>
    <col min="7884" max="7898" width="1.7109375" style="1" customWidth="1"/>
    <col min="7899" max="7899" width="2.5703125" style="1" customWidth="1"/>
    <col min="7900" max="7946" width="1.7109375" style="1" customWidth="1"/>
    <col min="7947" max="7947" width="1" style="1" customWidth="1"/>
    <col min="7948" max="7948" width="1.7109375" style="1" customWidth="1"/>
    <col min="7949" max="7949" width="0.42578125" style="1" customWidth="1"/>
    <col min="7950" max="7952" width="1.7109375" style="1" customWidth="1"/>
    <col min="7953" max="7953" width="0" style="1" hidden="1" customWidth="1"/>
    <col min="7954" max="7954" width="10.7109375" style="1" customWidth="1"/>
    <col min="7955" max="7961" width="1.7109375" style="1" customWidth="1"/>
    <col min="7962" max="8097" width="11.42578125" style="1"/>
    <col min="8098" max="8106" width="1.7109375" style="1" customWidth="1"/>
    <col min="8107" max="8108" width="3.140625" style="1" customWidth="1"/>
    <col min="8109" max="8109" width="1.7109375" style="1" customWidth="1"/>
    <col min="8110" max="8110" width="3.140625" style="1" customWidth="1"/>
    <col min="8111" max="8111" width="3" style="1" customWidth="1"/>
    <col min="8112" max="8112" width="4" style="1" customWidth="1"/>
    <col min="8113" max="8122" width="1.7109375" style="1" customWidth="1"/>
    <col min="8123" max="8123" width="3.5703125" style="1" customWidth="1"/>
    <col min="8124" max="8124" width="1.7109375" style="1" customWidth="1"/>
    <col min="8125" max="8125" width="5.28515625" style="1" customWidth="1"/>
    <col min="8126" max="8136" width="1.7109375" style="1" customWidth="1"/>
    <col min="8137" max="8137" width="3.5703125" style="1" customWidth="1"/>
    <col min="8138" max="8138" width="1.7109375" style="1" customWidth="1"/>
    <col min="8139" max="8139" width="2.42578125" style="1" customWidth="1"/>
    <col min="8140" max="8154" width="1.7109375" style="1" customWidth="1"/>
    <col min="8155" max="8155" width="2.5703125" style="1" customWidth="1"/>
    <col min="8156" max="8202" width="1.7109375" style="1" customWidth="1"/>
    <col min="8203" max="8203" width="1" style="1" customWidth="1"/>
    <col min="8204" max="8204" width="1.7109375" style="1" customWidth="1"/>
    <col min="8205" max="8205" width="0.42578125" style="1" customWidth="1"/>
    <col min="8206" max="8208" width="1.7109375" style="1" customWidth="1"/>
    <col min="8209" max="8209" width="0" style="1" hidden="1" customWidth="1"/>
    <col min="8210" max="8210" width="10.7109375" style="1" customWidth="1"/>
    <col min="8211" max="8217" width="1.7109375" style="1" customWidth="1"/>
    <col min="8218" max="8353" width="11.42578125" style="1"/>
    <col min="8354" max="8362" width="1.7109375" style="1" customWidth="1"/>
    <col min="8363" max="8364" width="3.140625" style="1" customWidth="1"/>
    <col min="8365" max="8365" width="1.7109375" style="1" customWidth="1"/>
    <col min="8366" max="8366" width="3.140625" style="1" customWidth="1"/>
    <col min="8367" max="8367" width="3" style="1" customWidth="1"/>
    <col min="8368" max="8368" width="4" style="1" customWidth="1"/>
    <col min="8369" max="8378" width="1.7109375" style="1" customWidth="1"/>
    <col min="8379" max="8379" width="3.5703125" style="1" customWidth="1"/>
    <col min="8380" max="8380" width="1.7109375" style="1" customWidth="1"/>
    <col min="8381" max="8381" width="5.28515625" style="1" customWidth="1"/>
    <col min="8382" max="8392" width="1.7109375" style="1" customWidth="1"/>
    <col min="8393" max="8393" width="3.5703125" style="1" customWidth="1"/>
    <col min="8394" max="8394" width="1.7109375" style="1" customWidth="1"/>
    <col min="8395" max="8395" width="2.42578125" style="1" customWidth="1"/>
    <col min="8396" max="8410" width="1.7109375" style="1" customWidth="1"/>
    <col min="8411" max="8411" width="2.5703125" style="1" customWidth="1"/>
    <col min="8412" max="8458" width="1.7109375" style="1" customWidth="1"/>
    <col min="8459" max="8459" width="1" style="1" customWidth="1"/>
    <col min="8460" max="8460" width="1.7109375" style="1" customWidth="1"/>
    <col min="8461" max="8461" width="0.42578125" style="1" customWidth="1"/>
    <col min="8462" max="8464" width="1.7109375" style="1" customWidth="1"/>
    <col min="8465" max="8465" width="0" style="1" hidden="1" customWidth="1"/>
    <col min="8466" max="8466" width="10.7109375" style="1" customWidth="1"/>
    <col min="8467" max="8473" width="1.7109375" style="1" customWidth="1"/>
    <col min="8474" max="8609" width="11.42578125" style="1"/>
    <col min="8610" max="8618" width="1.7109375" style="1" customWidth="1"/>
    <col min="8619" max="8620" width="3.140625" style="1" customWidth="1"/>
    <col min="8621" max="8621" width="1.7109375" style="1" customWidth="1"/>
    <col min="8622" max="8622" width="3.140625" style="1" customWidth="1"/>
    <col min="8623" max="8623" width="3" style="1" customWidth="1"/>
    <col min="8624" max="8624" width="4" style="1" customWidth="1"/>
    <col min="8625" max="8634" width="1.7109375" style="1" customWidth="1"/>
    <col min="8635" max="8635" width="3.5703125" style="1" customWidth="1"/>
    <col min="8636" max="8636" width="1.7109375" style="1" customWidth="1"/>
    <col min="8637" max="8637" width="5.28515625" style="1" customWidth="1"/>
    <col min="8638" max="8648" width="1.7109375" style="1" customWidth="1"/>
    <col min="8649" max="8649" width="3.5703125" style="1" customWidth="1"/>
    <col min="8650" max="8650" width="1.7109375" style="1" customWidth="1"/>
    <col min="8651" max="8651" width="2.42578125" style="1" customWidth="1"/>
    <col min="8652" max="8666" width="1.7109375" style="1" customWidth="1"/>
    <col min="8667" max="8667" width="2.5703125" style="1" customWidth="1"/>
    <col min="8668" max="8714" width="1.7109375" style="1" customWidth="1"/>
    <col min="8715" max="8715" width="1" style="1" customWidth="1"/>
    <col min="8716" max="8716" width="1.7109375" style="1" customWidth="1"/>
    <col min="8717" max="8717" width="0.42578125" style="1" customWidth="1"/>
    <col min="8718" max="8720" width="1.7109375" style="1" customWidth="1"/>
    <col min="8721" max="8721" width="0" style="1" hidden="1" customWidth="1"/>
    <col min="8722" max="8722" width="10.7109375" style="1" customWidth="1"/>
    <col min="8723" max="8729" width="1.7109375" style="1" customWidth="1"/>
    <col min="8730" max="8865" width="11.42578125" style="1"/>
    <col min="8866" max="8874" width="1.7109375" style="1" customWidth="1"/>
    <col min="8875" max="8876" width="3.140625" style="1" customWidth="1"/>
    <col min="8877" max="8877" width="1.7109375" style="1" customWidth="1"/>
    <col min="8878" max="8878" width="3.140625" style="1" customWidth="1"/>
    <col min="8879" max="8879" width="3" style="1" customWidth="1"/>
    <col min="8880" max="8880" width="4" style="1" customWidth="1"/>
    <col min="8881" max="8890" width="1.7109375" style="1" customWidth="1"/>
    <col min="8891" max="8891" width="3.5703125" style="1" customWidth="1"/>
    <col min="8892" max="8892" width="1.7109375" style="1" customWidth="1"/>
    <col min="8893" max="8893" width="5.28515625" style="1" customWidth="1"/>
    <col min="8894" max="8904" width="1.7109375" style="1" customWidth="1"/>
    <col min="8905" max="8905" width="3.5703125" style="1" customWidth="1"/>
    <col min="8906" max="8906" width="1.7109375" style="1" customWidth="1"/>
    <col min="8907" max="8907" width="2.42578125" style="1" customWidth="1"/>
    <col min="8908" max="8922" width="1.7109375" style="1" customWidth="1"/>
    <col min="8923" max="8923" width="2.5703125" style="1" customWidth="1"/>
    <col min="8924" max="8970" width="1.7109375" style="1" customWidth="1"/>
    <col min="8971" max="8971" width="1" style="1" customWidth="1"/>
    <col min="8972" max="8972" width="1.7109375" style="1" customWidth="1"/>
    <col min="8973" max="8973" width="0.42578125" style="1" customWidth="1"/>
    <col min="8974" max="8976" width="1.7109375" style="1" customWidth="1"/>
    <col min="8977" max="8977" width="0" style="1" hidden="1" customWidth="1"/>
    <col min="8978" max="8978" width="10.7109375" style="1" customWidth="1"/>
    <col min="8979" max="8985" width="1.7109375" style="1" customWidth="1"/>
    <col min="8986" max="9121" width="11.42578125" style="1"/>
    <col min="9122" max="9130" width="1.7109375" style="1" customWidth="1"/>
    <col min="9131" max="9132" width="3.140625" style="1" customWidth="1"/>
    <col min="9133" max="9133" width="1.7109375" style="1" customWidth="1"/>
    <col min="9134" max="9134" width="3.140625" style="1" customWidth="1"/>
    <col min="9135" max="9135" width="3" style="1" customWidth="1"/>
    <col min="9136" max="9136" width="4" style="1" customWidth="1"/>
    <col min="9137" max="9146" width="1.7109375" style="1" customWidth="1"/>
    <col min="9147" max="9147" width="3.5703125" style="1" customWidth="1"/>
    <col min="9148" max="9148" width="1.7109375" style="1" customWidth="1"/>
    <col min="9149" max="9149" width="5.28515625" style="1" customWidth="1"/>
    <col min="9150" max="9160" width="1.7109375" style="1" customWidth="1"/>
    <col min="9161" max="9161" width="3.5703125" style="1" customWidth="1"/>
    <col min="9162" max="9162" width="1.7109375" style="1" customWidth="1"/>
    <col min="9163" max="9163" width="2.42578125" style="1" customWidth="1"/>
    <col min="9164" max="9178" width="1.7109375" style="1" customWidth="1"/>
    <col min="9179" max="9179" width="2.5703125" style="1" customWidth="1"/>
    <col min="9180" max="9226" width="1.7109375" style="1" customWidth="1"/>
    <col min="9227" max="9227" width="1" style="1" customWidth="1"/>
    <col min="9228" max="9228" width="1.7109375" style="1" customWidth="1"/>
    <col min="9229" max="9229" width="0.42578125" style="1" customWidth="1"/>
    <col min="9230" max="9232" width="1.7109375" style="1" customWidth="1"/>
    <col min="9233" max="9233" width="0" style="1" hidden="1" customWidth="1"/>
    <col min="9234" max="9234" width="10.7109375" style="1" customWidth="1"/>
    <col min="9235" max="9241" width="1.7109375" style="1" customWidth="1"/>
    <col min="9242" max="9377" width="11.42578125" style="1"/>
    <col min="9378" max="9386" width="1.7109375" style="1" customWidth="1"/>
    <col min="9387" max="9388" width="3.140625" style="1" customWidth="1"/>
    <col min="9389" max="9389" width="1.7109375" style="1" customWidth="1"/>
    <col min="9390" max="9390" width="3.140625" style="1" customWidth="1"/>
    <col min="9391" max="9391" width="3" style="1" customWidth="1"/>
    <col min="9392" max="9392" width="4" style="1" customWidth="1"/>
    <col min="9393" max="9402" width="1.7109375" style="1" customWidth="1"/>
    <col min="9403" max="9403" width="3.5703125" style="1" customWidth="1"/>
    <col min="9404" max="9404" width="1.7109375" style="1" customWidth="1"/>
    <col min="9405" max="9405" width="5.28515625" style="1" customWidth="1"/>
    <col min="9406" max="9416" width="1.7109375" style="1" customWidth="1"/>
    <col min="9417" max="9417" width="3.5703125" style="1" customWidth="1"/>
    <col min="9418" max="9418" width="1.7109375" style="1" customWidth="1"/>
    <col min="9419" max="9419" width="2.42578125" style="1" customWidth="1"/>
    <col min="9420" max="9434" width="1.7109375" style="1" customWidth="1"/>
    <col min="9435" max="9435" width="2.5703125" style="1" customWidth="1"/>
    <col min="9436" max="9482" width="1.7109375" style="1" customWidth="1"/>
    <col min="9483" max="9483" width="1" style="1" customWidth="1"/>
    <col min="9484" max="9484" width="1.7109375" style="1" customWidth="1"/>
    <col min="9485" max="9485" width="0.42578125" style="1" customWidth="1"/>
    <col min="9486" max="9488" width="1.7109375" style="1" customWidth="1"/>
    <col min="9489" max="9489" width="0" style="1" hidden="1" customWidth="1"/>
    <col min="9490" max="9490" width="10.7109375" style="1" customWidth="1"/>
    <col min="9491" max="9497" width="1.7109375" style="1" customWidth="1"/>
    <col min="9498" max="9633" width="11.42578125" style="1"/>
    <col min="9634" max="9642" width="1.7109375" style="1" customWidth="1"/>
    <col min="9643" max="9644" width="3.140625" style="1" customWidth="1"/>
    <col min="9645" max="9645" width="1.7109375" style="1" customWidth="1"/>
    <col min="9646" max="9646" width="3.140625" style="1" customWidth="1"/>
    <col min="9647" max="9647" width="3" style="1" customWidth="1"/>
    <col min="9648" max="9648" width="4" style="1" customWidth="1"/>
    <col min="9649" max="9658" width="1.7109375" style="1" customWidth="1"/>
    <col min="9659" max="9659" width="3.5703125" style="1" customWidth="1"/>
    <col min="9660" max="9660" width="1.7109375" style="1" customWidth="1"/>
    <col min="9661" max="9661" width="5.28515625" style="1" customWidth="1"/>
    <col min="9662" max="9672" width="1.7109375" style="1" customWidth="1"/>
    <col min="9673" max="9673" width="3.5703125" style="1" customWidth="1"/>
    <col min="9674" max="9674" width="1.7109375" style="1" customWidth="1"/>
    <col min="9675" max="9675" width="2.42578125" style="1" customWidth="1"/>
    <col min="9676" max="9690" width="1.7109375" style="1" customWidth="1"/>
    <col min="9691" max="9691" width="2.5703125" style="1" customWidth="1"/>
    <col min="9692" max="9738" width="1.7109375" style="1" customWidth="1"/>
    <col min="9739" max="9739" width="1" style="1" customWidth="1"/>
    <col min="9740" max="9740" width="1.7109375" style="1" customWidth="1"/>
    <col min="9741" max="9741" width="0.42578125" style="1" customWidth="1"/>
    <col min="9742" max="9744" width="1.7109375" style="1" customWidth="1"/>
    <col min="9745" max="9745" width="0" style="1" hidden="1" customWidth="1"/>
    <col min="9746" max="9746" width="10.7109375" style="1" customWidth="1"/>
    <col min="9747" max="9753" width="1.7109375" style="1" customWidth="1"/>
    <col min="9754" max="9889" width="11.42578125" style="1"/>
    <col min="9890" max="9898" width="1.7109375" style="1" customWidth="1"/>
    <col min="9899" max="9900" width="3.140625" style="1" customWidth="1"/>
    <col min="9901" max="9901" width="1.7109375" style="1" customWidth="1"/>
    <col min="9902" max="9902" width="3.140625" style="1" customWidth="1"/>
    <col min="9903" max="9903" width="3" style="1" customWidth="1"/>
    <col min="9904" max="9904" width="4" style="1" customWidth="1"/>
    <col min="9905" max="9914" width="1.7109375" style="1" customWidth="1"/>
    <col min="9915" max="9915" width="3.5703125" style="1" customWidth="1"/>
    <col min="9916" max="9916" width="1.7109375" style="1" customWidth="1"/>
    <col min="9917" max="9917" width="5.28515625" style="1" customWidth="1"/>
    <col min="9918" max="9928" width="1.7109375" style="1" customWidth="1"/>
    <col min="9929" max="9929" width="3.5703125" style="1" customWidth="1"/>
    <col min="9930" max="9930" width="1.7109375" style="1" customWidth="1"/>
    <col min="9931" max="9931" width="2.42578125" style="1" customWidth="1"/>
    <col min="9932" max="9946" width="1.7109375" style="1" customWidth="1"/>
    <col min="9947" max="9947" width="2.5703125" style="1" customWidth="1"/>
    <col min="9948" max="9994" width="1.7109375" style="1" customWidth="1"/>
    <col min="9995" max="9995" width="1" style="1" customWidth="1"/>
    <col min="9996" max="9996" width="1.7109375" style="1" customWidth="1"/>
    <col min="9997" max="9997" width="0.42578125" style="1" customWidth="1"/>
    <col min="9998" max="10000" width="1.7109375" style="1" customWidth="1"/>
    <col min="10001" max="10001" width="0" style="1" hidden="1" customWidth="1"/>
    <col min="10002" max="10002" width="10.7109375" style="1" customWidth="1"/>
    <col min="10003" max="10009" width="1.7109375" style="1" customWidth="1"/>
    <col min="10010" max="10145" width="11.42578125" style="1"/>
    <col min="10146" max="10154" width="1.7109375" style="1" customWidth="1"/>
    <col min="10155" max="10156" width="3.140625" style="1" customWidth="1"/>
    <col min="10157" max="10157" width="1.7109375" style="1" customWidth="1"/>
    <col min="10158" max="10158" width="3.140625" style="1" customWidth="1"/>
    <col min="10159" max="10159" width="3" style="1" customWidth="1"/>
    <col min="10160" max="10160" width="4" style="1" customWidth="1"/>
    <col min="10161" max="10170" width="1.7109375" style="1" customWidth="1"/>
    <col min="10171" max="10171" width="3.5703125" style="1" customWidth="1"/>
    <col min="10172" max="10172" width="1.7109375" style="1" customWidth="1"/>
    <col min="10173" max="10173" width="5.28515625" style="1" customWidth="1"/>
    <col min="10174" max="10184" width="1.7109375" style="1" customWidth="1"/>
    <col min="10185" max="10185" width="3.5703125" style="1" customWidth="1"/>
    <col min="10186" max="10186" width="1.7109375" style="1" customWidth="1"/>
    <col min="10187" max="10187" width="2.42578125" style="1" customWidth="1"/>
    <col min="10188" max="10202" width="1.7109375" style="1" customWidth="1"/>
    <col min="10203" max="10203" width="2.5703125" style="1" customWidth="1"/>
    <col min="10204" max="10250" width="1.7109375" style="1" customWidth="1"/>
    <col min="10251" max="10251" width="1" style="1" customWidth="1"/>
    <col min="10252" max="10252" width="1.7109375" style="1" customWidth="1"/>
    <col min="10253" max="10253" width="0.42578125" style="1" customWidth="1"/>
    <col min="10254" max="10256" width="1.7109375" style="1" customWidth="1"/>
    <col min="10257" max="10257" width="0" style="1" hidden="1" customWidth="1"/>
    <col min="10258" max="10258" width="10.7109375" style="1" customWidth="1"/>
    <col min="10259" max="10265" width="1.7109375" style="1" customWidth="1"/>
    <col min="10266" max="10401" width="11.42578125" style="1"/>
    <col min="10402" max="10410" width="1.7109375" style="1" customWidth="1"/>
    <col min="10411" max="10412" width="3.140625" style="1" customWidth="1"/>
    <col min="10413" max="10413" width="1.7109375" style="1" customWidth="1"/>
    <col min="10414" max="10414" width="3.140625" style="1" customWidth="1"/>
    <col min="10415" max="10415" width="3" style="1" customWidth="1"/>
    <col min="10416" max="10416" width="4" style="1" customWidth="1"/>
    <col min="10417" max="10426" width="1.7109375" style="1" customWidth="1"/>
    <col min="10427" max="10427" width="3.5703125" style="1" customWidth="1"/>
    <col min="10428" max="10428" width="1.7109375" style="1" customWidth="1"/>
    <col min="10429" max="10429" width="5.28515625" style="1" customWidth="1"/>
    <col min="10430" max="10440" width="1.7109375" style="1" customWidth="1"/>
    <col min="10441" max="10441" width="3.5703125" style="1" customWidth="1"/>
    <col min="10442" max="10442" width="1.7109375" style="1" customWidth="1"/>
    <col min="10443" max="10443" width="2.42578125" style="1" customWidth="1"/>
    <col min="10444" max="10458" width="1.7109375" style="1" customWidth="1"/>
    <col min="10459" max="10459" width="2.5703125" style="1" customWidth="1"/>
    <col min="10460" max="10506" width="1.7109375" style="1" customWidth="1"/>
    <col min="10507" max="10507" width="1" style="1" customWidth="1"/>
    <col min="10508" max="10508" width="1.7109375" style="1" customWidth="1"/>
    <col min="10509" max="10509" width="0.42578125" style="1" customWidth="1"/>
    <col min="10510" max="10512" width="1.7109375" style="1" customWidth="1"/>
    <col min="10513" max="10513" width="0" style="1" hidden="1" customWidth="1"/>
    <col min="10514" max="10514" width="10.7109375" style="1" customWidth="1"/>
    <col min="10515" max="10521" width="1.7109375" style="1" customWidth="1"/>
    <col min="10522" max="10657" width="11.42578125" style="1"/>
    <col min="10658" max="10666" width="1.7109375" style="1" customWidth="1"/>
    <col min="10667" max="10668" width="3.140625" style="1" customWidth="1"/>
    <col min="10669" max="10669" width="1.7109375" style="1" customWidth="1"/>
    <col min="10670" max="10670" width="3.140625" style="1" customWidth="1"/>
    <col min="10671" max="10671" width="3" style="1" customWidth="1"/>
    <col min="10672" max="10672" width="4" style="1" customWidth="1"/>
    <col min="10673" max="10682" width="1.7109375" style="1" customWidth="1"/>
    <col min="10683" max="10683" width="3.5703125" style="1" customWidth="1"/>
    <col min="10684" max="10684" width="1.7109375" style="1" customWidth="1"/>
    <col min="10685" max="10685" width="5.28515625" style="1" customWidth="1"/>
    <col min="10686" max="10696" width="1.7109375" style="1" customWidth="1"/>
    <col min="10697" max="10697" width="3.5703125" style="1" customWidth="1"/>
    <col min="10698" max="10698" width="1.7109375" style="1" customWidth="1"/>
    <col min="10699" max="10699" width="2.42578125" style="1" customWidth="1"/>
    <col min="10700" max="10714" width="1.7109375" style="1" customWidth="1"/>
    <col min="10715" max="10715" width="2.5703125" style="1" customWidth="1"/>
    <col min="10716" max="10762" width="1.7109375" style="1" customWidth="1"/>
    <col min="10763" max="10763" width="1" style="1" customWidth="1"/>
    <col min="10764" max="10764" width="1.7109375" style="1" customWidth="1"/>
    <col min="10765" max="10765" width="0.42578125" style="1" customWidth="1"/>
    <col min="10766" max="10768" width="1.7109375" style="1" customWidth="1"/>
    <col min="10769" max="10769" width="0" style="1" hidden="1" customWidth="1"/>
    <col min="10770" max="10770" width="10.7109375" style="1" customWidth="1"/>
    <col min="10771" max="10777" width="1.7109375" style="1" customWidth="1"/>
    <col min="10778" max="10913" width="11.42578125" style="1"/>
    <col min="10914" max="10922" width="1.7109375" style="1" customWidth="1"/>
    <col min="10923" max="10924" width="3.140625" style="1" customWidth="1"/>
    <col min="10925" max="10925" width="1.7109375" style="1" customWidth="1"/>
    <col min="10926" max="10926" width="3.140625" style="1" customWidth="1"/>
    <col min="10927" max="10927" width="3" style="1" customWidth="1"/>
    <col min="10928" max="10928" width="4" style="1" customWidth="1"/>
    <col min="10929" max="10938" width="1.7109375" style="1" customWidth="1"/>
    <col min="10939" max="10939" width="3.5703125" style="1" customWidth="1"/>
    <col min="10940" max="10940" width="1.7109375" style="1" customWidth="1"/>
    <col min="10941" max="10941" width="5.28515625" style="1" customWidth="1"/>
    <col min="10942" max="10952" width="1.7109375" style="1" customWidth="1"/>
    <col min="10953" max="10953" width="3.5703125" style="1" customWidth="1"/>
    <col min="10954" max="10954" width="1.7109375" style="1" customWidth="1"/>
    <col min="10955" max="10955" width="2.42578125" style="1" customWidth="1"/>
    <col min="10956" max="10970" width="1.7109375" style="1" customWidth="1"/>
    <col min="10971" max="10971" width="2.5703125" style="1" customWidth="1"/>
    <col min="10972" max="11018" width="1.7109375" style="1" customWidth="1"/>
    <col min="11019" max="11019" width="1" style="1" customWidth="1"/>
    <col min="11020" max="11020" width="1.7109375" style="1" customWidth="1"/>
    <col min="11021" max="11021" width="0.42578125" style="1" customWidth="1"/>
    <col min="11022" max="11024" width="1.7109375" style="1" customWidth="1"/>
    <col min="11025" max="11025" width="0" style="1" hidden="1" customWidth="1"/>
    <col min="11026" max="11026" width="10.7109375" style="1" customWidth="1"/>
    <col min="11027" max="11033" width="1.7109375" style="1" customWidth="1"/>
    <col min="11034" max="11169" width="11.42578125" style="1"/>
    <col min="11170" max="11178" width="1.7109375" style="1" customWidth="1"/>
    <col min="11179" max="11180" width="3.140625" style="1" customWidth="1"/>
    <col min="11181" max="11181" width="1.7109375" style="1" customWidth="1"/>
    <col min="11182" max="11182" width="3.140625" style="1" customWidth="1"/>
    <col min="11183" max="11183" width="3" style="1" customWidth="1"/>
    <col min="11184" max="11184" width="4" style="1" customWidth="1"/>
    <col min="11185" max="11194" width="1.7109375" style="1" customWidth="1"/>
    <col min="11195" max="11195" width="3.5703125" style="1" customWidth="1"/>
    <col min="11196" max="11196" width="1.7109375" style="1" customWidth="1"/>
    <col min="11197" max="11197" width="5.28515625" style="1" customWidth="1"/>
    <col min="11198" max="11208" width="1.7109375" style="1" customWidth="1"/>
    <col min="11209" max="11209" width="3.5703125" style="1" customWidth="1"/>
    <col min="11210" max="11210" width="1.7109375" style="1" customWidth="1"/>
    <col min="11211" max="11211" width="2.42578125" style="1" customWidth="1"/>
    <col min="11212" max="11226" width="1.7109375" style="1" customWidth="1"/>
    <col min="11227" max="11227" width="2.5703125" style="1" customWidth="1"/>
    <col min="11228" max="11274" width="1.7109375" style="1" customWidth="1"/>
    <col min="11275" max="11275" width="1" style="1" customWidth="1"/>
    <col min="11276" max="11276" width="1.7109375" style="1" customWidth="1"/>
    <col min="11277" max="11277" width="0.42578125" style="1" customWidth="1"/>
    <col min="11278" max="11280" width="1.7109375" style="1" customWidth="1"/>
    <col min="11281" max="11281" width="0" style="1" hidden="1" customWidth="1"/>
    <col min="11282" max="11282" width="10.7109375" style="1" customWidth="1"/>
    <col min="11283" max="11289" width="1.7109375" style="1" customWidth="1"/>
    <col min="11290" max="11425" width="11.42578125" style="1"/>
    <col min="11426" max="11434" width="1.7109375" style="1" customWidth="1"/>
    <col min="11435" max="11436" width="3.140625" style="1" customWidth="1"/>
    <col min="11437" max="11437" width="1.7109375" style="1" customWidth="1"/>
    <col min="11438" max="11438" width="3.140625" style="1" customWidth="1"/>
    <col min="11439" max="11439" width="3" style="1" customWidth="1"/>
    <col min="11440" max="11440" width="4" style="1" customWidth="1"/>
    <col min="11441" max="11450" width="1.7109375" style="1" customWidth="1"/>
    <col min="11451" max="11451" width="3.5703125" style="1" customWidth="1"/>
    <col min="11452" max="11452" width="1.7109375" style="1" customWidth="1"/>
    <col min="11453" max="11453" width="5.28515625" style="1" customWidth="1"/>
    <col min="11454" max="11464" width="1.7109375" style="1" customWidth="1"/>
    <col min="11465" max="11465" width="3.5703125" style="1" customWidth="1"/>
    <col min="11466" max="11466" width="1.7109375" style="1" customWidth="1"/>
    <col min="11467" max="11467" width="2.42578125" style="1" customWidth="1"/>
    <col min="11468" max="11482" width="1.7109375" style="1" customWidth="1"/>
    <col min="11483" max="11483" width="2.5703125" style="1" customWidth="1"/>
    <col min="11484" max="11530" width="1.7109375" style="1" customWidth="1"/>
    <col min="11531" max="11531" width="1" style="1" customWidth="1"/>
    <col min="11532" max="11532" width="1.7109375" style="1" customWidth="1"/>
    <col min="11533" max="11533" width="0.42578125" style="1" customWidth="1"/>
    <col min="11534" max="11536" width="1.7109375" style="1" customWidth="1"/>
    <col min="11537" max="11537" width="0" style="1" hidden="1" customWidth="1"/>
    <col min="11538" max="11538" width="10.7109375" style="1" customWidth="1"/>
    <col min="11539" max="11545" width="1.7109375" style="1" customWidth="1"/>
    <col min="11546" max="11681" width="11.42578125" style="1"/>
    <col min="11682" max="11690" width="1.7109375" style="1" customWidth="1"/>
    <col min="11691" max="11692" width="3.140625" style="1" customWidth="1"/>
    <col min="11693" max="11693" width="1.7109375" style="1" customWidth="1"/>
    <col min="11694" max="11694" width="3.140625" style="1" customWidth="1"/>
    <col min="11695" max="11695" width="3" style="1" customWidth="1"/>
    <col min="11696" max="11696" width="4" style="1" customWidth="1"/>
    <col min="11697" max="11706" width="1.7109375" style="1" customWidth="1"/>
    <col min="11707" max="11707" width="3.5703125" style="1" customWidth="1"/>
    <col min="11708" max="11708" width="1.7109375" style="1" customWidth="1"/>
    <col min="11709" max="11709" width="5.28515625" style="1" customWidth="1"/>
    <col min="11710" max="11720" width="1.7109375" style="1" customWidth="1"/>
    <col min="11721" max="11721" width="3.5703125" style="1" customWidth="1"/>
    <col min="11722" max="11722" width="1.7109375" style="1" customWidth="1"/>
    <col min="11723" max="11723" width="2.42578125" style="1" customWidth="1"/>
    <col min="11724" max="11738" width="1.7109375" style="1" customWidth="1"/>
    <col min="11739" max="11739" width="2.5703125" style="1" customWidth="1"/>
    <col min="11740" max="11786" width="1.7109375" style="1" customWidth="1"/>
    <col min="11787" max="11787" width="1" style="1" customWidth="1"/>
    <col min="11788" max="11788" width="1.7109375" style="1" customWidth="1"/>
    <col min="11789" max="11789" width="0.42578125" style="1" customWidth="1"/>
    <col min="11790" max="11792" width="1.7109375" style="1" customWidth="1"/>
    <col min="11793" max="11793" width="0" style="1" hidden="1" customWidth="1"/>
    <col min="11794" max="11794" width="10.7109375" style="1" customWidth="1"/>
    <col min="11795" max="11801" width="1.7109375" style="1" customWidth="1"/>
    <col min="11802" max="11937" width="11.42578125" style="1"/>
    <col min="11938" max="11946" width="1.7109375" style="1" customWidth="1"/>
    <col min="11947" max="11948" width="3.140625" style="1" customWidth="1"/>
    <col min="11949" max="11949" width="1.7109375" style="1" customWidth="1"/>
    <col min="11950" max="11950" width="3.140625" style="1" customWidth="1"/>
    <col min="11951" max="11951" width="3" style="1" customWidth="1"/>
    <col min="11952" max="11952" width="4" style="1" customWidth="1"/>
    <col min="11953" max="11962" width="1.7109375" style="1" customWidth="1"/>
    <col min="11963" max="11963" width="3.5703125" style="1" customWidth="1"/>
    <col min="11964" max="11964" width="1.7109375" style="1" customWidth="1"/>
    <col min="11965" max="11965" width="5.28515625" style="1" customWidth="1"/>
    <col min="11966" max="11976" width="1.7109375" style="1" customWidth="1"/>
    <col min="11977" max="11977" width="3.5703125" style="1" customWidth="1"/>
    <col min="11978" max="11978" width="1.7109375" style="1" customWidth="1"/>
    <col min="11979" max="11979" width="2.42578125" style="1" customWidth="1"/>
    <col min="11980" max="11994" width="1.7109375" style="1" customWidth="1"/>
    <col min="11995" max="11995" width="2.5703125" style="1" customWidth="1"/>
    <col min="11996" max="12042" width="1.7109375" style="1" customWidth="1"/>
    <col min="12043" max="12043" width="1" style="1" customWidth="1"/>
    <col min="12044" max="12044" width="1.7109375" style="1" customWidth="1"/>
    <col min="12045" max="12045" width="0.42578125" style="1" customWidth="1"/>
    <col min="12046" max="12048" width="1.7109375" style="1" customWidth="1"/>
    <col min="12049" max="12049" width="0" style="1" hidden="1" customWidth="1"/>
    <col min="12050" max="12050" width="10.7109375" style="1" customWidth="1"/>
    <col min="12051" max="12057" width="1.7109375" style="1" customWidth="1"/>
    <col min="12058" max="12193" width="11.42578125" style="1"/>
    <col min="12194" max="12202" width="1.7109375" style="1" customWidth="1"/>
    <col min="12203" max="12204" width="3.140625" style="1" customWidth="1"/>
    <col min="12205" max="12205" width="1.7109375" style="1" customWidth="1"/>
    <col min="12206" max="12206" width="3.140625" style="1" customWidth="1"/>
    <col min="12207" max="12207" width="3" style="1" customWidth="1"/>
    <col min="12208" max="12208" width="4" style="1" customWidth="1"/>
    <col min="12209" max="12218" width="1.7109375" style="1" customWidth="1"/>
    <col min="12219" max="12219" width="3.5703125" style="1" customWidth="1"/>
    <col min="12220" max="12220" width="1.7109375" style="1" customWidth="1"/>
    <col min="12221" max="12221" width="5.28515625" style="1" customWidth="1"/>
    <col min="12222" max="12232" width="1.7109375" style="1" customWidth="1"/>
    <col min="12233" max="12233" width="3.5703125" style="1" customWidth="1"/>
    <col min="12234" max="12234" width="1.7109375" style="1" customWidth="1"/>
    <col min="12235" max="12235" width="2.42578125" style="1" customWidth="1"/>
    <col min="12236" max="12250" width="1.7109375" style="1" customWidth="1"/>
    <col min="12251" max="12251" width="2.5703125" style="1" customWidth="1"/>
    <col min="12252" max="12298" width="1.7109375" style="1" customWidth="1"/>
    <col min="12299" max="12299" width="1" style="1" customWidth="1"/>
    <col min="12300" max="12300" width="1.7109375" style="1" customWidth="1"/>
    <col min="12301" max="12301" width="0.42578125" style="1" customWidth="1"/>
    <col min="12302" max="12304" width="1.7109375" style="1" customWidth="1"/>
    <col min="12305" max="12305" width="0" style="1" hidden="1" customWidth="1"/>
    <col min="12306" max="12306" width="10.7109375" style="1" customWidth="1"/>
    <col min="12307" max="12313" width="1.7109375" style="1" customWidth="1"/>
    <col min="12314" max="12449" width="11.42578125" style="1"/>
    <col min="12450" max="12458" width="1.7109375" style="1" customWidth="1"/>
    <col min="12459" max="12460" width="3.140625" style="1" customWidth="1"/>
    <col min="12461" max="12461" width="1.7109375" style="1" customWidth="1"/>
    <col min="12462" max="12462" width="3.140625" style="1" customWidth="1"/>
    <col min="12463" max="12463" width="3" style="1" customWidth="1"/>
    <col min="12464" max="12464" width="4" style="1" customWidth="1"/>
    <col min="12465" max="12474" width="1.7109375" style="1" customWidth="1"/>
    <col min="12475" max="12475" width="3.5703125" style="1" customWidth="1"/>
    <col min="12476" max="12476" width="1.7109375" style="1" customWidth="1"/>
    <col min="12477" max="12477" width="5.28515625" style="1" customWidth="1"/>
    <col min="12478" max="12488" width="1.7109375" style="1" customWidth="1"/>
    <col min="12489" max="12489" width="3.5703125" style="1" customWidth="1"/>
    <col min="12490" max="12490" width="1.7109375" style="1" customWidth="1"/>
    <col min="12491" max="12491" width="2.42578125" style="1" customWidth="1"/>
    <col min="12492" max="12506" width="1.7109375" style="1" customWidth="1"/>
    <col min="12507" max="12507" width="2.5703125" style="1" customWidth="1"/>
    <col min="12508" max="12554" width="1.7109375" style="1" customWidth="1"/>
    <col min="12555" max="12555" width="1" style="1" customWidth="1"/>
    <col min="12556" max="12556" width="1.7109375" style="1" customWidth="1"/>
    <col min="12557" max="12557" width="0.42578125" style="1" customWidth="1"/>
    <col min="12558" max="12560" width="1.7109375" style="1" customWidth="1"/>
    <col min="12561" max="12561" width="0" style="1" hidden="1" customWidth="1"/>
    <col min="12562" max="12562" width="10.7109375" style="1" customWidth="1"/>
    <col min="12563" max="12569" width="1.7109375" style="1" customWidth="1"/>
    <col min="12570" max="12705" width="11.42578125" style="1"/>
    <col min="12706" max="12714" width="1.7109375" style="1" customWidth="1"/>
    <col min="12715" max="12716" width="3.140625" style="1" customWidth="1"/>
    <col min="12717" max="12717" width="1.7109375" style="1" customWidth="1"/>
    <col min="12718" max="12718" width="3.140625" style="1" customWidth="1"/>
    <col min="12719" max="12719" width="3" style="1" customWidth="1"/>
    <col min="12720" max="12720" width="4" style="1" customWidth="1"/>
    <col min="12721" max="12730" width="1.7109375" style="1" customWidth="1"/>
    <col min="12731" max="12731" width="3.5703125" style="1" customWidth="1"/>
    <col min="12732" max="12732" width="1.7109375" style="1" customWidth="1"/>
    <col min="12733" max="12733" width="5.28515625" style="1" customWidth="1"/>
    <col min="12734" max="12744" width="1.7109375" style="1" customWidth="1"/>
    <col min="12745" max="12745" width="3.5703125" style="1" customWidth="1"/>
    <col min="12746" max="12746" width="1.7109375" style="1" customWidth="1"/>
    <col min="12747" max="12747" width="2.42578125" style="1" customWidth="1"/>
    <col min="12748" max="12762" width="1.7109375" style="1" customWidth="1"/>
    <col min="12763" max="12763" width="2.5703125" style="1" customWidth="1"/>
    <col min="12764" max="12810" width="1.7109375" style="1" customWidth="1"/>
    <col min="12811" max="12811" width="1" style="1" customWidth="1"/>
    <col min="12812" max="12812" width="1.7109375" style="1" customWidth="1"/>
    <col min="12813" max="12813" width="0.42578125" style="1" customWidth="1"/>
    <col min="12814" max="12816" width="1.7109375" style="1" customWidth="1"/>
    <col min="12817" max="12817" width="0" style="1" hidden="1" customWidth="1"/>
    <col min="12818" max="12818" width="10.7109375" style="1" customWidth="1"/>
    <col min="12819" max="12825" width="1.7109375" style="1" customWidth="1"/>
    <col min="12826" max="12961" width="11.42578125" style="1"/>
    <col min="12962" max="12970" width="1.7109375" style="1" customWidth="1"/>
    <col min="12971" max="12972" width="3.140625" style="1" customWidth="1"/>
    <col min="12973" max="12973" width="1.7109375" style="1" customWidth="1"/>
    <col min="12974" max="12974" width="3.140625" style="1" customWidth="1"/>
    <col min="12975" max="12975" width="3" style="1" customWidth="1"/>
    <col min="12976" max="12976" width="4" style="1" customWidth="1"/>
    <col min="12977" max="12986" width="1.7109375" style="1" customWidth="1"/>
    <col min="12987" max="12987" width="3.5703125" style="1" customWidth="1"/>
    <col min="12988" max="12988" width="1.7109375" style="1" customWidth="1"/>
    <col min="12989" max="12989" width="5.28515625" style="1" customWidth="1"/>
    <col min="12990" max="13000" width="1.7109375" style="1" customWidth="1"/>
    <col min="13001" max="13001" width="3.5703125" style="1" customWidth="1"/>
    <col min="13002" max="13002" width="1.7109375" style="1" customWidth="1"/>
    <col min="13003" max="13003" width="2.42578125" style="1" customWidth="1"/>
    <col min="13004" max="13018" width="1.7109375" style="1" customWidth="1"/>
    <col min="13019" max="13019" width="2.5703125" style="1" customWidth="1"/>
    <col min="13020" max="13066" width="1.7109375" style="1" customWidth="1"/>
    <col min="13067" max="13067" width="1" style="1" customWidth="1"/>
    <col min="13068" max="13068" width="1.7109375" style="1" customWidth="1"/>
    <col min="13069" max="13069" width="0.42578125" style="1" customWidth="1"/>
    <col min="13070" max="13072" width="1.7109375" style="1" customWidth="1"/>
    <col min="13073" max="13073" width="0" style="1" hidden="1" customWidth="1"/>
    <col min="13074" max="13074" width="10.7109375" style="1" customWidth="1"/>
    <col min="13075" max="13081" width="1.7109375" style="1" customWidth="1"/>
    <col min="13082" max="13217" width="11.42578125" style="1"/>
    <col min="13218" max="13226" width="1.7109375" style="1" customWidth="1"/>
    <col min="13227" max="13228" width="3.140625" style="1" customWidth="1"/>
    <col min="13229" max="13229" width="1.7109375" style="1" customWidth="1"/>
    <col min="13230" max="13230" width="3.140625" style="1" customWidth="1"/>
    <col min="13231" max="13231" width="3" style="1" customWidth="1"/>
    <col min="13232" max="13232" width="4" style="1" customWidth="1"/>
    <col min="13233" max="13242" width="1.7109375" style="1" customWidth="1"/>
    <col min="13243" max="13243" width="3.5703125" style="1" customWidth="1"/>
    <col min="13244" max="13244" width="1.7109375" style="1" customWidth="1"/>
    <col min="13245" max="13245" width="5.28515625" style="1" customWidth="1"/>
    <col min="13246" max="13256" width="1.7109375" style="1" customWidth="1"/>
    <col min="13257" max="13257" width="3.5703125" style="1" customWidth="1"/>
    <col min="13258" max="13258" width="1.7109375" style="1" customWidth="1"/>
    <col min="13259" max="13259" width="2.42578125" style="1" customWidth="1"/>
    <col min="13260" max="13274" width="1.7109375" style="1" customWidth="1"/>
    <col min="13275" max="13275" width="2.5703125" style="1" customWidth="1"/>
    <col min="13276" max="13322" width="1.7109375" style="1" customWidth="1"/>
    <col min="13323" max="13323" width="1" style="1" customWidth="1"/>
    <col min="13324" max="13324" width="1.7109375" style="1" customWidth="1"/>
    <col min="13325" max="13325" width="0.42578125" style="1" customWidth="1"/>
    <col min="13326" max="13328" width="1.7109375" style="1" customWidth="1"/>
    <col min="13329" max="13329" width="0" style="1" hidden="1" customWidth="1"/>
    <col min="13330" max="13330" width="10.7109375" style="1" customWidth="1"/>
    <col min="13331" max="13337" width="1.7109375" style="1" customWidth="1"/>
    <col min="13338" max="13473" width="11.42578125" style="1"/>
    <col min="13474" max="13482" width="1.7109375" style="1" customWidth="1"/>
    <col min="13483" max="13484" width="3.140625" style="1" customWidth="1"/>
    <col min="13485" max="13485" width="1.7109375" style="1" customWidth="1"/>
    <col min="13486" max="13486" width="3.140625" style="1" customWidth="1"/>
    <col min="13487" max="13487" width="3" style="1" customWidth="1"/>
    <col min="13488" max="13488" width="4" style="1" customWidth="1"/>
    <col min="13489" max="13498" width="1.7109375" style="1" customWidth="1"/>
    <col min="13499" max="13499" width="3.5703125" style="1" customWidth="1"/>
    <col min="13500" max="13500" width="1.7109375" style="1" customWidth="1"/>
    <col min="13501" max="13501" width="5.28515625" style="1" customWidth="1"/>
    <col min="13502" max="13512" width="1.7109375" style="1" customWidth="1"/>
    <col min="13513" max="13513" width="3.5703125" style="1" customWidth="1"/>
    <col min="13514" max="13514" width="1.7109375" style="1" customWidth="1"/>
    <col min="13515" max="13515" width="2.42578125" style="1" customWidth="1"/>
    <col min="13516" max="13530" width="1.7109375" style="1" customWidth="1"/>
    <col min="13531" max="13531" width="2.5703125" style="1" customWidth="1"/>
    <col min="13532" max="13578" width="1.7109375" style="1" customWidth="1"/>
    <col min="13579" max="13579" width="1" style="1" customWidth="1"/>
    <col min="13580" max="13580" width="1.7109375" style="1" customWidth="1"/>
    <col min="13581" max="13581" width="0.42578125" style="1" customWidth="1"/>
    <col min="13582" max="13584" width="1.7109375" style="1" customWidth="1"/>
    <col min="13585" max="13585" width="0" style="1" hidden="1" customWidth="1"/>
    <col min="13586" max="13586" width="10.7109375" style="1" customWidth="1"/>
    <col min="13587" max="13593" width="1.7109375" style="1" customWidth="1"/>
    <col min="13594" max="13729" width="11.42578125" style="1"/>
    <col min="13730" max="13738" width="1.7109375" style="1" customWidth="1"/>
    <col min="13739" max="13740" width="3.140625" style="1" customWidth="1"/>
    <col min="13741" max="13741" width="1.7109375" style="1" customWidth="1"/>
    <col min="13742" max="13742" width="3.140625" style="1" customWidth="1"/>
    <col min="13743" max="13743" width="3" style="1" customWidth="1"/>
    <col min="13744" max="13744" width="4" style="1" customWidth="1"/>
    <col min="13745" max="13754" width="1.7109375" style="1" customWidth="1"/>
    <col min="13755" max="13755" width="3.5703125" style="1" customWidth="1"/>
    <col min="13756" max="13756" width="1.7109375" style="1" customWidth="1"/>
    <col min="13757" max="13757" width="5.28515625" style="1" customWidth="1"/>
    <col min="13758" max="13768" width="1.7109375" style="1" customWidth="1"/>
    <col min="13769" max="13769" width="3.5703125" style="1" customWidth="1"/>
    <col min="13770" max="13770" width="1.7109375" style="1" customWidth="1"/>
    <col min="13771" max="13771" width="2.42578125" style="1" customWidth="1"/>
    <col min="13772" max="13786" width="1.7109375" style="1" customWidth="1"/>
    <col min="13787" max="13787" width="2.5703125" style="1" customWidth="1"/>
    <col min="13788" max="13834" width="1.7109375" style="1" customWidth="1"/>
    <col min="13835" max="13835" width="1" style="1" customWidth="1"/>
    <col min="13836" max="13836" width="1.7109375" style="1" customWidth="1"/>
    <col min="13837" max="13837" width="0.42578125" style="1" customWidth="1"/>
    <col min="13838" max="13840" width="1.7109375" style="1" customWidth="1"/>
    <col min="13841" max="13841" width="0" style="1" hidden="1" customWidth="1"/>
    <col min="13842" max="13842" width="10.7109375" style="1" customWidth="1"/>
    <col min="13843" max="13849" width="1.7109375" style="1" customWidth="1"/>
    <col min="13850" max="13985" width="11.42578125" style="1"/>
    <col min="13986" max="13994" width="1.7109375" style="1" customWidth="1"/>
    <col min="13995" max="13996" width="3.140625" style="1" customWidth="1"/>
    <col min="13997" max="13997" width="1.7109375" style="1" customWidth="1"/>
    <col min="13998" max="13998" width="3.140625" style="1" customWidth="1"/>
    <col min="13999" max="13999" width="3" style="1" customWidth="1"/>
    <col min="14000" max="14000" width="4" style="1" customWidth="1"/>
    <col min="14001" max="14010" width="1.7109375" style="1" customWidth="1"/>
    <col min="14011" max="14011" width="3.5703125" style="1" customWidth="1"/>
    <col min="14012" max="14012" width="1.7109375" style="1" customWidth="1"/>
    <col min="14013" max="14013" width="5.28515625" style="1" customWidth="1"/>
    <col min="14014" max="14024" width="1.7109375" style="1" customWidth="1"/>
    <col min="14025" max="14025" width="3.5703125" style="1" customWidth="1"/>
    <col min="14026" max="14026" width="1.7109375" style="1" customWidth="1"/>
    <col min="14027" max="14027" width="2.42578125" style="1" customWidth="1"/>
    <col min="14028" max="14042" width="1.7109375" style="1" customWidth="1"/>
    <col min="14043" max="14043" width="2.5703125" style="1" customWidth="1"/>
    <col min="14044" max="14090" width="1.7109375" style="1" customWidth="1"/>
    <col min="14091" max="14091" width="1" style="1" customWidth="1"/>
    <col min="14092" max="14092" width="1.7109375" style="1" customWidth="1"/>
    <col min="14093" max="14093" width="0.42578125" style="1" customWidth="1"/>
    <col min="14094" max="14096" width="1.7109375" style="1" customWidth="1"/>
    <col min="14097" max="14097" width="0" style="1" hidden="1" customWidth="1"/>
    <col min="14098" max="14098" width="10.7109375" style="1" customWidth="1"/>
    <col min="14099" max="14105" width="1.7109375" style="1" customWidth="1"/>
    <col min="14106" max="14241" width="11.42578125" style="1"/>
    <col min="14242" max="14250" width="1.7109375" style="1" customWidth="1"/>
    <col min="14251" max="14252" width="3.140625" style="1" customWidth="1"/>
    <col min="14253" max="14253" width="1.7109375" style="1" customWidth="1"/>
    <col min="14254" max="14254" width="3.140625" style="1" customWidth="1"/>
    <col min="14255" max="14255" width="3" style="1" customWidth="1"/>
    <col min="14256" max="14256" width="4" style="1" customWidth="1"/>
    <col min="14257" max="14266" width="1.7109375" style="1" customWidth="1"/>
    <col min="14267" max="14267" width="3.5703125" style="1" customWidth="1"/>
    <col min="14268" max="14268" width="1.7109375" style="1" customWidth="1"/>
    <col min="14269" max="14269" width="5.28515625" style="1" customWidth="1"/>
    <col min="14270" max="14280" width="1.7109375" style="1" customWidth="1"/>
    <col min="14281" max="14281" width="3.5703125" style="1" customWidth="1"/>
    <col min="14282" max="14282" width="1.7109375" style="1" customWidth="1"/>
    <col min="14283" max="14283" width="2.42578125" style="1" customWidth="1"/>
    <col min="14284" max="14298" width="1.7109375" style="1" customWidth="1"/>
    <col min="14299" max="14299" width="2.5703125" style="1" customWidth="1"/>
    <col min="14300" max="14346" width="1.7109375" style="1" customWidth="1"/>
    <col min="14347" max="14347" width="1" style="1" customWidth="1"/>
    <col min="14348" max="14348" width="1.7109375" style="1" customWidth="1"/>
    <col min="14349" max="14349" width="0.42578125" style="1" customWidth="1"/>
    <col min="14350" max="14352" width="1.7109375" style="1" customWidth="1"/>
    <col min="14353" max="14353" width="0" style="1" hidden="1" customWidth="1"/>
    <col min="14354" max="14354" width="10.7109375" style="1" customWidth="1"/>
    <col min="14355" max="14361" width="1.7109375" style="1" customWidth="1"/>
    <col min="14362" max="14497" width="11.42578125" style="1"/>
    <col min="14498" max="14506" width="1.7109375" style="1" customWidth="1"/>
    <col min="14507" max="14508" width="3.140625" style="1" customWidth="1"/>
    <col min="14509" max="14509" width="1.7109375" style="1" customWidth="1"/>
    <col min="14510" max="14510" width="3.140625" style="1" customWidth="1"/>
    <col min="14511" max="14511" width="3" style="1" customWidth="1"/>
    <col min="14512" max="14512" width="4" style="1" customWidth="1"/>
    <col min="14513" max="14522" width="1.7109375" style="1" customWidth="1"/>
    <col min="14523" max="14523" width="3.5703125" style="1" customWidth="1"/>
    <col min="14524" max="14524" width="1.7109375" style="1" customWidth="1"/>
    <col min="14525" max="14525" width="5.28515625" style="1" customWidth="1"/>
    <col min="14526" max="14536" width="1.7109375" style="1" customWidth="1"/>
    <col min="14537" max="14537" width="3.5703125" style="1" customWidth="1"/>
    <col min="14538" max="14538" width="1.7109375" style="1" customWidth="1"/>
    <col min="14539" max="14539" width="2.42578125" style="1" customWidth="1"/>
    <col min="14540" max="14554" width="1.7109375" style="1" customWidth="1"/>
    <col min="14555" max="14555" width="2.5703125" style="1" customWidth="1"/>
    <col min="14556" max="14602" width="1.7109375" style="1" customWidth="1"/>
    <col min="14603" max="14603" width="1" style="1" customWidth="1"/>
    <col min="14604" max="14604" width="1.7109375" style="1" customWidth="1"/>
    <col min="14605" max="14605" width="0.42578125" style="1" customWidth="1"/>
    <col min="14606" max="14608" width="1.7109375" style="1" customWidth="1"/>
    <col min="14609" max="14609" width="0" style="1" hidden="1" customWidth="1"/>
    <col min="14610" max="14610" width="10.7109375" style="1" customWidth="1"/>
    <col min="14611" max="14617" width="1.7109375" style="1" customWidth="1"/>
    <col min="14618" max="14753" width="11.42578125" style="1"/>
    <col min="14754" max="14762" width="1.7109375" style="1" customWidth="1"/>
    <col min="14763" max="14764" width="3.140625" style="1" customWidth="1"/>
    <col min="14765" max="14765" width="1.7109375" style="1" customWidth="1"/>
    <col min="14766" max="14766" width="3.140625" style="1" customWidth="1"/>
    <col min="14767" max="14767" width="3" style="1" customWidth="1"/>
    <col min="14768" max="14768" width="4" style="1" customWidth="1"/>
    <col min="14769" max="14778" width="1.7109375" style="1" customWidth="1"/>
    <col min="14779" max="14779" width="3.5703125" style="1" customWidth="1"/>
    <col min="14780" max="14780" width="1.7109375" style="1" customWidth="1"/>
    <col min="14781" max="14781" width="5.28515625" style="1" customWidth="1"/>
    <col min="14782" max="14792" width="1.7109375" style="1" customWidth="1"/>
    <col min="14793" max="14793" width="3.5703125" style="1" customWidth="1"/>
    <col min="14794" max="14794" width="1.7109375" style="1" customWidth="1"/>
    <col min="14795" max="14795" width="2.42578125" style="1" customWidth="1"/>
    <col min="14796" max="14810" width="1.7109375" style="1" customWidth="1"/>
    <col min="14811" max="14811" width="2.5703125" style="1" customWidth="1"/>
    <col min="14812" max="14858" width="1.7109375" style="1" customWidth="1"/>
    <col min="14859" max="14859" width="1" style="1" customWidth="1"/>
    <col min="14860" max="14860" width="1.7109375" style="1" customWidth="1"/>
    <col min="14861" max="14861" width="0.42578125" style="1" customWidth="1"/>
    <col min="14862" max="14864" width="1.7109375" style="1" customWidth="1"/>
    <col min="14865" max="14865" width="0" style="1" hidden="1" customWidth="1"/>
    <col min="14866" max="14866" width="10.7109375" style="1" customWidth="1"/>
    <col min="14867" max="14873" width="1.7109375" style="1" customWidth="1"/>
    <col min="14874" max="15009" width="11.42578125" style="1"/>
    <col min="15010" max="15018" width="1.7109375" style="1" customWidth="1"/>
    <col min="15019" max="15020" width="3.140625" style="1" customWidth="1"/>
    <col min="15021" max="15021" width="1.7109375" style="1" customWidth="1"/>
    <col min="15022" max="15022" width="3.140625" style="1" customWidth="1"/>
    <col min="15023" max="15023" width="3" style="1" customWidth="1"/>
    <col min="15024" max="15024" width="4" style="1" customWidth="1"/>
    <col min="15025" max="15034" width="1.7109375" style="1" customWidth="1"/>
    <col min="15035" max="15035" width="3.5703125" style="1" customWidth="1"/>
    <col min="15036" max="15036" width="1.7109375" style="1" customWidth="1"/>
    <col min="15037" max="15037" width="5.28515625" style="1" customWidth="1"/>
    <col min="15038" max="15048" width="1.7109375" style="1" customWidth="1"/>
    <col min="15049" max="15049" width="3.5703125" style="1" customWidth="1"/>
    <col min="15050" max="15050" width="1.7109375" style="1" customWidth="1"/>
    <col min="15051" max="15051" width="2.42578125" style="1" customWidth="1"/>
    <col min="15052" max="15066" width="1.7109375" style="1" customWidth="1"/>
    <col min="15067" max="15067" width="2.5703125" style="1" customWidth="1"/>
    <col min="15068" max="15114" width="1.7109375" style="1" customWidth="1"/>
    <col min="15115" max="15115" width="1" style="1" customWidth="1"/>
    <col min="15116" max="15116" width="1.7109375" style="1" customWidth="1"/>
    <col min="15117" max="15117" width="0.42578125" style="1" customWidth="1"/>
    <col min="15118" max="15120" width="1.7109375" style="1" customWidth="1"/>
    <col min="15121" max="15121" width="0" style="1" hidden="1" customWidth="1"/>
    <col min="15122" max="15122" width="10.7109375" style="1" customWidth="1"/>
    <col min="15123" max="15129" width="1.7109375" style="1" customWidth="1"/>
    <col min="15130" max="15265" width="11.42578125" style="1"/>
    <col min="15266" max="15274" width="1.7109375" style="1" customWidth="1"/>
    <col min="15275" max="15276" width="3.140625" style="1" customWidth="1"/>
    <col min="15277" max="15277" width="1.7109375" style="1" customWidth="1"/>
    <col min="15278" max="15278" width="3.140625" style="1" customWidth="1"/>
    <col min="15279" max="15279" width="3" style="1" customWidth="1"/>
    <col min="15280" max="15280" width="4" style="1" customWidth="1"/>
    <col min="15281" max="15290" width="1.7109375" style="1" customWidth="1"/>
    <col min="15291" max="15291" width="3.5703125" style="1" customWidth="1"/>
    <col min="15292" max="15292" width="1.7109375" style="1" customWidth="1"/>
    <col min="15293" max="15293" width="5.28515625" style="1" customWidth="1"/>
    <col min="15294" max="15304" width="1.7109375" style="1" customWidth="1"/>
    <col min="15305" max="15305" width="3.5703125" style="1" customWidth="1"/>
    <col min="15306" max="15306" width="1.7109375" style="1" customWidth="1"/>
    <col min="15307" max="15307" width="2.42578125" style="1" customWidth="1"/>
    <col min="15308" max="15322" width="1.7109375" style="1" customWidth="1"/>
    <col min="15323" max="15323" width="2.5703125" style="1" customWidth="1"/>
    <col min="15324" max="15370" width="1.7109375" style="1" customWidth="1"/>
    <col min="15371" max="15371" width="1" style="1" customWidth="1"/>
    <col min="15372" max="15372" width="1.7109375" style="1" customWidth="1"/>
    <col min="15373" max="15373" width="0.42578125" style="1" customWidth="1"/>
    <col min="15374" max="15376" width="1.7109375" style="1" customWidth="1"/>
    <col min="15377" max="15377" width="0" style="1" hidden="1" customWidth="1"/>
    <col min="15378" max="15378" width="10.7109375" style="1" customWidth="1"/>
    <col min="15379" max="15385" width="1.7109375" style="1" customWidth="1"/>
    <col min="15386" max="15521" width="11.42578125" style="1"/>
    <col min="15522" max="15530" width="1.7109375" style="1" customWidth="1"/>
    <col min="15531" max="15532" width="3.140625" style="1" customWidth="1"/>
    <col min="15533" max="15533" width="1.7109375" style="1" customWidth="1"/>
    <col min="15534" max="15534" width="3.140625" style="1" customWidth="1"/>
    <col min="15535" max="15535" width="3" style="1" customWidth="1"/>
    <col min="15536" max="15536" width="4" style="1" customWidth="1"/>
    <col min="15537" max="15546" width="1.7109375" style="1" customWidth="1"/>
    <col min="15547" max="15547" width="3.5703125" style="1" customWidth="1"/>
    <col min="15548" max="15548" width="1.7109375" style="1" customWidth="1"/>
    <col min="15549" max="15549" width="5.28515625" style="1" customWidth="1"/>
    <col min="15550" max="15560" width="1.7109375" style="1" customWidth="1"/>
    <col min="15561" max="15561" width="3.5703125" style="1" customWidth="1"/>
    <col min="15562" max="15562" width="1.7109375" style="1" customWidth="1"/>
    <col min="15563" max="15563" width="2.42578125" style="1" customWidth="1"/>
    <col min="15564" max="15578" width="1.7109375" style="1" customWidth="1"/>
    <col min="15579" max="15579" width="2.5703125" style="1" customWidth="1"/>
    <col min="15580" max="15626" width="1.7109375" style="1" customWidth="1"/>
    <col min="15627" max="15627" width="1" style="1" customWidth="1"/>
    <col min="15628" max="15628" width="1.7109375" style="1" customWidth="1"/>
    <col min="15629" max="15629" width="0.42578125" style="1" customWidth="1"/>
    <col min="15630" max="15632" width="1.7109375" style="1" customWidth="1"/>
    <col min="15633" max="15633" width="0" style="1" hidden="1" customWidth="1"/>
    <col min="15634" max="15634" width="10.7109375" style="1" customWidth="1"/>
    <col min="15635" max="15641" width="1.7109375" style="1" customWidth="1"/>
    <col min="15642" max="15777" width="11.42578125" style="1"/>
    <col min="15778" max="15786" width="1.7109375" style="1" customWidth="1"/>
    <col min="15787" max="15788" width="3.140625" style="1" customWidth="1"/>
    <col min="15789" max="15789" width="1.7109375" style="1" customWidth="1"/>
    <col min="15790" max="15790" width="3.140625" style="1" customWidth="1"/>
    <col min="15791" max="15791" width="3" style="1" customWidth="1"/>
    <col min="15792" max="15792" width="4" style="1" customWidth="1"/>
    <col min="15793" max="15802" width="1.7109375" style="1" customWidth="1"/>
    <col min="15803" max="15803" width="3.5703125" style="1" customWidth="1"/>
    <col min="15804" max="15804" width="1.7109375" style="1" customWidth="1"/>
    <col min="15805" max="15805" width="5.28515625" style="1" customWidth="1"/>
    <col min="15806" max="15816" width="1.7109375" style="1" customWidth="1"/>
    <col min="15817" max="15817" width="3.5703125" style="1" customWidth="1"/>
    <col min="15818" max="15818" width="1.7109375" style="1" customWidth="1"/>
    <col min="15819" max="15819" width="2.42578125" style="1" customWidth="1"/>
    <col min="15820" max="15834" width="1.7109375" style="1" customWidth="1"/>
    <col min="15835" max="15835" width="2.5703125" style="1" customWidth="1"/>
    <col min="15836" max="15882" width="1.7109375" style="1" customWidth="1"/>
    <col min="15883" max="15883" width="1" style="1" customWidth="1"/>
    <col min="15884" max="15884" width="1.7109375" style="1" customWidth="1"/>
    <col min="15885" max="15885" width="0.42578125" style="1" customWidth="1"/>
    <col min="15886" max="15888" width="1.7109375" style="1" customWidth="1"/>
    <col min="15889" max="15889" width="0" style="1" hidden="1" customWidth="1"/>
    <col min="15890" max="15890" width="10.7109375" style="1" customWidth="1"/>
    <col min="15891" max="15897" width="1.7109375" style="1" customWidth="1"/>
    <col min="15898" max="16033" width="11.42578125" style="1"/>
    <col min="16034" max="16042" width="1.7109375" style="1" customWidth="1"/>
    <col min="16043" max="16044" width="3.140625" style="1" customWidth="1"/>
    <col min="16045" max="16045" width="1.7109375" style="1" customWidth="1"/>
    <col min="16046" max="16046" width="3.140625" style="1" customWidth="1"/>
    <col min="16047" max="16047" width="3" style="1" customWidth="1"/>
    <col min="16048" max="16048" width="4" style="1" customWidth="1"/>
    <col min="16049" max="16058" width="1.7109375" style="1" customWidth="1"/>
    <col min="16059" max="16059" width="3.5703125" style="1" customWidth="1"/>
    <col min="16060" max="16060" width="1.7109375" style="1" customWidth="1"/>
    <col min="16061" max="16061" width="5.28515625" style="1" customWidth="1"/>
    <col min="16062" max="16072" width="1.7109375" style="1" customWidth="1"/>
    <col min="16073" max="16073" width="3.5703125" style="1" customWidth="1"/>
    <col min="16074" max="16074" width="1.7109375" style="1" customWidth="1"/>
    <col min="16075" max="16075" width="2.42578125" style="1" customWidth="1"/>
    <col min="16076" max="16090" width="1.7109375" style="1" customWidth="1"/>
    <col min="16091" max="16091" width="2.5703125" style="1" customWidth="1"/>
    <col min="16092" max="16138" width="1.7109375" style="1" customWidth="1"/>
    <col min="16139" max="16139" width="1" style="1" customWidth="1"/>
    <col min="16140" max="16140" width="1.7109375" style="1" customWidth="1"/>
    <col min="16141" max="16141" width="0.42578125" style="1" customWidth="1"/>
    <col min="16142" max="16144" width="1.7109375" style="1" customWidth="1"/>
    <col min="16145" max="16145" width="0" style="1" hidden="1" customWidth="1"/>
    <col min="16146" max="16146" width="10.7109375" style="1" customWidth="1"/>
    <col min="16147" max="16153" width="1.7109375" style="1" customWidth="1"/>
    <col min="16154" max="16384" width="11.42578125" style="1"/>
  </cols>
  <sheetData>
    <row r="1" spans="1:30" ht="24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30" ht="17.25" customHeight="1" x14ac:dyDescent="0.3">
      <c r="A2" s="63" t="str">
        <f>+[1]D!C4</f>
        <v>Municipio de Mascota, Jalisco.  Ejercicio Fiscal 2016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30" ht="3" customHeight="1" x14ac:dyDescent="0.3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30" ht="15" customHeight="1" x14ac:dyDescent="0.3">
      <c r="A4" s="64" t="s">
        <v>1</v>
      </c>
      <c r="B4" s="64" t="s">
        <v>2</v>
      </c>
      <c r="C4" s="64" t="s">
        <v>3</v>
      </c>
      <c r="D4" s="66" t="s">
        <v>4</v>
      </c>
      <c r="E4" s="64" t="s">
        <v>5</v>
      </c>
      <c r="F4" s="69" t="s">
        <v>6</v>
      </c>
      <c r="G4" s="70" t="s">
        <v>7</v>
      </c>
      <c r="H4" s="70"/>
      <c r="I4" s="70"/>
      <c r="J4" s="4">
        <v>131</v>
      </c>
      <c r="K4" s="4">
        <v>132</v>
      </c>
      <c r="L4" s="4">
        <v>132</v>
      </c>
      <c r="M4" s="4">
        <v>133</v>
      </c>
      <c r="N4" s="4">
        <v>134</v>
      </c>
      <c r="O4" s="69" t="s">
        <v>8</v>
      </c>
      <c r="P4" s="57" t="s">
        <v>9</v>
      </c>
    </row>
    <row r="5" spans="1:30" ht="12.75" customHeight="1" x14ac:dyDescent="0.3">
      <c r="A5" s="60"/>
      <c r="B5" s="60"/>
      <c r="C5" s="60"/>
      <c r="D5" s="67"/>
      <c r="E5" s="60"/>
      <c r="F5" s="61"/>
      <c r="G5" s="60" t="s">
        <v>10</v>
      </c>
      <c r="H5" s="60"/>
      <c r="I5" s="60"/>
      <c r="J5" s="5" t="s">
        <v>11</v>
      </c>
      <c r="K5" s="61" t="s">
        <v>12</v>
      </c>
      <c r="L5" s="61" t="s">
        <v>13</v>
      </c>
      <c r="M5" s="61" t="s">
        <v>14</v>
      </c>
      <c r="N5" s="61" t="s">
        <v>15</v>
      </c>
      <c r="O5" s="61"/>
      <c r="P5" s="58"/>
    </row>
    <row r="6" spans="1:30" ht="44.25" customHeight="1" x14ac:dyDescent="0.3">
      <c r="A6" s="65"/>
      <c r="B6" s="65"/>
      <c r="C6" s="65"/>
      <c r="D6" s="68"/>
      <c r="E6" s="65"/>
      <c r="F6" s="62"/>
      <c r="G6" s="6" t="s">
        <v>16</v>
      </c>
      <c r="H6" s="7" t="s">
        <v>17</v>
      </c>
      <c r="I6" s="6" t="s">
        <v>18</v>
      </c>
      <c r="J6" s="8" t="s">
        <v>19</v>
      </c>
      <c r="K6" s="62"/>
      <c r="L6" s="62"/>
      <c r="M6" s="62"/>
      <c r="N6" s="62"/>
      <c r="O6" s="62"/>
      <c r="P6" s="59"/>
    </row>
    <row r="7" spans="1:30" s="14" customFormat="1" ht="6" hidden="1" customHeight="1" x14ac:dyDescent="0.2">
      <c r="A7" s="9"/>
      <c r="B7" s="9"/>
      <c r="C7" s="9"/>
      <c r="D7" s="10"/>
      <c r="E7" s="9"/>
      <c r="F7" s="11">
        <v>35480</v>
      </c>
      <c r="G7" s="12"/>
      <c r="H7" s="12"/>
      <c r="I7" s="13"/>
      <c r="J7" s="9"/>
      <c r="K7" s="9"/>
      <c r="L7" s="9"/>
      <c r="M7" s="9"/>
      <c r="N7" s="9"/>
      <c r="O7" s="9"/>
      <c r="P7" s="9"/>
    </row>
    <row r="8" spans="1:30" s="14" customFormat="1" ht="15.75" x14ac:dyDescent="0.2">
      <c r="A8" s="15" t="s">
        <v>20</v>
      </c>
      <c r="B8" s="15" t="s">
        <v>21</v>
      </c>
      <c r="C8" s="16">
        <v>1</v>
      </c>
      <c r="D8" s="17" t="s">
        <v>22</v>
      </c>
      <c r="E8" s="18">
        <v>503</v>
      </c>
      <c r="F8" s="19">
        <v>9</v>
      </c>
      <c r="G8" s="20">
        <v>13152</v>
      </c>
      <c r="H8" s="20">
        <f>+G8*F8</f>
        <v>118368</v>
      </c>
      <c r="I8" s="21">
        <f t="shared" ref="I8:I77" si="0">F8*G8*12</f>
        <v>1420416</v>
      </c>
      <c r="J8" s="22">
        <v>0</v>
      </c>
      <c r="K8" s="22">
        <f>I8/365*20*25%</f>
        <v>19457.753424657534</v>
      </c>
      <c r="L8" s="22">
        <f t="shared" ref="L8:L77" si="1">I8/365*50</f>
        <v>194577.53424657535</v>
      </c>
      <c r="M8" s="22">
        <v>0</v>
      </c>
      <c r="N8" s="22">
        <v>0</v>
      </c>
      <c r="O8" s="22">
        <v>0</v>
      </c>
      <c r="P8" s="21">
        <f t="shared" ref="P8:P77" si="2">SUM(I8:O8)</f>
        <v>1634451.2876712328</v>
      </c>
    </row>
    <row r="9" spans="1:30" s="14" customFormat="1" ht="15" customHeight="1" x14ac:dyDescent="0.2">
      <c r="A9" s="56" t="s">
        <v>23</v>
      </c>
      <c r="B9" s="56"/>
      <c r="C9" s="56"/>
      <c r="D9" s="56"/>
      <c r="E9" s="56"/>
      <c r="F9" s="23">
        <f>+F8</f>
        <v>9</v>
      </c>
      <c r="G9" s="20"/>
      <c r="H9" s="20"/>
      <c r="I9" s="24">
        <f>+I8</f>
        <v>1420416</v>
      </c>
      <c r="J9" s="24">
        <f t="shared" ref="J9:O9" si="3">+J8</f>
        <v>0</v>
      </c>
      <c r="K9" s="24">
        <f t="shared" si="3"/>
        <v>19457.753424657534</v>
      </c>
      <c r="L9" s="24">
        <f t="shared" si="3"/>
        <v>194577.53424657535</v>
      </c>
      <c r="M9" s="24">
        <f t="shared" si="3"/>
        <v>0</v>
      </c>
      <c r="N9" s="24">
        <f t="shared" si="3"/>
        <v>0</v>
      </c>
      <c r="O9" s="24">
        <f t="shared" si="3"/>
        <v>0</v>
      </c>
      <c r="P9" s="24">
        <f>+P8</f>
        <v>1634451.2876712328</v>
      </c>
    </row>
    <row r="10" spans="1:30" s="14" customFormat="1" ht="15.75" x14ac:dyDescent="0.2">
      <c r="A10" s="15" t="s">
        <v>24</v>
      </c>
      <c r="B10" s="25" t="s">
        <v>25</v>
      </c>
      <c r="C10" s="16">
        <v>2</v>
      </c>
      <c r="D10" s="17" t="s">
        <v>26</v>
      </c>
      <c r="E10" s="18">
        <v>503</v>
      </c>
      <c r="F10" s="19">
        <v>1</v>
      </c>
      <c r="G10" s="20">
        <v>35203.991999999998</v>
      </c>
      <c r="H10" s="20">
        <f t="shared" ref="H10:H73" si="4">+G10*F10</f>
        <v>35203.991999999998</v>
      </c>
      <c r="I10" s="21">
        <f t="shared" si="0"/>
        <v>422447.90399999998</v>
      </c>
      <c r="J10" s="22">
        <v>0</v>
      </c>
      <c r="K10" s="22">
        <f t="shared" ref="K10:K73" si="5">I10/365*20*25%</f>
        <v>5786.9575890410952</v>
      </c>
      <c r="L10" s="22">
        <f t="shared" si="1"/>
        <v>57869.575890410953</v>
      </c>
      <c r="M10" s="22">
        <v>0</v>
      </c>
      <c r="N10" s="22">
        <v>0</v>
      </c>
      <c r="O10" s="22">
        <v>0</v>
      </c>
      <c r="P10" s="21">
        <f t="shared" si="2"/>
        <v>486104.437479452</v>
      </c>
      <c r="AD10" s="26"/>
    </row>
    <row r="11" spans="1:30" s="14" customFormat="1" ht="15.75" x14ac:dyDescent="0.2">
      <c r="A11" s="15" t="s">
        <v>27</v>
      </c>
      <c r="B11" s="25" t="s">
        <v>28</v>
      </c>
      <c r="C11" s="16">
        <v>2</v>
      </c>
      <c r="D11" s="17" t="s">
        <v>26</v>
      </c>
      <c r="E11" s="18">
        <v>503</v>
      </c>
      <c r="F11" s="19">
        <v>1</v>
      </c>
      <c r="G11" s="20">
        <v>9267</v>
      </c>
      <c r="H11" s="20">
        <f t="shared" si="4"/>
        <v>9267</v>
      </c>
      <c r="I11" s="21">
        <f t="shared" si="0"/>
        <v>111204</v>
      </c>
      <c r="J11" s="22">
        <v>0</v>
      </c>
      <c r="K11" s="22">
        <f t="shared" si="5"/>
        <v>1523.3424657534247</v>
      </c>
      <c r="L11" s="22">
        <f t="shared" si="1"/>
        <v>15233.424657534246</v>
      </c>
      <c r="M11" s="22">
        <v>0</v>
      </c>
      <c r="N11" s="22">
        <v>0</v>
      </c>
      <c r="O11" s="22">
        <v>12210</v>
      </c>
      <c r="P11" s="21">
        <f t="shared" si="2"/>
        <v>140170.76712328766</v>
      </c>
      <c r="AD11" s="26"/>
    </row>
    <row r="12" spans="1:30" s="14" customFormat="1" ht="15.75" x14ac:dyDescent="0.2">
      <c r="A12" s="15" t="s">
        <v>29</v>
      </c>
      <c r="B12" s="25" t="s">
        <v>389</v>
      </c>
      <c r="C12" s="16">
        <v>2</v>
      </c>
      <c r="D12" s="17" t="s">
        <v>26</v>
      </c>
      <c r="E12" s="18">
        <v>503</v>
      </c>
      <c r="F12" s="19">
        <v>1</v>
      </c>
      <c r="G12" s="20">
        <f>2793*2</f>
        <v>5586</v>
      </c>
      <c r="H12" s="20">
        <f t="shared" si="4"/>
        <v>5586</v>
      </c>
      <c r="I12" s="21">
        <f t="shared" si="0"/>
        <v>67032</v>
      </c>
      <c r="J12" s="22">
        <v>0</v>
      </c>
      <c r="K12" s="22">
        <f t="shared" si="5"/>
        <v>918.24657534246569</v>
      </c>
      <c r="L12" s="22">
        <f t="shared" si="1"/>
        <v>9182.4657534246562</v>
      </c>
      <c r="M12" s="22">
        <v>0</v>
      </c>
      <c r="N12" s="22">
        <v>0</v>
      </c>
      <c r="O12" s="27">
        <v>3150.5039999999999</v>
      </c>
      <c r="P12" s="21">
        <f t="shared" si="2"/>
        <v>80283.216328767114</v>
      </c>
      <c r="AD12" s="26"/>
    </row>
    <row r="13" spans="1:30" s="14" customFormat="1" ht="25.5" x14ac:dyDescent="0.2">
      <c r="A13" s="15" t="s">
        <v>31</v>
      </c>
      <c r="B13" s="25" t="s">
        <v>390</v>
      </c>
      <c r="C13" s="16">
        <v>2</v>
      </c>
      <c r="D13" s="17" t="s">
        <v>26</v>
      </c>
      <c r="E13" s="18">
        <v>503</v>
      </c>
      <c r="F13" s="19">
        <v>1</v>
      </c>
      <c r="G13" s="20">
        <f>2931.75*2</f>
        <v>5863.5</v>
      </c>
      <c r="H13" s="20">
        <f t="shared" si="4"/>
        <v>5863.5</v>
      </c>
      <c r="I13" s="21">
        <f t="shared" si="0"/>
        <v>70362</v>
      </c>
      <c r="J13" s="22">
        <v>0</v>
      </c>
      <c r="K13" s="22">
        <f t="shared" si="5"/>
        <v>963.8630136986302</v>
      </c>
      <c r="L13" s="22">
        <f t="shared" si="1"/>
        <v>9638.6301369863013</v>
      </c>
      <c r="M13" s="22">
        <v>0</v>
      </c>
      <c r="N13" s="22">
        <v>0</v>
      </c>
      <c r="O13" s="27">
        <v>3307.0140000000001</v>
      </c>
      <c r="P13" s="21">
        <f t="shared" si="2"/>
        <v>84271.507150684934</v>
      </c>
      <c r="AD13" s="26"/>
    </row>
    <row r="14" spans="1:30" s="14" customFormat="1" ht="15.75" x14ac:dyDescent="0.2">
      <c r="A14" s="15" t="s">
        <v>32</v>
      </c>
      <c r="B14" s="25" t="s">
        <v>33</v>
      </c>
      <c r="C14" s="16">
        <v>2</v>
      </c>
      <c r="D14" s="17" t="s">
        <v>26</v>
      </c>
      <c r="E14" s="18">
        <v>503</v>
      </c>
      <c r="F14" s="19">
        <v>1</v>
      </c>
      <c r="G14" s="20">
        <f>2931.75*2</f>
        <v>5863.5</v>
      </c>
      <c r="H14" s="20">
        <f t="shared" si="4"/>
        <v>5863.5</v>
      </c>
      <c r="I14" s="21">
        <f t="shared" si="0"/>
        <v>70362</v>
      </c>
      <c r="J14" s="22">
        <v>0</v>
      </c>
      <c r="K14" s="22">
        <f t="shared" si="5"/>
        <v>963.8630136986302</v>
      </c>
      <c r="L14" s="22">
        <f t="shared" si="1"/>
        <v>9638.6301369863013</v>
      </c>
      <c r="M14" s="22">
        <v>0</v>
      </c>
      <c r="N14" s="22">
        <v>0</v>
      </c>
      <c r="O14" s="27">
        <v>3307.0140000000001</v>
      </c>
      <c r="P14" s="21">
        <f t="shared" si="2"/>
        <v>84271.507150684934</v>
      </c>
      <c r="AD14" s="26"/>
    </row>
    <row r="15" spans="1:30" s="14" customFormat="1" ht="15.75" x14ac:dyDescent="0.2">
      <c r="A15" s="15" t="s">
        <v>34</v>
      </c>
      <c r="B15" s="25" t="s">
        <v>35</v>
      </c>
      <c r="C15" s="16">
        <v>2</v>
      </c>
      <c r="D15" s="17" t="s">
        <v>26</v>
      </c>
      <c r="E15" s="18">
        <v>503</v>
      </c>
      <c r="F15" s="19">
        <v>1</v>
      </c>
      <c r="G15" s="20">
        <f>4181.25*2</f>
        <v>8362.5</v>
      </c>
      <c r="H15" s="20">
        <f t="shared" si="4"/>
        <v>8362.5</v>
      </c>
      <c r="I15" s="21">
        <f t="shared" si="0"/>
        <v>100350</v>
      </c>
      <c r="J15" s="22">
        <v>0</v>
      </c>
      <c r="K15" s="22">
        <f t="shared" si="5"/>
        <v>1374.6575342465753</v>
      </c>
      <c r="L15" s="22">
        <f t="shared" si="1"/>
        <v>13746.575342465752</v>
      </c>
      <c r="M15" s="22">
        <v>0</v>
      </c>
      <c r="N15" s="22">
        <v>0</v>
      </c>
      <c r="O15" s="27">
        <v>4716.4500000000007</v>
      </c>
      <c r="P15" s="21">
        <f t="shared" si="2"/>
        <v>120187.68287671234</v>
      </c>
      <c r="AD15" s="26"/>
    </row>
    <row r="16" spans="1:30" s="14" customFormat="1" ht="15" customHeight="1" x14ac:dyDescent="0.2">
      <c r="A16" s="56" t="s">
        <v>23</v>
      </c>
      <c r="B16" s="56"/>
      <c r="C16" s="56"/>
      <c r="D16" s="56"/>
      <c r="E16" s="56"/>
      <c r="F16" s="23">
        <f>SUM(F10:F15)</f>
        <v>6</v>
      </c>
      <c r="G16" s="20"/>
      <c r="H16" s="20"/>
      <c r="I16" s="24">
        <f>SUM(I10:I15)</f>
        <v>841757.90399999998</v>
      </c>
      <c r="J16" s="24">
        <f t="shared" ref="J16:P16" si="6">SUM(J10:J15)</f>
        <v>0</v>
      </c>
      <c r="K16" s="24">
        <f t="shared" si="6"/>
        <v>11530.930191780821</v>
      </c>
      <c r="L16" s="24">
        <f t="shared" si="6"/>
        <v>115309.30191780822</v>
      </c>
      <c r="M16" s="24">
        <f t="shared" si="6"/>
        <v>0</v>
      </c>
      <c r="N16" s="24">
        <f t="shared" si="6"/>
        <v>0</v>
      </c>
      <c r="O16" s="24">
        <f t="shared" si="6"/>
        <v>26690.982</v>
      </c>
      <c r="P16" s="24">
        <f t="shared" si="6"/>
        <v>995289.11810958898</v>
      </c>
    </row>
    <row r="17" spans="1:30" s="14" customFormat="1" ht="15.75" x14ac:dyDescent="0.2">
      <c r="A17" s="15" t="s">
        <v>36</v>
      </c>
      <c r="B17" s="25" t="s">
        <v>37</v>
      </c>
      <c r="C17" s="16">
        <v>3</v>
      </c>
      <c r="D17" s="17" t="s">
        <v>38</v>
      </c>
      <c r="E17" s="18">
        <v>503</v>
      </c>
      <c r="F17" s="19">
        <v>1</v>
      </c>
      <c r="G17" s="20">
        <v>22977</v>
      </c>
      <c r="H17" s="20">
        <f t="shared" si="4"/>
        <v>22977</v>
      </c>
      <c r="I17" s="21">
        <f t="shared" si="0"/>
        <v>275724</v>
      </c>
      <c r="J17" s="22">
        <v>0</v>
      </c>
      <c r="K17" s="22">
        <f t="shared" si="5"/>
        <v>3777.0410958904108</v>
      </c>
      <c r="L17" s="22">
        <f t="shared" si="1"/>
        <v>37770.410958904111</v>
      </c>
      <c r="M17" s="22">
        <v>0</v>
      </c>
      <c r="N17" s="22">
        <v>0</v>
      </c>
      <c r="O17" s="22">
        <v>0</v>
      </c>
      <c r="P17" s="21">
        <f t="shared" si="2"/>
        <v>317271.45205479453</v>
      </c>
      <c r="AD17" s="28"/>
    </row>
    <row r="18" spans="1:30" s="14" customFormat="1" ht="15.75" x14ac:dyDescent="0.2">
      <c r="A18" s="15" t="s">
        <v>39</v>
      </c>
      <c r="B18" s="25" t="s">
        <v>40</v>
      </c>
      <c r="C18" s="16">
        <v>3</v>
      </c>
      <c r="D18" s="17" t="s">
        <v>38</v>
      </c>
      <c r="E18" s="18">
        <v>503</v>
      </c>
      <c r="F18" s="19">
        <v>1</v>
      </c>
      <c r="G18" s="20">
        <v>8073</v>
      </c>
      <c r="H18" s="20">
        <f t="shared" si="4"/>
        <v>8073</v>
      </c>
      <c r="I18" s="21">
        <f t="shared" si="0"/>
        <v>96876</v>
      </c>
      <c r="J18" s="22">
        <v>0</v>
      </c>
      <c r="K18" s="22">
        <f t="shared" si="5"/>
        <v>1327.0684931506848</v>
      </c>
      <c r="L18" s="22">
        <f t="shared" si="1"/>
        <v>13270.68493150685</v>
      </c>
      <c r="M18" s="22">
        <v>0</v>
      </c>
      <c r="N18" s="22">
        <v>0</v>
      </c>
      <c r="O18" s="22">
        <v>12332.0016</v>
      </c>
      <c r="P18" s="21">
        <f t="shared" si="2"/>
        <v>123805.75502465754</v>
      </c>
    </row>
    <row r="19" spans="1:30" s="14" customFormat="1" ht="15.75" x14ac:dyDescent="0.2">
      <c r="A19" s="15" t="s">
        <v>39</v>
      </c>
      <c r="B19" s="25" t="s">
        <v>41</v>
      </c>
      <c r="C19" s="16">
        <v>3</v>
      </c>
      <c r="D19" s="17" t="s">
        <v>38</v>
      </c>
      <c r="E19" s="18">
        <v>503</v>
      </c>
      <c r="F19" s="19">
        <v>1</v>
      </c>
      <c r="G19" s="20">
        <v>5377.5</v>
      </c>
      <c r="H19" s="20">
        <f t="shared" si="4"/>
        <v>5377.5</v>
      </c>
      <c r="I19" s="21">
        <f t="shared" si="0"/>
        <v>64530</v>
      </c>
      <c r="J19" s="22">
        <v>0</v>
      </c>
      <c r="K19" s="22">
        <f t="shared" si="5"/>
        <v>883.97260273972609</v>
      </c>
      <c r="L19" s="22">
        <f t="shared" si="1"/>
        <v>8839.7260273972606</v>
      </c>
      <c r="M19" s="22">
        <v>0</v>
      </c>
      <c r="N19" s="22">
        <v>0</v>
      </c>
      <c r="O19" s="22">
        <v>8384.0015999999996</v>
      </c>
      <c r="P19" s="21">
        <f t="shared" si="2"/>
        <v>82637.700230136994</v>
      </c>
    </row>
    <row r="20" spans="1:30" s="14" customFormat="1" ht="15" customHeight="1" x14ac:dyDescent="0.2">
      <c r="A20" s="56" t="s">
        <v>23</v>
      </c>
      <c r="B20" s="56"/>
      <c r="C20" s="56"/>
      <c r="D20" s="56"/>
      <c r="E20" s="56"/>
      <c r="F20" s="23">
        <f>SUM(F17:F19)</f>
        <v>3</v>
      </c>
      <c r="G20" s="20"/>
      <c r="H20" s="20"/>
      <c r="I20" s="24">
        <f>SUM(I17:I19)</f>
        <v>437130</v>
      </c>
      <c r="J20" s="24">
        <f t="shared" ref="J20:P20" si="7">SUM(J17:J19)</f>
        <v>0</v>
      </c>
      <c r="K20" s="24">
        <f t="shared" si="7"/>
        <v>5988.0821917808225</v>
      </c>
      <c r="L20" s="24">
        <f t="shared" si="7"/>
        <v>59880.821917808222</v>
      </c>
      <c r="M20" s="24">
        <f t="shared" si="7"/>
        <v>0</v>
      </c>
      <c r="N20" s="24">
        <f t="shared" si="7"/>
        <v>0</v>
      </c>
      <c r="O20" s="24">
        <f t="shared" si="7"/>
        <v>20716.003199999999</v>
      </c>
      <c r="P20" s="24">
        <f t="shared" si="7"/>
        <v>523714.90730958903</v>
      </c>
    </row>
    <row r="21" spans="1:30" s="14" customFormat="1" ht="15.75" x14ac:dyDescent="0.2">
      <c r="A21" s="15" t="s">
        <v>42</v>
      </c>
      <c r="B21" s="25" t="s">
        <v>43</v>
      </c>
      <c r="C21" s="16">
        <v>4</v>
      </c>
      <c r="D21" s="17" t="s">
        <v>44</v>
      </c>
      <c r="E21" s="18">
        <v>503</v>
      </c>
      <c r="F21" s="19">
        <v>1</v>
      </c>
      <c r="G21" s="20">
        <v>24354</v>
      </c>
      <c r="H21" s="20">
        <f t="shared" si="4"/>
        <v>24354</v>
      </c>
      <c r="I21" s="21">
        <f t="shared" si="0"/>
        <v>292248</v>
      </c>
      <c r="J21" s="22">
        <v>0</v>
      </c>
      <c r="K21" s="22">
        <f t="shared" si="5"/>
        <v>4003.3972602739727</v>
      </c>
      <c r="L21" s="22">
        <f t="shared" si="1"/>
        <v>40033.972602739726</v>
      </c>
      <c r="M21" s="22">
        <v>0</v>
      </c>
      <c r="N21" s="22">
        <v>0</v>
      </c>
      <c r="O21" s="22">
        <v>0</v>
      </c>
      <c r="P21" s="21">
        <f t="shared" si="2"/>
        <v>336285.36986301374</v>
      </c>
    </row>
    <row r="22" spans="1:30" s="14" customFormat="1" ht="15.75" x14ac:dyDescent="0.2">
      <c r="A22" s="15" t="s">
        <v>27</v>
      </c>
      <c r="B22" s="25" t="s">
        <v>45</v>
      </c>
      <c r="C22" s="16">
        <v>4</v>
      </c>
      <c r="D22" s="17" t="s">
        <v>44</v>
      </c>
      <c r="E22" s="18">
        <v>503</v>
      </c>
      <c r="F22" s="19">
        <v>1</v>
      </c>
      <c r="G22" s="20">
        <v>8649</v>
      </c>
      <c r="H22" s="20">
        <f t="shared" si="4"/>
        <v>8649</v>
      </c>
      <c r="I22" s="21">
        <f t="shared" si="0"/>
        <v>103788</v>
      </c>
      <c r="J22" s="22">
        <v>0</v>
      </c>
      <c r="K22" s="22">
        <f t="shared" si="5"/>
        <v>1421.7534246575342</v>
      </c>
      <c r="L22" s="22">
        <f t="shared" si="1"/>
        <v>14217.534246575344</v>
      </c>
      <c r="M22" s="22">
        <v>0</v>
      </c>
      <c r="N22" s="22">
        <v>0</v>
      </c>
      <c r="O22" s="22">
        <v>12712.0008</v>
      </c>
      <c r="P22" s="21">
        <f t="shared" si="2"/>
        <v>132139.2884712329</v>
      </c>
    </row>
    <row r="23" spans="1:30" s="14" customFormat="1" ht="15.75" x14ac:dyDescent="0.2">
      <c r="A23" s="15" t="s">
        <v>39</v>
      </c>
      <c r="B23" s="25" t="s">
        <v>46</v>
      </c>
      <c r="C23" s="16">
        <v>4</v>
      </c>
      <c r="D23" s="17" t="s">
        <v>44</v>
      </c>
      <c r="E23" s="18">
        <v>503</v>
      </c>
      <c r="F23" s="19">
        <v>1</v>
      </c>
      <c r="G23" s="20">
        <f>3219.75*2</f>
        <v>6439.5</v>
      </c>
      <c r="H23" s="20">
        <f t="shared" si="4"/>
        <v>6439.5</v>
      </c>
      <c r="I23" s="21">
        <f t="shared" si="0"/>
        <v>77274</v>
      </c>
      <c r="J23" s="22">
        <v>0</v>
      </c>
      <c r="K23" s="22">
        <f t="shared" si="5"/>
        <v>1058.5479452054794</v>
      </c>
      <c r="L23" s="22">
        <f t="shared" si="1"/>
        <v>10585.479452054795</v>
      </c>
      <c r="M23" s="22">
        <v>0</v>
      </c>
      <c r="N23" s="22">
        <v>0</v>
      </c>
      <c r="O23" s="22">
        <v>3631.8779999999997</v>
      </c>
      <c r="P23" s="21">
        <f t="shared" si="2"/>
        <v>92549.905397260271</v>
      </c>
    </row>
    <row r="24" spans="1:30" s="14" customFormat="1" ht="15" customHeight="1" x14ac:dyDescent="0.2">
      <c r="A24" s="56" t="s">
        <v>23</v>
      </c>
      <c r="B24" s="56"/>
      <c r="C24" s="56"/>
      <c r="D24" s="56"/>
      <c r="E24" s="56"/>
      <c r="F24" s="23">
        <f>SUM(F21:F23)</f>
        <v>3</v>
      </c>
      <c r="G24" s="20"/>
      <c r="H24" s="20"/>
      <c r="I24" s="24">
        <f t="shared" ref="I24:P24" si="8">SUM(I21:I23)</f>
        <v>473310</v>
      </c>
      <c r="J24" s="24">
        <f t="shared" si="8"/>
        <v>0</v>
      </c>
      <c r="K24" s="24">
        <f t="shared" si="8"/>
        <v>6483.6986301369861</v>
      </c>
      <c r="L24" s="24">
        <f t="shared" si="8"/>
        <v>64836.986301369863</v>
      </c>
      <c r="M24" s="24">
        <f t="shared" si="8"/>
        <v>0</v>
      </c>
      <c r="N24" s="24">
        <f t="shared" si="8"/>
        <v>0</v>
      </c>
      <c r="O24" s="24">
        <f t="shared" si="8"/>
        <v>16343.878799999999</v>
      </c>
      <c r="P24" s="24">
        <f t="shared" si="8"/>
        <v>560974.56373150693</v>
      </c>
    </row>
    <row r="25" spans="1:30" s="14" customFormat="1" ht="15" customHeight="1" x14ac:dyDescent="0.2">
      <c r="A25" s="15" t="s">
        <v>47</v>
      </c>
      <c r="B25" s="25" t="s">
        <v>30</v>
      </c>
      <c r="C25" s="16">
        <v>5</v>
      </c>
      <c r="D25" s="17" t="s">
        <v>48</v>
      </c>
      <c r="E25" s="18">
        <v>503</v>
      </c>
      <c r="F25" s="19">
        <v>1</v>
      </c>
      <c r="G25" s="20">
        <f>2799*2</f>
        <v>5598</v>
      </c>
      <c r="H25" s="20">
        <f t="shared" si="4"/>
        <v>5598</v>
      </c>
      <c r="I25" s="21">
        <f t="shared" si="0"/>
        <v>67176</v>
      </c>
      <c r="J25" s="22">
        <v>0</v>
      </c>
      <c r="K25" s="22">
        <f t="shared" si="5"/>
        <v>920.21917808219177</v>
      </c>
      <c r="L25" s="22">
        <f t="shared" si="1"/>
        <v>9202.1917808219168</v>
      </c>
      <c r="M25" s="22">
        <v>0</v>
      </c>
      <c r="N25" s="22">
        <v>0</v>
      </c>
      <c r="O25" s="27">
        <v>3157.2719999999999</v>
      </c>
      <c r="P25" s="21">
        <f t="shared" si="2"/>
        <v>80455.682958904101</v>
      </c>
    </row>
    <row r="26" spans="1:30" s="14" customFormat="1" ht="15.75" x14ac:dyDescent="0.2">
      <c r="A26" s="15" t="s">
        <v>48</v>
      </c>
      <c r="B26" s="25" t="s">
        <v>49</v>
      </c>
      <c r="C26" s="16">
        <v>5</v>
      </c>
      <c r="D26" s="17" t="s">
        <v>48</v>
      </c>
      <c r="E26" s="18">
        <v>503</v>
      </c>
      <c r="F26" s="19">
        <v>1</v>
      </c>
      <c r="G26" s="20">
        <f>16393</f>
        <v>16393</v>
      </c>
      <c r="H26" s="20">
        <f>+G26*F26</f>
        <v>16393</v>
      </c>
      <c r="I26" s="21">
        <f>F26*G26*12</f>
        <v>196716</v>
      </c>
      <c r="J26" s="22">
        <v>0</v>
      </c>
      <c r="K26" s="22">
        <f t="shared" si="5"/>
        <v>2694.739726027397</v>
      </c>
      <c r="L26" s="22">
        <f>I26/365*50</f>
        <v>26947.39726027397</v>
      </c>
      <c r="M26" s="22">
        <v>0</v>
      </c>
      <c r="N26" s="22">
        <v>0</v>
      </c>
      <c r="O26" s="22">
        <v>0</v>
      </c>
      <c r="P26" s="21">
        <f>SUM(I26:O26)</f>
        <v>226358.13698630137</v>
      </c>
    </row>
    <row r="27" spans="1:30" s="14" customFormat="1" ht="15.75" x14ac:dyDescent="0.2">
      <c r="A27" s="15" t="s">
        <v>50</v>
      </c>
      <c r="B27" s="25" t="s">
        <v>51</v>
      </c>
      <c r="C27" s="16">
        <v>5</v>
      </c>
      <c r="D27" s="17" t="s">
        <v>48</v>
      </c>
      <c r="E27" s="18">
        <v>503</v>
      </c>
      <c r="F27" s="19">
        <v>1</v>
      </c>
      <c r="G27" s="20">
        <f>3835.5*2</f>
        <v>7671</v>
      </c>
      <c r="H27" s="20">
        <f t="shared" si="4"/>
        <v>7671</v>
      </c>
      <c r="I27" s="21">
        <f t="shared" si="0"/>
        <v>92052</v>
      </c>
      <c r="J27" s="22">
        <v>0</v>
      </c>
      <c r="K27" s="22">
        <f t="shared" si="5"/>
        <v>1260.986301369863</v>
      </c>
      <c r="L27" s="22">
        <f t="shared" si="1"/>
        <v>12609.86301369863</v>
      </c>
      <c r="M27" s="22">
        <v>0</v>
      </c>
      <c r="N27" s="22">
        <v>0</v>
      </c>
      <c r="O27" s="27">
        <v>4326.4439999999995</v>
      </c>
      <c r="P27" s="21">
        <f t="shared" si="2"/>
        <v>110249.2933150685</v>
      </c>
    </row>
    <row r="28" spans="1:30" s="14" customFormat="1" ht="15" customHeight="1" x14ac:dyDescent="0.2">
      <c r="A28" s="56" t="s">
        <v>23</v>
      </c>
      <c r="B28" s="56"/>
      <c r="C28" s="56"/>
      <c r="D28" s="56"/>
      <c r="E28" s="56"/>
      <c r="F28" s="23">
        <f>SUM(F25:F27)</f>
        <v>3</v>
      </c>
      <c r="G28" s="20"/>
      <c r="H28" s="20"/>
      <c r="I28" s="24">
        <f>SUM(I25:I27)</f>
        <v>355944</v>
      </c>
      <c r="J28" s="24">
        <f t="shared" ref="J28:P28" si="9">SUM(J25:J27)</f>
        <v>0</v>
      </c>
      <c r="K28" s="24">
        <f t="shared" si="9"/>
        <v>4875.9452054794519</v>
      </c>
      <c r="L28" s="24">
        <f t="shared" si="9"/>
        <v>48759.452054794521</v>
      </c>
      <c r="M28" s="24">
        <f t="shared" si="9"/>
        <v>0</v>
      </c>
      <c r="N28" s="24">
        <f t="shared" si="9"/>
        <v>0</v>
      </c>
      <c r="O28" s="24">
        <f t="shared" si="9"/>
        <v>7483.7159999999994</v>
      </c>
      <c r="P28" s="24">
        <f t="shared" si="9"/>
        <v>417063.11326027394</v>
      </c>
    </row>
    <row r="29" spans="1:30" s="14" customFormat="1" ht="15.75" x14ac:dyDescent="0.2">
      <c r="A29" s="15" t="s">
        <v>52</v>
      </c>
      <c r="B29" s="25" t="s">
        <v>53</v>
      </c>
      <c r="C29" s="16">
        <v>6</v>
      </c>
      <c r="D29" s="17" t="s">
        <v>54</v>
      </c>
      <c r="E29" s="18">
        <v>503</v>
      </c>
      <c r="F29" s="19">
        <v>1</v>
      </c>
      <c r="G29" s="20">
        <v>22977</v>
      </c>
      <c r="H29" s="20">
        <f t="shared" si="4"/>
        <v>22977</v>
      </c>
      <c r="I29" s="21">
        <f t="shared" si="0"/>
        <v>275724</v>
      </c>
      <c r="J29" s="22">
        <v>0</v>
      </c>
      <c r="K29" s="22">
        <f t="shared" si="5"/>
        <v>3777.0410958904108</v>
      </c>
      <c r="L29" s="22">
        <f t="shared" si="1"/>
        <v>37770.410958904111</v>
      </c>
      <c r="M29" s="22">
        <v>0</v>
      </c>
      <c r="N29" s="22">
        <v>0</v>
      </c>
      <c r="O29" s="22">
        <v>0</v>
      </c>
      <c r="P29" s="21">
        <f t="shared" si="2"/>
        <v>317271.45205479453</v>
      </c>
    </row>
    <row r="30" spans="1:30" s="14" customFormat="1" ht="15.75" x14ac:dyDescent="0.2">
      <c r="A30" s="15" t="s">
        <v>55</v>
      </c>
      <c r="B30" s="25" t="s">
        <v>56</v>
      </c>
      <c r="C30" s="16">
        <v>6</v>
      </c>
      <c r="D30" s="17" t="s">
        <v>54</v>
      </c>
      <c r="E30" s="18">
        <v>503</v>
      </c>
      <c r="F30" s="19">
        <v>1</v>
      </c>
      <c r="G30" s="20">
        <v>11022</v>
      </c>
      <c r="H30" s="20">
        <f t="shared" si="4"/>
        <v>11022</v>
      </c>
      <c r="I30" s="21">
        <f t="shared" si="0"/>
        <v>132264</v>
      </c>
      <c r="J30" s="22">
        <v>0</v>
      </c>
      <c r="K30" s="22">
        <f t="shared" si="5"/>
        <v>1811.8356164383563</v>
      </c>
      <c r="L30" s="22">
        <f t="shared" si="1"/>
        <v>18118.35616438356</v>
      </c>
      <c r="M30" s="22">
        <v>0</v>
      </c>
      <c r="N30" s="22">
        <v>0</v>
      </c>
      <c r="O30" s="22">
        <v>16051.0008</v>
      </c>
      <c r="P30" s="21">
        <f t="shared" si="2"/>
        <v>168245.19258082192</v>
      </c>
    </row>
    <row r="31" spans="1:30" s="14" customFormat="1" ht="15.75" x14ac:dyDescent="0.2">
      <c r="A31" s="15" t="s">
        <v>57</v>
      </c>
      <c r="B31" s="25" t="s">
        <v>58</v>
      </c>
      <c r="C31" s="29">
        <v>6</v>
      </c>
      <c r="D31" s="17" t="s">
        <v>54</v>
      </c>
      <c r="E31" s="18">
        <v>503</v>
      </c>
      <c r="F31" s="30">
        <v>1</v>
      </c>
      <c r="G31" s="31">
        <v>14496</v>
      </c>
      <c r="H31" s="20">
        <f t="shared" si="4"/>
        <v>14496</v>
      </c>
      <c r="I31" s="21">
        <f t="shared" si="0"/>
        <v>173952</v>
      </c>
      <c r="J31" s="22">
        <v>0</v>
      </c>
      <c r="K31" s="22">
        <f t="shared" si="5"/>
        <v>2382.9041095890411</v>
      </c>
      <c r="L31" s="22">
        <f t="shared" si="1"/>
        <v>23829.04109589041</v>
      </c>
      <c r="M31" s="22">
        <v>0</v>
      </c>
      <c r="N31" s="22">
        <v>0</v>
      </c>
      <c r="O31" s="22">
        <v>21739.000800000002</v>
      </c>
      <c r="P31" s="21">
        <f t="shared" si="2"/>
        <v>221902.94600547946</v>
      </c>
    </row>
    <row r="32" spans="1:30" s="14" customFormat="1" ht="15.75" x14ac:dyDescent="0.2">
      <c r="A32" s="15" t="s">
        <v>59</v>
      </c>
      <c r="B32" s="25" t="s">
        <v>60</v>
      </c>
      <c r="C32" s="29">
        <v>6</v>
      </c>
      <c r="D32" s="17" t="s">
        <v>54</v>
      </c>
      <c r="E32" s="18">
        <v>503</v>
      </c>
      <c r="F32" s="30">
        <v>1</v>
      </c>
      <c r="G32" s="31">
        <v>14136</v>
      </c>
      <c r="H32" s="20">
        <f t="shared" si="4"/>
        <v>14136</v>
      </c>
      <c r="I32" s="21">
        <f t="shared" si="0"/>
        <v>169632</v>
      </c>
      <c r="J32" s="22">
        <v>0</v>
      </c>
      <c r="K32" s="22">
        <f t="shared" si="5"/>
        <v>2323.7260273972602</v>
      </c>
      <c r="L32" s="22">
        <f t="shared" si="1"/>
        <v>23237.260273972603</v>
      </c>
      <c r="M32" s="22">
        <v>0</v>
      </c>
      <c r="N32" s="22">
        <v>0</v>
      </c>
      <c r="O32" s="22">
        <v>21211.000800000002</v>
      </c>
      <c r="P32" s="21">
        <f t="shared" si="2"/>
        <v>216403.98710136989</v>
      </c>
    </row>
    <row r="33" spans="1:30" s="14" customFormat="1" ht="15.75" x14ac:dyDescent="0.2">
      <c r="A33" s="15" t="s">
        <v>61</v>
      </c>
      <c r="B33" s="25" t="s">
        <v>391</v>
      </c>
      <c r="C33" s="29">
        <v>6</v>
      </c>
      <c r="D33" s="17" t="s">
        <v>54</v>
      </c>
      <c r="E33" s="18">
        <v>503</v>
      </c>
      <c r="F33" s="30">
        <v>1</v>
      </c>
      <c r="G33" s="31">
        <v>7760.0010000000002</v>
      </c>
      <c r="H33" s="20">
        <f t="shared" si="4"/>
        <v>7760.0010000000002</v>
      </c>
      <c r="I33" s="21">
        <f t="shared" si="0"/>
        <v>93120.012000000002</v>
      </c>
      <c r="J33" s="22">
        <v>0</v>
      </c>
      <c r="K33" s="22">
        <f t="shared" si="5"/>
        <v>1275.616602739726</v>
      </c>
      <c r="L33" s="22">
        <f t="shared" si="1"/>
        <v>12756.166027397261</v>
      </c>
      <c r="M33" s="22">
        <v>0</v>
      </c>
      <c r="N33" s="22">
        <v>0</v>
      </c>
      <c r="O33" s="22">
        <v>10924.0008</v>
      </c>
      <c r="P33" s="21">
        <f t="shared" si="2"/>
        <v>118075.79543013699</v>
      </c>
    </row>
    <row r="34" spans="1:30" s="14" customFormat="1" ht="15" customHeight="1" x14ac:dyDescent="0.2">
      <c r="A34" s="56" t="s">
        <v>23</v>
      </c>
      <c r="B34" s="56"/>
      <c r="C34" s="56"/>
      <c r="D34" s="56"/>
      <c r="E34" s="56"/>
      <c r="F34" s="23">
        <f>SUM(F29:F33)</f>
        <v>5</v>
      </c>
      <c r="G34" s="20"/>
      <c r="H34" s="20"/>
      <c r="I34" s="24">
        <f>SUM(I29:I33)</f>
        <v>844692.01199999999</v>
      </c>
      <c r="J34" s="24">
        <f t="shared" ref="J34:P34" si="10">SUM(J29:J33)</f>
        <v>0</v>
      </c>
      <c r="K34" s="24">
        <f t="shared" si="10"/>
        <v>11571.123452054795</v>
      </c>
      <c r="L34" s="24">
        <f t="shared" si="10"/>
        <v>115711.23452054795</v>
      </c>
      <c r="M34" s="24">
        <f t="shared" si="10"/>
        <v>0</v>
      </c>
      <c r="N34" s="24">
        <f t="shared" si="10"/>
        <v>0</v>
      </c>
      <c r="O34" s="24">
        <f t="shared" si="10"/>
        <v>69925.003200000006</v>
      </c>
      <c r="P34" s="24">
        <f t="shared" si="10"/>
        <v>1041899.3731726027</v>
      </c>
    </row>
    <row r="35" spans="1:30" s="14" customFormat="1" ht="25.5" x14ac:dyDescent="0.2">
      <c r="A35" s="15" t="s">
        <v>62</v>
      </c>
      <c r="B35" s="25" t="s">
        <v>63</v>
      </c>
      <c r="C35" s="29">
        <v>7</v>
      </c>
      <c r="D35" s="17" t="s">
        <v>64</v>
      </c>
      <c r="E35" s="18">
        <v>503</v>
      </c>
      <c r="F35" s="30">
        <v>1</v>
      </c>
      <c r="G35" s="31">
        <f>2740.5*2</f>
        <v>5481</v>
      </c>
      <c r="H35" s="20">
        <f t="shared" si="4"/>
        <v>5481</v>
      </c>
      <c r="I35" s="21">
        <f t="shared" si="0"/>
        <v>65772</v>
      </c>
      <c r="J35" s="22">
        <v>0</v>
      </c>
      <c r="K35" s="22">
        <f t="shared" si="5"/>
        <v>900.98630136986299</v>
      </c>
      <c r="L35" s="22">
        <f t="shared" si="1"/>
        <v>9009.8630136986303</v>
      </c>
      <c r="M35" s="22">
        <v>0</v>
      </c>
      <c r="N35" s="22">
        <v>0</v>
      </c>
      <c r="O35" s="32">
        <v>3091.2840000000006</v>
      </c>
      <c r="P35" s="21">
        <f t="shared" si="2"/>
        <v>78774.133315068495</v>
      </c>
    </row>
    <row r="36" spans="1:30" s="14" customFormat="1" ht="25.5" x14ac:dyDescent="0.2">
      <c r="A36" s="15" t="s">
        <v>65</v>
      </c>
      <c r="B36" s="25" t="s">
        <v>66</v>
      </c>
      <c r="C36" s="29">
        <v>7</v>
      </c>
      <c r="D36" s="17" t="s">
        <v>64</v>
      </c>
      <c r="E36" s="18">
        <v>503</v>
      </c>
      <c r="F36" s="30">
        <v>1</v>
      </c>
      <c r="G36" s="31">
        <v>22977</v>
      </c>
      <c r="H36" s="20">
        <f t="shared" si="4"/>
        <v>22977</v>
      </c>
      <c r="I36" s="21">
        <f t="shared" si="0"/>
        <v>275724</v>
      </c>
      <c r="J36" s="22">
        <v>0</v>
      </c>
      <c r="K36" s="22">
        <f t="shared" si="5"/>
        <v>3777.0410958904108</v>
      </c>
      <c r="L36" s="22">
        <f t="shared" si="1"/>
        <v>37770.410958904111</v>
      </c>
      <c r="M36" s="22">
        <v>0</v>
      </c>
      <c r="N36" s="22">
        <v>0</v>
      </c>
      <c r="O36" s="22">
        <v>0</v>
      </c>
      <c r="P36" s="21">
        <f t="shared" si="2"/>
        <v>317271.45205479453</v>
      </c>
    </row>
    <row r="37" spans="1:30" s="14" customFormat="1" ht="25.5" x14ac:dyDescent="0.2">
      <c r="A37" s="15" t="s">
        <v>67</v>
      </c>
      <c r="B37" s="25" t="s">
        <v>68</v>
      </c>
      <c r="C37" s="29">
        <v>7</v>
      </c>
      <c r="D37" s="17" t="s">
        <v>64</v>
      </c>
      <c r="E37" s="18">
        <v>503</v>
      </c>
      <c r="F37" s="30">
        <v>1</v>
      </c>
      <c r="G37" s="31">
        <v>8541</v>
      </c>
      <c r="H37" s="20">
        <f t="shared" si="4"/>
        <v>8541</v>
      </c>
      <c r="I37" s="21">
        <f t="shared" si="0"/>
        <v>102492</v>
      </c>
      <c r="J37" s="22">
        <v>0</v>
      </c>
      <c r="K37" s="22">
        <f t="shared" si="5"/>
        <v>1404</v>
      </c>
      <c r="L37" s="22">
        <f t="shared" si="1"/>
        <v>14040</v>
      </c>
      <c r="M37" s="22">
        <v>0</v>
      </c>
      <c r="N37" s="22">
        <v>0</v>
      </c>
      <c r="O37" s="22">
        <v>13029</v>
      </c>
      <c r="P37" s="21">
        <f t="shared" si="2"/>
        <v>130965</v>
      </c>
    </row>
    <row r="38" spans="1:30" s="14" customFormat="1" ht="25.5" x14ac:dyDescent="0.2">
      <c r="A38" s="15" t="s">
        <v>67</v>
      </c>
      <c r="B38" s="25" t="s">
        <v>69</v>
      </c>
      <c r="C38" s="29">
        <v>7</v>
      </c>
      <c r="D38" s="17" t="s">
        <v>64</v>
      </c>
      <c r="E38" s="18">
        <v>503</v>
      </c>
      <c r="F38" s="30">
        <v>1</v>
      </c>
      <c r="G38" s="31">
        <v>6208.5</v>
      </c>
      <c r="H38" s="20">
        <f t="shared" si="4"/>
        <v>6208.5</v>
      </c>
      <c r="I38" s="21">
        <f t="shared" si="0"/>
        <v>74502</v>
      </c>
      <c r="J38" s="22">
        <v>0</v>
      </c>
      <c r="K38" s="22">
        <f t="shared" si="5"/>
        <v>1020.5753424657535</v>
      </c>
      <c r="L38" s="22">
        <f t="shared" si="1"/>
        <v>10205.753424657534</v>
      </c>
      <c r="M38" s="22">
        <v>0</v>
      </c>
      <c r="N38" s="22">
        <v>0</v>
      </c>
      <c r="O38" s="22">
        <v>9615</v>
      </c>
      <c r="P38" s="21">
        <f t="shared" si="2"/>
        <v>95343.328767123297</v>
      </c>
    </row>
    <row r="39" spans="1:30" s="14" customFormat="1" ht="25.5" x14ac:dyDescent="0.2">
      <c r="A39" s="15" t="s">
        <v>39</v>
      </c>
      <c r="B39" s="25" t="s">
        <v>70</v>
      </c>
      <c r="C39" s="29">
        <v>7</v>
      </c>
      <c r="D39" s="17" t="s">
        <v>64</v>
      </c>
      <c r="E39" s="18">
        <v>503</v>
      </c>
      <c r="F39" s="30">
        <v>1</v>
      </c>
      <c r="G39" s="31">
        <v>9528</v>
      </c>
      <c r="H39" s="20">
        <f t="shared" si="4"/>
        <v>9528</v>
      </c>
      <c r="I39" s="21">
        <f t="shared" si="0"/>
        <v>114336</v>
      </c>
      <c r="J39" s="22">
        <v>0</v>
      </c>
      <c r="K39" s="22">
        <f t="shared" si="5"/>
        <v>1566.2465753424658</v>
      </c>
      <c r="L39" s="22">
        <f t="shared" si="1"/>
        <v>15662.465753424658</v>
      </c>
      <c r="M39" s="22">
        <v>0</v>
      </c>
      <c r="N39" s="22">
        <v>0</v>
      </c>
      <c r="O39" s="22">
        <v>13954.0008</v>
      </c>
      <c r="P39" s="21">
        <f t="shared" si="2"/>
        <v>145518.71312876712</v>
      </c>
      <c r="AD39" s="26"/>
    </row>
    <row r="40" spans="1:30" s="14" customFormat="1" ht="25.5" x14ac:dyDescent="0.2">
      <c r="A40" s="15" t="s">
        <v>50</v>
      </c>
      <c r="B40" s="25" t="s">
        <v>71</v>
      </c>
      <c r="C40" s="29">
        <v>7</v>
      </c>
      <c r="D40" s="17" t="s">
        <v>64</v>
      </c>
      <c r="E40" s="18">
        <v>503</v>
      </c>
      <c r="F40" s="30">
        <v>1</v>
      </c>
      <c r="G40" s="31">
        <v>6636</v>
      </c>
      <c r="H40" s="20">
        <f t="shared" si="4"/>
        <v>6636</v>
      </c>
      <c r="I40" s="21">
        <f t="shared" si="0"/>
        <v>79632</v>
      </c>
      <c r="J40" s="22">
        <v>0</v>
      </c>
      <c r="K40" s="22">
        <f t="shared" si="5"/>
        <v>1090.8493150684931</v>
      </c>
      <c r="L40" s="22">
        <f t="shared" si="1"/>
        <v>10908.493150684932</v>
      </c>
      <c r="M40" s="22">
        <v>0</v>
      </c>
      <c r="N40" s="22">
        <v>0</v>
      </c>
      <c r="O40" s="22">
        <v>9355.0007999999998</v>
      </c>
      <c r="P40" s="21">
        <f t="shared" si="2"/>
        <v>100986.34326575343</v>
      </c>
    </row>
    <row r="41" spans="1:30" s="14" customFormat="1" ht="25.5" x14ac:dyDescent="0.2">
      <c r="A41" s="15" t="s">
        <v>47</v>
      </c>
      <c r="B41" s="25" t="s">
        <v>72</v>
      </c>
      <c r="C41" s="29">
        <v>7</v>
      </c>
      <c r="D41" s="17" t="s">
        <v>64</v>
      </c>
      <c r="E41" s="18">
        <v>503</v>
      </c>
      <c r="F41" s="30">
        <v>1</v>
      </c>
      <c r="G41" s="31">
        <v>8670</v>
      </c>
      <c r="H41" s="20">
        <f t="shared" si="4"/>
        <v>8670</v>
      </c>
      <c r="I41" s="21">
        <f t="shared" si="0"/>
        <v>104040</v>
      </c>
      <c r="J41" s="22">
        <v>0</v>
      </c>
      <c r="K41" s="22">
        <f t="shared" si="5"/>
        <v>1425.205479452055</v>
      </c>
      <c r="L41" s="22">
        <f t="shared" si="1"/>
        <v>14252.054794520549</v>
      </c>
      <c r="M41" s="22">
        <v>0</v>
      </c>
      <c r="N41" s="22">
        <v>0</v>
      </c>
      <c r="O41" s="22">
        <v>13215</v>
      </c>
      <c r="P41" s="21">
        <f t="shared" si="2"/>
        <v>132932.26027397258</v>
      </c>
    </row>
    <row r="42" spans="1:30" s="33" customFormat="1" ht="25.5" x14ac:dyDescent="0.2">
      <c r="A42" s="15" t="s">
        <v>73</v>
      </c>
      <c r="B42" s="25" t="s">
        <v>74</v>
      </c>
      <c r="C42" s="29">
        <v>7</v>
      </c>
      <c r="D42" s="17" t="s">
        <v>64</v>
      </c>
      <c r="E42" s="18">
        <v>503</v>
      </c>
      <c r="F42" s="30">
        <v>1</v>
      </c>
      <c r="G42" s="31">
        <v>11306.001</v>
      </c>
      <c r="H42" s="20">
        <f t="shared" si="4"/>
        <v>11306.001</v>
      </c>
      <c r="I42" s="21">
        <f t="shared" si="0"/>
        <v>135672.01199999999</v>
      </c>
      <c r="J42" s="22">
        <v>0</v>
      </c>
      <c r="K42" s="22">
        <f t="shared" si="5"/>
        <v>1858.5207123287669</v>
      </c>
      <c r="L42" s="22">
        <f t="shared" si="1"/>
        <v>18585.20712328767</v>
      </c>
      <c r="M42" s="22">
        <v>0</v>
      </c>
      <c r="N42" s="22">
        <v>0</v>
      </c>
      <c r="O42" s="22">
        <v>0</v>
      </c>
      <c r="P42" s="21">
        <f t="shared" si="2"/>
        <v>156115.7398356164</v>
      </c>
    </row>
    <row r="43" spans="1:30" s="33" customFormat="1" ht="25.5" x14ac:dyDescent="0.2">
      <c r="A43" s="15" t="s">
        <v>75</v>
      </c>
      <c r="B43" s="34" t="s">
        <v>76</v>
      </c>
      <c r="C43" s="29">
        <v>7</v>
      </c>
      <c r="D43" s="17" t="s">
        <v>64</v>
      </c>
      <c r="E43" s="18">
        <v>503</v>
      </c>
      <c r="F43" s="30">
        <v>2</v>
      </c>
      <c r="G43" s="31">
        <v>12256.5</v>
      </c>
      <c r="H43" s="20">
        <f t="shared" si="4"/>
        <v>24513</v>
      </c>
      <c r="I43" s="21">
        <f t="shared" si="0"/>
        <v>294156</v>
      </c>
      <c r="J43" s="22">
        <v>0</v>
      </c>
      <c r="K43" s="22">
        <f t="shared" si="5"/>
        <v>4029.5342465753424</v>
      </c>
      <c r="L43" s="22">
        <f t="shared" si="1"/>
        <v>40295.342465753427</v>
      </c>
      <c r="M43" s="22">
        <v>0</v>
      </c>
      <c r="N43" s="22">
        <v>0</v>
      </c>
      <c r="O43" s="22">
        <v>18464.0016</v>
      </c>
      <c r="P43" s="21">
        <f t="shared" si="2"/>
        <v>356944.87831232877</v>
      </c>
    </row>
    <row r="44" spans="1:30" s="33" customFormat="1" ht="25.5" x14ac:dyDescent="0.2">
      <c r="A44" s="15" t="s">
        <v>77</v>
      </c>
      <c r="B44" s="25" t="s">
        <v>78</v>
      </c>
      <c r="C44" s="29">
        <v>7</v>
      </c>
      <c r="D44" s="17" t="s">
        <v>64</v>
      </c>
      <c r="E44" s="18">
        <v>503</v>
      </c>
      <c r="F44" s="30">
        <v>1</v>
      </c>
      <c r="G44" s="31">
        <v>11919</v>
      </c>
      <c r="H44" s="20">
        <f t="shared" si="4"/>
        <v>11919</v>
      </c>
      <c r="I44" s="21">
        <f t="shared" si="0"/>
        <v>143028</v>
      </c>
      <c r="J44" s="22">
        <v>0</v>
      </c>
      <c r="K44" s="22">
        <f t="shared" si="5"/>
        <v>1959.2876712328768</v>
      </c>
      <c r="L44" s="22">
        <f t="shared" si="1"/>
        <v>19592.876712328769</v>
      </c>
      <c r="M44" s="22">
        <v>0</v>
      </c>
      <c r="N44" s="22">
        <v>0</v>
      </c>
      <c r="O44" s="22">
        <v>17970</v>
      </c>
      <c r="P44" s="21">
        <f t="shared" si="2"/>
        <v>182550.16438356164</v>
      </c>
    </row>
    <row r="45" spans="1:30" s="33" customFormat="1" ht="25.5" x14ac:dyDescent="0.2">
      <c r="A45" s="15" t="s">
        <v>79</v>
      </c>
      <c r="B45" s="25" t="s">
        <v>80</v>
      </c>
      <c r="C45" s="29">
        <v>7</v>
      </c>
      <c r="D45" s="17" t="s">
        <v>64</v>
      </c>
      <c r="E45" s="18">
        <v>503</v>
      </c>
      <c r="F45" s="30">
        <v>1</v>
      </c>
      <c r="G45" s="31">
        <v>6616.5</v>
      </c>
      <c r="H45" s="20">
        <f t="shared" si="4"/>
        <v>6616.5</v>
      </c>
      <c r="I45" s="21">
        <f t="shared" si="0"/>
        <v>79398</v>
      </c>
      <c r="J45" s="22">
        <v>0</v>
      </c>
      <c r="K45" s="22">
        <f t="shared" si="5"/>
        <v>1087.6438356164383</v>
      </c>
      <c r="L45" s="22">
        <f t="shared" si="1"/>
        <v>10876.438356164384</v>
      </c>
      <c r="M45" s="22">
        <v>0</v>
      </c>
      <c r="N45" s="22">
        <v>0</v>
      </c>
      <c r="O45" s="22">
        <v>10286.0016</v>
      </c>
      <c r="P45" s="21">
        <f t="shared" si="2"/>
        <v>101648.08379178082</v>
      </c>
      <c r="AB45" s="35"/>
    </row>
    <row r="46" spans="1:30" s="33" customFormat="1" ht="25.5" x14ac:dyDescent="0.2">
      <c r="A46" s="15" t="s">
        <v>81</v>
      </c>
      <c r="B46" s="25" t="s">
        <v>82</v>
      </c>
      <c r="C46" s="29">
        <v>7</v>
      </c>
      <c r="D46" s="17" t="s">
        <v>64</v>
      </c>
      <c r="E46" s="18">
        <v>503</v>
      </c>
      <c r="F46" s="30">
        <v>1</v>
      </c>
      <c r="G46" s="31">
        <v>5217</v>
      </c>
      <c r="H46" s="20">
        <f t="shared" si="4"/>
        <v>5217</v>
      </c>
      <c r="I46" s="21">
        <f t="shared" si="0"/>
        <v>62604</v>
      </c>
      <c r="J46" s="22">
        <v>0</v>
      </c>
      <c r="K46" s="22">
        <f t="shared" si="5"/>
        <v>857.58904109589037</v>
      </c>
      <c r="L46" s="22">
        <f t="shared" si="1"/>
        <v>8575.8904109589039</v>
      </c>
      <c r="M46" s="22">
        <v>0</v>
      </c>
      <c r="N46" s="22">
        <v>0</v>
      </c>
      <c r="O46" s="22">
        <v>8193</v>
      </c>
      <c r="P46" s="21">
        <f t="shared" si="2"/>
        <v>80230.479452054788</v>
      </c>
    </row>
    <row r="47" spans="1:30" s="33" customFormat="1" ht="25.5" x14ac:dyDescent="0.2">
      <c r="A47" s="15" t="s">
        <v>83</v>
      </c>
      <c r="B47" s="25" t="s">
        <v>30</v>
      </c>
      <c r="C47" s="29">
        <v>7</v>
      </c>
      <c r="D47" s="17" t="s">
        <v>64</v>
      </c>
      <c r="E47" s="18">
        <v>503</v>
      </c>
      <c r="F47" s="30">
        <v>1</v>
      </c>
      <c r="G47" s="31">
        <v>1345.5</v>
      </c>
      <c r="H47" s="20">
        <f t="shared" si="4"/>
        <v>1345.5</v>
      </c>
      <c r="I47" s="21">
        <f t="shared" si="0"/>
        <v>16146</v>
      </c>
      <c r="J47" s="22">
        <v>0</v>
      </c>
      <c r="K47" s="22">
        <f t="shared" si="5"/>
        <v>221.17808219178085</v>
      </c>
      <c r="L47" s="22">
        <f t="shared" si="1"/>
        <v>2211.7808219178082</v>
      </c>
      <c r="M47" s="22">
        <v>0</v>
      </c>
      <c r="N47" s="22">
        <v>0</v>
      </c>
      <c r="O47" s="22">
        <v>2402.0016000000001</v>
      </c>
      <c r="P47" s="21">
        <f t="shared" si="2"/>
        <v>20980.960504109589</v>
      </c>
    </row>
    <row r="48" spans="1:30" s="33" customFormat="1" ht="25.5" x14ac:dyDescent="0.2">
      <c r="A48" s="15" t="s">
        <v>84</v>
      </c>
      <c r="B48" s="25" t="s">
        <v>85</v>
      </c>
      <c r="C48" s="29">
        <v>7</v>
      </c>
      <c r="D48" s="17" t="s">
        <v>64</v>
      </c>
      <c r="E48" s="18">
        <v>503</v>
      </c>
      <c r="F48" s="30">
        <v>1</v>
      </c>
      <c r="G48" s="31">
        <v>5697</v>
      </c>
      <c r="H48" s="20">
        <f t="shared" si="4"/>
        <v>5697</v>
      </c>
      <c r="I48" s="21">
        <f t="shared" si="0"/>
        <v>68364</v>
      </c>
      <c r="J48" s="22">
        <v>0</v>
      </c>
      <c r="K48" s="22">
        <f t="shared" si="5"/>
        <v>936.49315068493149</v>
      </c>
      <c r="L48" s="22">
        <f t="shared" si="1"/>
        <v>9364.9315068493161</v>
      </c>
      <c r="M48" s="22">
        <v>0</v>
      </c>
      <c r="N48" s="22">
        <v>0</v>
      </c>
      <c r="O48" s="22">
        <v>8907</v>
      </c>
      <c r="P48" s="21">
        <f t="shared" si="2"/>
        <v>87572.42465753424</v>
      </c>
    </row>
    <row r="49" spans="1:28" s="33" customFormat="1" ht="25.5" x14ac:dyDescent="0.2">
      <c r="A49" s="15" t="s">
        <v>86</v>
      </c>
      <c r="B49" s="25" t="s">
        <v>87</v>
      </c>
      <c r="C49" s="29">
        <v>7</v>
      </c>
      <c r="D49" s="17" t="s">
        <v>64</v>
      </c>
      <c r="E49" s="18">
        <v>503</v>
      </c>
      <c r="F49" s="30">
        <v>1</v>
      </c>
      <c r="G49" s="31">
        <v>5217</v>
      </c>
      <c r="H49" s="20">
        <f t="shared" si="4"/>
        <v>5217</v>
      </c>
      <c r="I49" s="21">
        <f t="shared" si="0"/>
        <v>62604</v>
      </c>
      <c r="J49" s="22">
        <v>0</v>
      </c>
      <c r="K49" s="22">
        <f t="shared" si="5"/>
        <v>857.58904109589037</v>
      </c>
      <c r="L49" s="22">
        <f t="shared" si="1"/>
        <v>8575.8904109589039</v>
      </c>
      <c r="M49" s="22">
        <v>0</v>
      </c>
      <c r="N49" s="22">
        <v>0</v>
      </c>
      <c r="O49" s="22">
        <v>8193</v>
      </c>
      <c r="P49" s="21">
        <f t="shared" si="2"/>
        <v>80230.479452054788</v>
      </c>
      <c r="AB49" s="35"/>
    </row>
    <row r="50" spans="1:28" s="33" customFormat="1" ht="25.5" x14ac:dyDescent="0.2">
      <c r="A50" s="15" t="s">
        <v>39</v>
      </c>
      <c r="B50" s="25" t="s">
        <v>88</v>
      </c>
      <c r="C50" s="29">
        <v>7</v>
      </c>
      <c r="D50" s="17" t="s">
        <v>64</v>
      </c>
      <c r="E50" s="18">
        <v>503</v>
      </c>
      <c r="F50" s="30">
        <v>1</v>
      </c>
      <c r="G50" s="31">
        <v>5428.5</v>
      </c>
      <c r="H50" s="20">
        <f t="shared" si="4"/>
        <v>5428.5</v>
      </c>
      <c r="I50" s="21">
        <f t="shared" si="0"/>
        <v>65142</v>
      </c>
      <c r="J50" s="22">
        <v>0</v>
      </c>
      <c r="K50" s="22">
        <f t="shared" si="5"/>
        <v>892.35616438356158</v>
      </c>
      <c r="L50" s="22">
        <f t="shared" si="1"/>
        <v>8923.5616438356155</v>
      </c>
      <c r="M50" s="22">
        <v>0</v>
      </c>
      <c r="N50" s="22">
        <v>0</v>
      </c>
      <c r="O50" s="22">
        <v>5630.4</v>
      </c>
      <c r="P50" s="21">
        <f t="shared" si="2"/>
        <v>80588.317808219173</v>
      </c>
    </row>
    <row r="51" spans="1:28" s="33" customFormat="1" ht="25.5" x14ac:dyDescent="0.2">
      <c r="A51" s="15" t="s">
        <v>89</v>
      </c>
      <c r="B51" s="25" t="s">
        <v>90</v>
      </c>
      <c r="C51" s="29">
        <v>7</v>
      </c>
      <c r="D51" s="17" t="s">
        <v>64</v>
      </c>
      <c r="E51" s="18">
        <v>503</v>
      </c>
      <c r="F51" s="30">
        <v>1</v>
      </c>
      <c r="G51" s="31">
        <v>5568</v>
      </c>
      <c r="H51" s="20">
        <f t="shared" si="4"/>
        <v>5568</v>
      </c>
      <c r="I51" s="21">
        <f t="shared" si="0"/>
        <v>66816</v>
      </c>
      <c r="J51" s="22">
        <v>0</v>
      </c>
      <c r="K51" s="22">
        <f t="shared" si="5"/>
        <v>915.28767123287662</v>
      </c>
      <c r="L51" s="22">
        <f t="shared" si="1"/>
        <v>9152.8767123287671</v>
      </c>
      <c r="M51" s="22">
        <v>0</v>
      </c>
      <c r="N51" s="22">
        <v>0</v>
      </c>
      <c r="O51" s="22">
        <v>8674.0007999999998</v>
      </c>
      <c r="P51" s="21">
        <f t="shared" si="2"/>
        <v>85558.165183561636</v>
      </c>
    </row>
    <row r="52" spans="1:28" s="33" customFormat="1" ht="25.5" x14ac:dyDescent="0.2">
      <c r="A52" s="15" t="s">
        <v>91</v>
      </c>
      <c r="B52" s="25" t="s">
        <v>92</v>
      </c>
      <c r="C52" s="29">
        <v>7</v>
      </c>
      <c r="D52" s="17" t="s">
        <v>64</v>
      </c>
      <c r="E52" s="18">
        <v>503</v>
      </c>
      <c r="F52" s="30">
        <v>1</v>
      </c>
      <c r="G52" s="31">
        <v>6394.5</v>
      </c>
      <c r="H52" s="20">
        <f t="shared" si="4"/>
        <v>6394.5</v>
      </c>
      <c r="I52" s="21">
        <f t="shared" si="0"/>
        <v>76734</v>
      </c>
      <c r="J52" s="22">
        <v>0</v>
      </c>
      <c r="K52" s="22">
        <f t="shared" si="5"/>
        <v>1051.1506849315069</v>
      </c>
      <c r="L52" s="22">
        <f t="shared" si="1"/>
        <v>10511.506849315068</v>
      </c>
      <c r="M52" s="22">
        <v>0</v>
      </c>
      <c r="N52" s="22">
        <v>0</v>
      </c>
      <c r="O52" s="22">
        <v>9897</v>
      </c>
      <c r="P52" s="21">
        <f t="shared" si="2"/>
        <v>98193.657534246566</v>
      </c>
    </row>
    <row r="53" spans="1:28" s="33" customFormat="1" ht="25.5" x14ac:dyDescent="0.2">
      <c r="A53" s="15" t="s">
        <v>93</v>
      </c>
      <c r="B53" s="25" t="s">
        <v>94</v>
      </c>
      <c r="C53" s="29">
        <v>7</v>
      </c>
      <c r="D53" s="17" t="s">
        <v>64</v>
      </c>
      <c r="E53" s="18">
        <v>503</v>
      </c>
      <c r="F53" s="30">
        <v>1</v>
      </c>
      <c r="G53" s="31">
        <v>5694</v>
      </c>
      <c r="H53" s="20">
        <f t="shared" si="4"/>
        <v>5694</v>
      </c>
      <c r="I53" s="21">
        <f t="shared" si="0"/>
        <v>68328</v>
      </c>
      <c r="J53" s="22">
        <v>0</v>
      </c>
      <c r="K53" s="22">
        <f t="shared" si="5"/>
        <v>936</v>
      </c>
      <c r="L53" s="22">
        <f t="shared" si="1"/>
        <v>9360</v>
      </c>
      <c r="M53" s="22">
        <v>0</v>
      </c>
      <c r="N53" s="22">
        <v>0</v>
      </c>
      <c r="O53" s="22">
        <v>8903.0015999999996</v>
      </c>
      <c r="P53" s="21">
        <f t="shared" si="2"/>
        <v>87527.001600000003</v>
      </c>
    </row>
    <row r="54" spans="1:28" s="33" customFormat="1" ht="25.5" x14ac:dyDescent="0.2">
      <c r="A54" s="15" t="s">
        <v>95</v>
      </c>
      <c r="B54" s="25" t="s">
        <v>96</v>
      </c>
      <c r="C54" s="29">
        <v>7</v>
      </c>
      <c r="D54" s="17" t="s">
        <v>64</v>
      </c>
      <c r="E54" s="18">
        <v>503</v>
      </c>
      <c r="F54" s="30">
        <v>1</v>
      </c>
      <c r="G54" s="31">
        <v>4789.5</v>
      </c>
      <c r="H54" s="20">
        <f t="shared" si="4"/>
        <v>4789.5</v>
      </c>
      <c r="I54" s="21">
        <f t="shared" si="0"/>
        <v>57474</v>
      </c>
      <c r="J54" s="22">
        <v>0</v>
      </c>
      <c r="K54" s="22">
        <f t="shared" si="5"/>
        <v>787.31506849315065</v>
      </c>
      <c r="L54" s="22">
        <f t="shared" si="1"/>
        <v>7873.1506849315065</v>
      </c>
      <c r="M54" s="22">
        <v>0</v>
      </c>
      <c r="N54" s="22">
        <v>0</v>
      </c>
      <c r="O54" s="22">
        <v>7504.0007999999998</v>
      </c>
      <c r="P54" s="21">
        <f t="shared" si="2"/>
        <v>73638.46655342466</v>
      </c>
    </row>
    <row r="55" spans="1:28" s="33" customFormat="1" ht="25.5" x14ac:dyDescent="0.2">
      <c r="A55" s="15" t="s">
        <v>97</v>
      </c>
      <c r="B55" s="25" t="s">
        <v>98</v>
      </c>
      <c r="C55" s="29">
        <v>7</v>
      </c>
      <c r="D55" s="17" t="s">
        <v>64</v>
      </c>
      <c r="E55" s="18">
        <v>503</v>
      </c>
      <c r="F55" s="30">
        <v>1</v>
      </c>
      <c r="G55" s="31">
        <v>5961</v>
      </c>
      <c r="H55" s="20">
        <f t="shared" si="4"/>
        <v>5961</v>
      </c>
      <c r="I55" s="21">
        <f t="shared" si="0"/>
        <v>71532</v>
      </c>
      <c r="J55" s="22">
        <v>0</v>
      </c>
      <c r="K55" s="22">
        <f t="shared" si="5"/>
        <v>979.89041095890411</v>
      </c>
      <c r="L55" s="22">
        <f t="shared" si="1"/>
        <v>9798.9041095890407</v>
      </c>
      <c r="M55" s="22">
        <v>0</v>
      </c>
      <c r="N55" s="22">
        <v>0</v>
      </c>
      <c r="O55" s="22">
        <v>9307.0007999999998</v>
      </c>
      <c r="P55" s="21">
        <f t="shared" si="2"/>
        <v>91617.795320547943</v>
      </c>
    </row>
    <row r="56" spans="1:28" s="33" customFormat="1" ht="25.5" x14ac:dyDescent="0.2">
      <c r="A56" s="15" t="s">
        <v>99</v>
      </c>
      <c r="B56" s="25" t="s">
        <v>100</v>
      </c>
      <c r="C56" s="29">
        <v>7</v>
      </c>
      <c r="D56" s="17" t="s">
        <v>64</v>
      </c>
      <c r="E56" s="18">
        <v>503</v>
      </c>
      <c r="F56" s="30">
        <v>1</v>
      </c>
      <c r="G56" s="31">
        <v>7077</v>
      </c>
      <c r="H56" s="20">
        <f t="shared" si="4"/>
        <v>7077</v>
      </c>
      <c r="I56" s="21">
        <f t="shared" si="0"/>
        <v>84924</v>
      </c>
      <c r="J56" s="22">
        <v>0</v>
      </c>
      <c r="K56" s="22">
        <f t="shared" si="5"/>
        <v>1163.3424657534247</v>
      </c>
      <c r="L56" s="22">
        <f t="shared" si="1"/>
        <v>11633.424657534246</v>
      </c>
      <c r="M56" s="22">
        <v>0</v>
      </c>
      <c r="N56" s="22">
        <v>0</v>
      </c>
      <c r="O56" s="22">
        <v>10924.0008</v>
      </c>
      <c r="P56" s="21">
        <f t="shared" si="2"/>
        <v>108644.76792328765</v>
      </c>
    </row>
    <row r="57" spans="1:28" s="33" customFormat="1" ht="25.5" x14ac:dyDescent="0.2">
      <c r="A57" s="15" t="s">
        <v>101</v>
      </c>
      <c r="B57" s="25" t="s">
        <v>102</v>
      </c>
      <c r="C57" s="29">
        <v>7</v>
      </c>
      <c r="D57" s="17" t="s">
        <v>64</v>
      </c>
      <c r="E57" s="18">
        <v>503</v>
      </c>
      <c r="F57" s="30">
        <v>1</v>
      </c>
      <c r="G57" s="31">
        <v>4854</v>
      </c>
      <c r="H57" s="20">
        <f t="shared" si="4"/>
        <v>4854</v>
      </c>
      <c r="I57" s="21">
        <f t="shared" si="0"/>
        <v>58248</v>
      </c>
      <c r="J57" s="22">
        <v>0</v>
      </c>
      <c r="K57" s="22">
        <f t="shared" si="5"/>
        <v>797.91780821917814</v>
      </c>
      <c r="L57" s="22">
        <f t="shared" si="1"/>
        <v>7979.178082191781</v>
      </c>
      <c r="M57" s="22">
        <v>0</v>
      </c>
      <c r="N57" s="22">
        <v>0</v>
      </c>
      <c r="O57" s="22">
        <v>7600.0007999999998</v>
      </c>
      <c r="P57" s="21">
        <f t="shared" si="2"/>
        <v>74625.096690410952</v>
      </c>
    </row>
    <row r="58" spans="1:28" s="33" customFormat="1" ht="25.5" x14ac:dyDescent="0.2">
      <c r="A58" s="15" t="s">
        <v>103</v>
      </c>
      <c r="B58" s="25" t="s">
        <v>104</v>
      </c>
      <c r="C58" s="29">
        <v>7</v>
      </c>
      <c r="D58" s="17" t="s">
        <v>64</v>
      </c>
      <c r="E58" s="18">
        <v>503</v>
      </c>
      <c r="F58" s="30">
        <v>1</v>
      </c>
      <c r="G58" s="31">
        <v>6036</v>
      </c>
      <c r="H58" s="20">
        <f t="shared" si="4"/>
        <v>6036</v>
      </c>
      <c r="I58" s="21">
        <f t="shared" si="0"/>
        <v>72432</v>
      </c>
      <c r="J58" s="22">
        <v>0</v>
      </c>
      <c r="K58" s="22">
        <f t="shared" si="5"/>
        <v>992.21917808219177</v>
      </c>
      <c r="L58" s="22">
        <f t="shared" si="1"/>
        <v>9922.1917808219168</v>
      </c>
      <c r="M58" s="22">
        <v>0</v>
      </c>
      <c r="N58" s="22">
        <v>0</v>
      </c>
      <c r="O58" s="22">
        <v>9064.0007999999998</v>
      </c>
      <c r="P58" s="21">
        <f t="shared" si="2"/>
        <v>92410.411758904098</v>
      </c>
    </row>
    <row r="59" spans="1:28" s="33" customFormat="1" ht="25.5" x14ac:dyDescent="0.2">
      <c r="A59" s="15" t="s">
        <v>105</v>
      </c>
      <c r="B59" s="25" t="s">
        <v>106</v>
      </c>
      <c r="C59" s="29">
        <v>7</v>
      </c>
      <c r="D59" s="17" t="s">
        <v>64</v>
      </c>
      <c r="E59" s="18">
        <v>503</v>
      </c>
      <c r="F59" s="30">
        <v>1</v>
      </c>
      <c r="G59" s="31">
        <v>6085.5</v>
      </c>
      <c r="H59" s="20">
        <f t="shared" si="4"/>
        <v>6085.5</v>
      </c>
      <c r="I59" s="21">
        <f t="shared" si="0"/>
        <v>73026</v>
      </c>
      <c r="J59" s="22">
        <v>0</v>
      </c>
      <c r="K59" s="22">
        <f t="shared" si="5"/>
        <v>1000.3561643835616</v>
      </c>
      <c r="L59" s="22">
        <f t="shared" si="1"/>
        <v>10003.561643835616</v>
      </c>
      <c r="M59" s="22">
        <v>0</v>
      </c>
      <c r="N59" s="22">
        <v>0</v>
      </c>
      <c r="O59" s="22">
        <v>9136.0007999999998</v>
      </c>
      <c r="P59" s="21">
        <f t="shared" si="2"/>
        <v>93165.918608219174</v>
      </c>
    </row>
    <row r="60" spans="1:28" s="33" customFormat="1" ht="25.5" x14ac:dyDescent="0.2">
      <c r="A60" s="15" t="s">
        <v>107</v>
      </c>
      <c r="B60" s="25" t="s">
        <v>108</v>
      </c>
      <c r="C60" s="29">
        <v>7</v>
      </c>
      <c r="D60" s="17" t="s">
        <v>64</v>
      </c>
      <c r="E60" s="18">
        <v>503</v>
      </c>
      <c r="F60" s="30">
        <v>1</v>
      </c>
      <c r="G60" s="31">
        <v>6333</v>
      </c>
      <c r="H60" s="20">
        <f t="shared" si="4"/>
        <v>6333</v>
      </c>
      <c r="I60" s="21">
        <f t="shared" si="0"/>
        <v>75996</v>
      </c>
      <c r="J60" s="22">
        <v>0</v>
      </c>
      <c r="K60" s="22">
        <f t="shared" si="5"/>
        <v>1041.041095890411</v>
      </c>
      <c r="L60" s="22">
        <f t="shared" si="1"/>
        <v>10410.410958904111</v>
      </c>
      <c r="M60" s="22">
        <v>0</v>
      </c>
      <c r="N60" s="22">
        <v>0</v>
      </c>
      <c r="O60" s="22">
        <v>9806.0015999999996</v>
      </c>
      <c r="P60" s="21">
        <f t="shared" si="2"/>
        <v>97253.453654794532</v>
      </c>
    </row>
    <row r="61" spans="1:28" s="33" customFormat="1" ht="25.5" x14ac:dyDescent="0.2">
      <c r="A61" s="15" t="s">
        <v>109</v>
      </c>
      <c r="B61" s="25" t="s">
        <v>110</v>
      </c>
      <c r="C61" s="29">
        <v>7</v>
      </c>
      <c r="D61" s="17" t="s">
        <v>64</v>
      </c>
      <c r="E61" s="18">
        <v>503</v>
      </c>
      <c r="F61" s="30">
        <v>1</v>
      </c>
      <c r="G61" s="31">
        <v>2958</v>
      </c>
      <c r="H61" s="20">
        <f t="shared" si="4"/>
        <v>2958</v>
      </c>
      <c r="I61" s="21">
        <f t="shared" si="0"/>
        <v>35496</v>
      </c>
      <c r="J61" s="22">
        <v>0</v>
      </c>
      <c r="K61" s="22">
        <f t="shared" si="5"/>
        <v>486.24657534246575</v>
      </c>
      <c r="L61" s="22">
        <f t="shared" si="1"/>
        <v>4862.4657534246571</v>
      </c>
      <c r="M61" s="22">
        <v>0</v>
      </c>
      <c r="N61" s="22">
        <v>0</v>
      </c>
      <c r="O61" s="22">
        <v>4769.0016000000005</v>
      </c>
      <c r="P61" s="21">
        <f t="shared" si="2"/>
        <v>45613.713928767123</v>
      </c>
    </row>
    <row r="62" spans="1:28" s="33" customFormat="1" ht="25.5" x14ac:dyDescent="0.2">
      <c r="A62" s="15" t="s">
        <v>111</v>
      </c>
      <c r="B62" s="25" t="s">
        <v>112</v>
      </c>
      <c r="C62" s="29">
        <v>7</v>
      </c>
      <c r="D62" s="17" t="s">
        <v>64</v>
      </c>
      <c r="E62" s="18">
        <v>503</v>
      </c>
      <c r="F62" s="30">
        <v>1</v>
      </c>
      <c r="G62" s="31">
        <v>12129</v>
      </c>
      <c r="H62" s="20">
        <f t="shared" si="4"/>
        <v>12129</v>
      </c>
      <c r="I62" s="21">
        <f t="shared" si="0"/>
        <v>145548</v>
      </c>
      <c r="J62" s="22">
        <v>0</v>
      </c>
      <c r="K62" s="22">
        <f t="shared" si="5"/>
        <v>1993.8082191780823</v>
      </c>
      <c r="L62" s="22">
        <f t="shared" si="1"/>
        <v>19938.082191780821</v>
      </c>
      <c r="M62" s="22">
        <v>0</v>
      </c>
      <c r="N62" s="22">
        <v>0</v>
      </c>
      <c r="O62" s="22">
        <v>16918.000800000002</v>
      </c>
      <c r="P62" s="21">
        <f t="shared" si="2"/>
        <v>184397.89121095891</v>
      </c>
    </row>
    <row r="63" spans="1:28" s="33" customFormat="1" ht="25.5" x14ac:dyDescent="0.2">
      <c r="A63" s="15" t="s">
        <v>113</v>
      </c>
      <c r="B63" s="25" t="s">
        <v>114</v>
      </c>
      <c r="C63" s="29">
        <v>7</v>
      </c>
      <c r="D63" s="17" t="s">
        <v>64</v>
      </c>
      <c r="E63" s="18">
        <v>503</v>
      </c>
      <c r="F63" s="30">
        <v>1</v>
      </c>
      <c r="G63" s="31">
        <v>5424</v>
      </c>
      <c r="H63" s="20">
        <f t="shared" si="4"/>
        <v>5424</v>
      </c>
      <c r="I63" s="21">
        <f t="shared" si="0"/>
        <v>65088</v>
      </c>
      <c r="J63" s="22">
        <v>0</v>
      </c>
      <c r="K63" s="22">
        <f t="shared" si="5"/>
        <v>891.61643835616451</v>
      </c>
      <c r="L63" s="22">
        <f t="shared" si="1"/>
        <v>8916.1643835616451</v>
      </c>
      <c r="M63" s="22">
        <v>0</v>
      </c>
      <c r="N63" s="22">
        <v>0</v>
      </c>
      <c r="O63" s="22">
        <v>8451</v>
      </c>
      <c r="P63" s="21">
        <f t="shared" si="2"/>
        <v>83346.780821917811</v>
      </c>
      <c r="AA63" s="35"/>
    </row>
    <row r="64" spans="1:28" s="33" customFormat="1" ht="25.5" x14ac:dyDescent="0.2">
      <c r="A64" s="15" t="s">
        <v>115</v>
      </c>
      <c r="B64" s="25" t="s">
        <v>116</v>
      </c>
      <c r="C64" s="29">
        <v>7</v>
      </c>
      <c r="D64" s="17" t="s">
        <v>64</v>
      </c>
      <c r="E64" s="18">
        <v>503</v>
      </c>
      <c r="F64" s="30">
        <v>1</v>
      </c>
      <c r="G64" s="31">
        <f>2388*2</f>
        <v>4776</v>
      </c>
      <c r="H64" s="20">
        <f t="shared" si="4"/>
        <v>4776</v>
      </c>
      <c r="I64" s="21">
        <f t="shared" si="0"/>
        <v>57312</v>
      </c>
      <c r="J64" s="22">
        <v>0</v>
      </c>
      <c r="K64" s="22">
        <f t="shared" si="5"/>
        <v>785.09589041095887</v>
      </c>
      <c r="L64" s="22">
        <f t="shared" si="1"/>
        <v>7850.9589041095896</v>
      </c>
      <c r="M64" s="22">
        <v>0</v>
      </c>
      <c r="N64" s="22">
        <v>0</v>
      </c>
      <c r="O64" s="22">
        <v>5238.96</v>
      </c>
      <c r="P64" s="21">
        <f t="shared" si="2"/>
        <v>71187.014794520554</v>
      </c>
      <c r="AA64" s="35"/>
    </row>
    <row r="65" spans="1:27" s="33" customFormat="1" ht="25.5" x14ac:dyDescent="0.2">
      <c r="A65" s="15" t="s">
        <v>117</v>
      </c>
      <c r="B65" s="25" t="s">
        <v>118</v>
      </c>
      <c r="C65" s="29">
        <v>7</v>
      </c>
      <c r="D65" s="17" t="s">
        <v>64</v>
      </c>
      <c r="E65" s="18">
        <v>503</v>
      </c>
      <c r="F65" s="30">
        <v>1</v>
      </c>
      <c r="G65" s="31">
        <v>1495.5</v>
      </c>
      <c r="H65" s="20">
        <f t="shared" si="4"/>
        <v>1495.5</v>
      </c>
      <c r="I65" s="21">
        <f t="shared" si="0"/>
        <v>17946</v>
      </c>
      <c r="J65" s="22">
        <v>0</v>
      </c>
      <c r="K65" s="22">
        <f t="shared" si="5"/>
        <v>245.83561643835617</v>
      </c>
      <c r="L65" s="22">
        <f t="shared" si="1"/>
        <v>2458.3561643835615</v>
      </c>
      <c r="M65" s="22">
        <v>0</v>
      </c>
      <c r="N65" s="22">
        <v>0</v>
      </c>
      <c r="O65" s="22">
        <v>2190.2400000000002</v>
      </c>
      <c r="P65" s="21">
        <f t="shared" si="2"/>
        <v>22840.431780821917</v>
      </c>
      <c r="AA65" s="35"/>
    </row>
    <row r="66" spans="1:27" s="33" customFormat="1" ht="25.5" x14ac:dyDescent="0.2">
      <c r="A66" s="15" t="s">
        <v>119</v>
      </c>
      <c r="B66" s="25" t="s">
        <v>120</v>
      </c>
      <c r="C66" s="29">
        <v>7</v>
      </c>
      <c r="D66" s="17" t="s">
        <v>64</v>
      </c>
      <c r="E66" s="18">
        <v>503</v>
      </c>
      <c r="F66" s="30">
        <v>1</v>
      </c>
      <c r="G66" s="31">
        <f>5223*2</f>
        <v>10446</v>
      </c>
      <c r="H66" s="20">
        <f t="shared" si="4"/>
        <v>10446</v>
      </c>
      <c r="I66" s="21">
        <f t="shared" si="0"/>
        <v>125352</v>
      </c>
      <c r="J66" s="22">
        <v>0</v>
      </c>
      <c r="K66" s="22">
        <f t="shared" si="5"/>
        <v>1717.1506849315069</v>
      </c>
      <c r="L66" s="22">
        <f t="shared" si="1"/>
        <v>17171.506849315068</v>
      </c>
      <c r="M66" s="22">
        <v>0</v>
      </c>
      <c r="N66" s="22">
        <v>0</v>
      </c>
      <c r="O66" s="22">
        <v>5891.5439999999999</v>
      </c>
      <c r="P66" s="21">
        <f t="shared" si="2"/>
        <v>150132.20153424656</v>
      </c>
      <c r="AA66" s="35"/>
    </row>
    <row r="67" spans="1:27" s="33" customFormat="1" ht="25.5" x14ac:dyDescent="0.2">
      <c r="A67" s="15" t="s">
        <v>121</v>
      </c>
      <c r="B67" s="25" t="s">
        <v>122</v>
      </c>
      <c r="C67" s="29">
        <v>7</v>
      </c>
      <c r="D67" s="17" t="s">
        <v>64</v>
      </c>
      <c r="E67" s="18">
        <v>503</v>
      </c>
      <c r="F67" s="30">
        <v>1</v>
      </c>
      <c r="G67" s="31">
        <f>3219.75*2</f>
        <v>6439.5</v>
      </c>
      <c r="H67" s="20">
        <f t="shared" si="4"/>
        <v>6439.5</v>
      </c>
      <c r="I67" s="21">
        <f t="shared" si="0"/>
        <v>77274</v>
      </c>
      <c r="J67" s="22">
        <v>0</v>
      </c>
      <c r="K67" s="22">
        <f t="shared" si="5"/>
        <v>1058.5479452054794</v>
      </c>
      <c r="L67" s="22">
        <f t="shared" si="1"/>
        <v>10585.479452054795</v>
      </c>
      <c r="M67" s="22">
        <v>0</v>
      </c>
      <c r="N67" s="22">
        <v>0</v>
      </c>
      <c r="O67" s="22">
        <v>3631.8779999999997</v>
      </c>
      <c r="P67" s="21">
        <f t="shared" si="2"/>
        <v>92549.905397260271</v>
      </c>
      <c r="AA67" s="35"/>
    </row>
    <row r="68" spans="1:27" s="33" customFormat="1" ht="25.5" x14ac:dyDescent="0.2">
      <c r="A68" s="15" t="s">
        <v>123</v>
      </c>
      <c r="B68" s="25" t="s">
        <v>124</v>
      </c>
      <c r="C68" s="29">
        <v>7</v>
      </c>
      <c r="D68" s="17" t="s">
        <v>64</v>
      </c>
      <c r="E68" s="18">
        <v>503</v>
      </c>
      <c r="F68" s="30">
        <v>1</v>
      </c>
      <c r="G68" s="31">
        <f>5653.0005*2</f>
        <v>11306.001</v>
      </c>
      <c r="H68" s="20">
        <f t="shared" si="4"/>
        <v>11306.001</v>
      </c>
      <c r="I68" s="21">
        <f t="shared" si="0"/>
        <v>135672.01199999999</v>
      </c>
      <c r="J68" s="22">
        <v>0</v>
      </c>
      <c r="K68" s="22">
        <f t="shared" si="5"/>
        <v>1858.5207123287669</v>
      </c>
      <c r="L68" s="22">
        <f t="shared" si="1"/>
        <v>18585.20712328767</v>
      </c>
      <c r="M68" s="22">
        <v>0</v>
      </c>
      <c r="N68" s="22">
        <v>0</v>
      </c>
      <c r="O68" s="22">
        <v>0</v>
      </c>
      <c r="P68" s="21">
        <f t="shared" si="2"/>
        <v>156115.7398356164</v>
      </c>
      <c r="AA68" s="35"/>
    </row>
    <row r="69" spans="1:27" s="33" customFormat="1" ht="25.5" x14ac:dyDescent="0.2">
      <c r="A69" s="15" t="s">
        <v>125</v>
      </c>
      <c r="B69" s="25" t="s">
        <v>126</v>
      </c>
      <c r="C69" s="29">
        <v>7</v>
      </c>
      <c r="D69" s="17" t="s">
        <v>64</v>
      </c>
      <c r="E69" s="18">
        <v>503</v>
      </c>
      <c r="F69" s="30">
        <v>1</v>
      </c>
      <c r="G69" s="31">
        <v>4800</v>
      </c>
      <c r="H69" s="20">
        <f t="shared" si="4"/>
        <v>4800</v>
      </c>
      <c r="I69" s="21">
        <f t="shared" si="0"/>
        <v>57600</v>
      </c>
      <c r="J69" s="22">
        <v>0</v>
      </c>
      <c r="K69" s="22">
        <f t="shared" si="5"/>
        <v>789.04109589041104</v>
      </c>
      <c r="L69" s="22">
        <f t="shared" si="1"/>
        <v>7890.41095890411</v>
      </c>
      <c r="M69" s="22">
        <v>0</v>
      </c>
      <c r="N69" s="22">
        <v>0</v>
      </c>
      <c r="O69" s="22">
        <v>4970.6400000000003</v>
      </c>
      <c r="P69" s="21">
        <f t="shared" si="2"/>
        <v>71250.092054794513</v>
      </c>
      <c r="AA69" s="35"/>
    </row>
    <row r="70" spans="1:27" s="33" customFormat="1" ht="33.75" x14ac:dyDescent="0.2">
      <c r="A70" s="15" t="s">
        <v>127</v>
      </c>
      <c r="B70" s="34" t="s">
        <v>399</v>
      </c>
      <c r="C70" s="29">
        <v>7</v>
      </c>
      <c r="D70" s="17" t="s">
        <v>64</v>
      </c>
      <c r="E70" s="18">
        <v>503</v>
      </c>
      <c r="F70" s="30">
        <v>1</v>
      </c>
      <c r="G70" s="31">
        <f>2931.75*2</f>
        <v>5863.5</v>
      </c>
      <c r="H70" s="20">
        <f t="shared" si="4"/>
        <v>5863.5</v>
      </c>
      <c r="I70" s="21">
        <f t="shared" si="0"/>
        <v>70362</v>
      </c>
      <c r="J70" s="22">
        <v>0</v>
      </c>
      <c r="K70" s="22">
        <f t="shared" si="5"/>
        <v>963.8630136986302</v>
      </c>
      <c r="L70" s="22">
        <f t="shared" si="1"/>
        <v>9638.6301369863013</v>
      </c>
      <c r="M70" s="22">
        <v>0</v>
      </c>
      <c r="N70" s="22">
        <v>0</v>
      </c>
      <c r="O70" s="22">
        <v>3307.0140000000001</v>
      </c>
      <c r="P70" s="21">
        <f t="shared" si="2"/>
        <v>84271.507150684934</v>
      </c>
      <c r="AA70" s="35"/>
    </row>
    <row r="71" spans="1:27" s="33" customFormat="1" ht="25.5" x14ac:dyDescent="0.2">
      <c r="A71" s="15" t="s">
        <v>129</v>
      </c>
      <c r="B71" s="25" t="s">
        <v>130</v>
      </c>
      <c r="C71" s="29">
        <v>7</v>
      </c>
      <c r="D71" s="17" t="s">
        <v>64</v>
      </c>
      <c r="E71" s="18">
        <v>503</v>
      </c>
      <c r="F71" s="30">
        <v>1</v>
      </c>
      <c r="G71" s="31">
        <f>3486*2</f>
        <v>6972</v>
      </c>
      <c r="H71" s="20">
        <f t="shared" si="4"/>
        <v>6972</v>
      </c>
      <c r="I71" s="21">
        <f t="shared" si="0"/>
        <v>83664</v>
      </c>
      <c r="J71" s="22">
        <v>0</v>
      </c>
      <c r="K71" s="22">
        <f t="shared" si="5"/>
        <v>1146.0821917808219</v>
      </c>
      <c r="L71" s="22">
        <f t="shared" si="1"/>
        <v>11460.82191780822</v>
      </c>
      <c r="M71" s="22">
        <v>0</v>
      </c>
      <c r="N71" s="22">
        <v>0</v>
      </c>
      <c r="O71" s="22">
        <v>3932.2080000000005</v>
      </c>
      <c r="P71" s="21">
        <f t="shared" si="2"/>
        <v>100203.11210958904</v>
      </c>
      <c r="AA71" s="35"/>
    </row>
    <row r="72" spans="1:27" s="33" customFormat="1" ht="25.5" x14ac:dyDescent="0.2">
      <c r="A72" s="15" t="s">
        <v>131</v>
      </c>
      <c r="B72" s="25" t="s">
        <v>132</v>
      </c>
      <c r="C72" s="29">
        <v>7</v>
      </c>
      <c r="D72" s="17" t="s">
        <v>64</v>
      </c>
      <c r="E72" s="18">
        <v>503</v>
      </c>
      <c r="F72" s="30">
        <v>1</v>
      </c>
      <c r="G72" s="31">
        <f>3219.75*2</f>
        <v>6439.5</v>
      </c>
      <c r="H72" s="20">
        <f t="shared" si="4"/>
        <v>6439.5</v>
      </c>
      <c r="I72" s="21">
        <f t="shared" si="0"/>
        <v>77274</v>
      </c>
      <c r="J72" s="22">
        <v>0</v>
      </c>
      <c r="K72" s="22">
        <f t="shared" si="5"/>
        <v>1058.5479452054794</v>
      </c>
      <c r="L72" s="22">
        <f t="shared" si="1"/>
        <v>10585.479452054795</v>
      </c>
      <c r="M72" s="22">
        <v>0</v>
      </c>
      <c r="N72" s="22">
        <v>0</v>
      </c>
      <c r="O72" s="22">
        <v>3631.8779999999997</v>
      </c>
      <c r="P72" s="21">
        <f t="shared" si="2"/>
        <v>92549.905397260271</v>
      </c>
      <c r="AA72" s="35"/>
    </row>
    <row r="73" spans="1:27" s="33" customFormat="1" ht="25.5" x14ac:dyDescent="0.2">
      <c r="A73" s="15" t="s">
        <v>133</v>
      </c>
      <c r="B73" s="25" t="s">
        <v>134</v>
      </c>
      <c r="C73" s="29">
        <v>7</v>
      </c>
      <c r="D73" s="17" t="s">
        <v>64</v>
      </c>
      <c r="E73" s="18">
        <v>503</v>
      </c>
      <c r="F73" s="30">
        <v>1</v>
      </c>
      <c r="G73" s="31">
        <f>2382.75*2</f>
        <v>4765.5</v>
      </c>
      <c r="H73" s="20">
        <f t="shared" si="4"/>
        <v>4765.5</v>
      </c>
      <c r="I73" s="21">
        <f t="shared" si="0"/>
        <v>57186</v>
      </c>
      <c r="J73" s="22">
        <v>0</v>
      </c>
      <c r="K73" s="22">
        <f t="shared" si="5"/>
        <v>783.36986301369859</v>
      </c>
      <c r="L73" s="22">
        <f t="shared" si="1"/>
        <v>7833.6986301369861</v>
      </c>
      <c r="M73" s="22">
        <v>0</v>
      </c>
      <c r="N73" s="22">
        <v>0</v>
      </c>
      <c r="O73" s="22">
        <v>2687.7420000000002</v>
      </c>
      <c r="P73" s="21">
        <f t="shared" si="2"/>
        <v>68490.810493150682</v>
      </c>
      <c r="AA73" s="35"/>
    </row>
    <row r="74" spans="1:27" s="33" customFormat="1" ht="25.5" x14ac:dyDescent="0.2">
      <c r="A74" s="15" t="s">
        <v>135</v>
      </c>
      <c r="B74" s="25" t="s">
        <v>136</v>
      </c>
      <c r="C74" s="29">
        <v>7</v>
      </c>
      <c r="D74" s="17" t="s">
        <v>64</v>
      </c>
      <c r="E74" s="18">
        <v>503</v>
      </c>
      <c r="F74" s="30">
        <v>1</v>
      </c>
      <c r="G74" s="31">
        <f>1547.25*2</f>
        <v>3094.5</v>
      </c>
      <c r="H74" s="20">
        <f t="shared" ref="H74:H138" si="11">+G74*F74</f>
        <v>3094.5</v>
      </c>
      <c r="I74" s="21">
        <f t="shared" si="0"/>
        <v>37134</v>
      </c>
      <c r="J74" s="22">
        <v>0</v>
      </c>
      <c r="K74" s="22">
        <f t="shared" ref="K74:K138" si="12">I74/365*20*25%</f>
        <v>508.68493150684935</v>
      </c>
      <c r="L74" s="22">
        <f t="shared" si="1"/>
        <v>5086.8493150684935</v>
      </c>
      <c r="M74" s="22">
        <v>0</v>
      </c>
      <c r="N74" s="22">
        <v>0</v>
      </c>
      <c r="O74" s="22">
        <v>1745.2979999999998</v>
      </c>
      <c r="P74" s="21">
        <f t="shared" si="2"/>
        <v>44474.832246575344</v>
      </c>
      <c r="AA74" s="35"/>
    </row>
    <row r="75" spans="1:27" s="33" customFormat="1" ht="25.5" x14ac:dyDescent="0.2">
      <c r="A75" s="15" t="s">
        <v>137</v>
      </c>
      <c r="B75" s="25" t="s">
        <v>138</v>
      </c>
      <c r="C75" s="29">
        <v>7</v>
      </c>
      <c r="D75" s="17" t="s">
        <v>64</v>
      </c>
      <c r="E75" s="18">
        <v>503</v>
      </c>
      <c r="F75" s="30">
        <v>1</v>
      </c>
      <c r="G75" s="31">
        <f>4413.501*2</f>
        <v>8827.0020000000004</v>
      </c>
      <c r="H75" s="20">
        <f t="shared" si="11"/>
        <v>8827.0020000000004</v>
      </c>
      <c r="I75" s="21">
        <f t="shared" si="0"/>
        <v>105924.024</v>
      </c>
      <c r="J75" s="22">
        <v>0</v>
      </c>
      <c r="K75" s="22">
        <f t="shared" si="12"/>
        <v>1451.0140273972604</v>
      </c>
      <c r="L75" s="22">
        <f t="shared" si="1"/>
        <v>14510.140273972604</v>
      </c>
      <c r="M75" s="22">
        <v>0</v>
      </c>
      <c r="N75" s="22">
        <v>0</v>
      </c>
      <c r="O75" s="22">
        <v>4978.4279999999999</v>
      </c>
      <c r="P75" s="21">
        <f t="shared" si="2"/>
        <v>126863.60630136987</v>
      </c>
      <c r="AA75" s="35"/>
    </row>
    <row r="76" spans="1:27" s="33" customFormat="1" ht="25.5" x14ac:dyDescent="0.2">
      <c r="A76" s="15" t="s">
        <v>139</v>
      </c>
      <c r="B76" s="25" t="s">
        <v>140</v>
      </c>
      <c r="C76" s="29">
        <v>7</v>
      </c>
      <c r="D76" s="17" t="s">
        <v>64</v>
      </c>
      <c r="E76" s="18">
        <v>503</v>
      </c>
      <c r="F76" s="30">
        <v>1</v>
      </c>
      <c r="G76" s="31">
        <f>3900*2</f>
        <v>7800</v>
      </c>
      <c r="H76" s="20">
        <f t="shared" si="11"/>
        <v>7800</v>
      </c>
      <c r="I76" s="21">
        <f t="shared" si="0"/>
        <v>93600</v>
      </c>
      <c r="J76" s="22">
        <v>0</v>
      </c>
      <c r="K76" s="22">
        <f t="shared" si="12"/>
        <v>1282.1917808219177</v>
      </c>
      <c r="L76" s="22">
        <f t="shared" si="1"/>
        <v>12821.917808219177</v>
      </c>
      <c r="M76" s="22">
        <v>0</v>
      </c>
      <c r="N76" s="22">
        <v>0</v>
      </c>
      <c r="O76" s="22">
        <v>4399.2000000000007</v>
      </c>
      <c r="P76" s="21">
        <f t="shared" si="2"/>
        <v>112103.30958904109</v>
      </c>
      <c r="AA76" s="35"/>
    </row>
    <row r="77" spans="1:27" s="33" customFormat="1" ht="25.5" x14ac:dyDescent="0.2">
      <c r="A77" s="15" t="s">
        <v>141</v>
      </c>
      <c r="B77" s="25" t="s">
        <v>142</v>
      </c>
      <c r="C77" s="29">
        <v>7</v>
      </c>
      <c r="D77" s="17" t="s">
        <v>64</v>
      </c>
      <c r="E77" s="18">
        <v>503</v>
      </c>
      <c r="F77" s="30">
        <v>1</v>
      </c>
      <c r="G77" s="31">
        <f>2665.5*2</f>
        <v>5331</v>
      </c>
      <c r="H77" s="20">
        <f t="shared" si="11"/>
        <v>5331</v>
      </c>
      <c r="I77" s="21">
        <f t="shared" si="0"/>
        <v>63972</v>
      </c>
      <c r="J77" s="22">
        <v>0</v>
      </c>
      <c r="K77" s="22">
        <f t="shared" si="12"/>
        <v>876.32876712328766</v>
      </c>
      <c r="L77" s="22">
        <f t="shared" si="1"/>
        <v>8763.2876712328762</v>
      </c>
      <c r="M77" s="22">
        <v>0</v>
      </c>
      <c r="N77" s="22">
        <v>0</v>
      </c>
      <c r="O77" s="22">
        <v>3006.6839999999997</v>
      </c>
      <c r="P77" s="21">
        <f t="shared" si="2"/>
        <v>76618.300438356164</v>
      </c>
      <c r="AA77" s="35"/>
    </row>
    <row r="78" spans="1:27" s="33" customFormat="1" ht="25.5" x14ac:dyDescent="0.2">
      <c r="A78" s="15" t="s">
        <v>143</v>
      </c>
      <c r="B78" s="25" t="s">
        <v>144</v>
      </c>
      <c r="C78" s="29">
        <v>7</v>
      </c>
      <c r="D78" s="17" t="s">
        <v>64</v>
      </c>
      <c r="E78" s="18">
        <v>503</v>
      </c>
      <c r="F78" s="30">
        <v>1</v>
      </c>
      <c r="G78" s="31">
        <f>3486*2</f>
        <v>6972</v>
      </c>
      <c r="H78" s="20">
        <f t="shared" si="11"/>
        <v>6972</v>
      </c>
      <c r="I78" s="21">
        <f t="shared" ref="I78:I148" si="13">F78*G78*12</f>
        <v>83664</v>
      </c>
      <c r="J78" s="22">
        <v>0</v>
      </c>
      <c r="K78" s="22">
        <f t="shared" si="12"/>
        <v>1146.0821917808219</v>
      </c>
      <c r="L78" s="22">
        <f t="shared" ref="L78:L148" si="14">I78/365*50</f>
        <v>11460.82191780822</v>
      </c>
      <c r="M78" s="22">
        <v>0</v>
      </c>
      <c r="N78" s="22">
        <v>0</v>
      </c>
      <c r="O78" s="22">
        <v>3932.2080000000005</v>
      </c>
      <c r="P78" s="21">
        <f t="shared" ref="P78:P148" si="15">SUM(I78:O78)</f>
        <v>100203.11210958904</v>
      </c>
      <c r="AA78" s="35"/>
    </row>
    <row r="79" spans="1:27" s="33" customFormat="1" ht="25.5" x14ac:dyDescent="0.2">
      <c r="A79" s="15" t="s">
        <v>145</v>
      </c>
      <c r="B79" s="25" t="s">
        <v>146</v>
      </c>
      <c r="C79" s="29">
        <v>7</v>
      </c>
      <c r="D79" s="17" t="s">
        <v>64</v>
      </c>
      <c r="E79" s="18">
        <v>503</v>
      </c>
      <c r="F79" s="30">
        <v>1</v>
      </c>
      <c r="G79" s="31">
        <f>3486*2</f>
        <v>6972</v>
      </c>
      <c r="H79" s="20">
        <f t="shared" si="11"/>
        <v>6972</v>
      </c>
      <c r="I79" s="21">
        <f t="shared" si="13"/>
        <v>83664</v>
      </c>
      <c r="J79" s="22">
        <v>0</v>
      </c>
      <c r="K79" s="22">
        <f t="shared" si="12"/>
        <v>1146.0821917808219</v>
      </c>
      <c r="L79" s="22">
        <f t="shared" si="14"/>
        <v>11460.82191780822</v>
      </c>
      <c r="M79" s="22">
        <v>0</v>
      </c>
      <c r="N79" s="22">
        <v>0</v>
      </c>
      <c r="O79" s="22">
        <v>3932.2080000000005</v>
      </c>
      <c r="P79" s="21">
        <f t="shared" si="15"/>
        <v>100203.11210958904</v>
      </c>
      <c r="AA79" s="35"/>
    </row>
    <row r="80" spans="1:27" s="33" customFormat="1" ht="25.5" x14ac:dyDescent="0.2">
      <c r="A80" s="15" t="s">
        <v>147</v>
      </c>
      <c r="B80" s="25" t="s">
        <v>148</v>
      </c>
      <c r="C80" s="29">
        <v>7</v>
      </c>
      <c r="D80" s="17" t="s">
        <v>64</v>
      </c>
      <c r="E80" s="18">
        <v>503</v>
      </c>
      <c r="F80" s="30">
        <v>1</v>
      </c>
      <c r="G80" s="31">
        <f>2706*2</f>
        <v>5412</v>
      </c>
      <c r="H80" s="20">
        <f t="shared" si="11"/>
        <v>5412</v>
      </c>
      <c r="I80" s="21">
        <f t="shared" si="13"/>
        <v>64944</v>
      </c>
      <c r="J80" s="22">
        <v>0</v>
      </c>
      <c r="K80" s="22">
        <f t="shared" si="12"/>
        <v>889.64383561643842</v>
      </c>
      <c r="L80" s="22">
        <f t="shared" si="14"/>
        <v>8896.4383561643845</v>
      </c>
      <c r="M80" s="22">
        <v>0</v>
      </c>
      <c r="N80" s="22">
        <v>0</v>
      </c>
      <c r="O80" s="22">
        <v>3052.3679999999999</v>
      </c>
      <c r="P80" s="21">
        <f t="shared" si="15"/>
        <v>77782.450191780823</v>
      </c>
      <c r="AA80" s="35"/>
    </row>
    <row r="81" spans="1:27" s="33" customFormat="1" ht="25.5" x14ac:dyDescent="0.2">
      <c r="A81" s="15" t="s">
        <v>149</v>
      </c>
      <c r="B81" s="25" t="s">
        <v>30</v>
      </c>
      <c r="C81" s="29">
        <v>7</v>
      </c>
      <c r="D81" s="17" t="s">
        <v>64</v>
      </c>
      <c r="E81" s="18">
        <v>503</v>
      </c>
      <c r="F81" s="30">
        <v>1</v>
      </c>
      <c r="G81" s="31">
        <f>1564.5*2</f>
        <v>3129</v>
      </c>
      <c r="H81" s="20">
        <f t="shared" si="11"/>
        <v>3129</v>
      </c>
      <c r="I81" s="21">
        <f t="shared" si="13"/>
        <v>37548</v>
      </c>
      <c r="J81" s="22">
        <v>0</v>
      </c>
      <c r="K81" s="22">
        <f t="shared" si="12"/>
        <v>514.35616438356169</v>
      </c>
      <c r="L81" s="22">
        <f t="shared" si="14"/>
        <v>5143.5616438356165</v>
      </c>
      <c r="M81" s="22">
        <v>0</v>
      </c>
      <c r="N81" s="22">
        <v>0</v>
      </c>
      <c r="O81" s="22">
        <v>1764.7559999999999</v>
      </c>
      <c r="P81" s="21">
        <f t="shared" si="15"/>
        <v>44970.673808219181</v>
      </c>
      <c r="AA81" s="35"/>
    </row>
    <row r="82" spans="1:27" s="33" customFormat="1" ht="25.5" x14ac:dyDescent="0.2">
      <c r="A82" s="15" t="s">
        <v>145</v>
      </c>
      <c r="B82" s="25" t="s">
        <v>150</v>
      </c>
      <c r="C82" s="29">
        <v>7</v>
      </c>
      <c r="D82" s="17" t="s">
        <v>64</v>
      </c>
      <c r="E82" s="18">
        <v>503</v>
      </c>
      <c r="F82" s="30">
        <v>1</v>
      </c>
      <c r="G82" s="31">
        <f>2931.75*2</f>
        <v>5863.5</v>
      </c>
      <c r="H82" s="20">
        <f t="shared" si="11"/>
        <v>5863.5</v>
      </c>
      <c r="I82" s="21">
        <f t="shared" si="13"/>
        <v>70362</v>
      </c>
      <c r="J82" s="22">
        <v>0</v>
      </c>
      <c r="K82" s="22">
        <f t="shared" si="12"/>
        <v>963.8630136986302</v>
      </c>
      <c r="L82" s="22">
        <f t="shared" si="14"/>
        <v>9638.6301369863013</v>
      </c>
      <c r="M82" s="22">
        <v>0</v>
      </c>
      <c r="N82" s="22">
        <v>0</v>
      </c>
      <c r="O82" s="22">
        <v>3307.0140000000001</v>
      </c>
      <c r="P82" s="21">
        <f t="shared" si="15"/>
        <v>84271.507150684934</v>
      </c>
      <c r="AA82" s="35"/>
    </row>
    <row r="83" spans="1:27" s="33" customFormat="1" ht="25.5" x14ac:dyDescent="0.2">
      <c r="A83" s="15" t="s">
        <v>151</v>
      </c>
      <c r="B83" s="25" t="s">
        <v>152</v>
      </c>
      <c r="C83" s="29">
        <v>7</v>
      </c>
      <c r="D83" s="17" t="s">
        <v>64</v>
      </c>
      <c r="E83" s="18">
        <v>503</v>
      </c>
      <c r="F83" s="30">
        <v>1</v>
      </c>
      <c r="G83" s="31">
        <f>2835.501*2</f>
        <v>5671.0020000000004</v>
      </c>
      <c r="H83" s="20">
        <f t="shared" si="11"/>
        <v>5671.0020000000004</v>
      </c>
      <c r="I83" s="21">
        <f t="shared" si="13"/>
        <v>68052.024000000005</v>
      </c>
      <c r="J83" s="22">
        <v>0</v>
      </c>
      <c r="K83" s="22">
        <f t="shared" si="12"/>
        <v>932.21950684931517</v>
      </c>
      <c r="L83" s="22">
        <f t="shared" si="14"/>
        <v>9322.1950684931508</v>
      </c>
      <c r="M83" s="22">
        <v>0</v>
      </c>
      <c r="N83" s="22">
        <v>0</v>
      </c>
      <c r="O83" s="22">
        <v>3198.4439999999995</v>
      </c>
      <c r="P83" s="21">
        <f t="shared" si="15"/>
        <v>81504.882575342475</v>
      </c>
      <c r="AA83" s="35"/>
    </row>
    <row r="84" spans="1:27" s="33" customFormat="1" ht="25.5" x14ac:dyDescent="0.2">
      <c r="A84" s="15" t="s">
        <v>153</v>
      </c>
      <c r="B84" s="25" t="s">
        <v>154</v>
      </c>
      <c r="C84" s="29">
        <v>7</v>
      </c>
      <c r="D84" s="17" t="s">
        <v>64</v>
      </c>
      <c r="E84" s="18">
        <v>503</v>
      </c>
      <c r="F84" s="30">
        <v>1</v>
      </c>
      <c r="G84" s="31">
        <v>5299.5</v>
      </c>
      <c r="H84" s="20">
        <f t="shared" si="11"/>
        <v>5299.5</v>
      </c>
      <c r="I84" s="21">
        <f t="shared" si="13"/>
        <v>63594</v>
      </c>
      <c r="J84" s="22">
        <v>0</v>
      </c>
      <c r="K84" s="22">
        <f t="shared" si="12"/>
        <v>871.15068493150693</v>
      </c>
      <c r="L84" s="22">
        <f t="shared" si="14"/>
        <v>8711.5068493150684</v>
      </c>
      <c r="M84" s="22">
        <v>0</v>
      </c>
      <c r="N84" s="22">
        <v>0</v>
      </c>
      <c r="O84" s="22">
        <v>7852.7999999999993</v>
      </c>
      <c r="P84" s="21">
        <f t="shared" si="15"/>
        <v>81029.457534246569</v>
      </c>
      <c r="AA84" s="35"/>
    </row>
    <row r="85" spans="1:27" s="14" customFormat="1" ht="15" customHeight="1" x14ac:dyDescent="0.2">
      <c r="A85" s="56" t="s">
        <v>23</v>
      </c>
      <c r="B85" s="56"/>
      <c r="C85" s="56"/>
      <c r="D85" s="56"/>
      <c r="E85" s="56"/>
      <c r="F85" s="23">
        <f>SUM(F35:F84)</f>
        <v>51</v>
      </c>
      <c r="G85" s="20"/>
      <c r="H85" s="20"/>
      <c r="I85" s="24">
        <f>SUM(I35:I84)</f>
        <v>4227354.0720000006</v>
      </c>
      <c r="J85" s="24">
        <f t="shared" ref="J85:P85" si="16">SUM(J35:J84)</f>
        <v>0</v>
      </c>
      <c r="K85" s="24">
        <f t="shared" si="16"/>
        <v>57908.959890410952</v>
      </c>
      <c r="L85" s="24">
        <f t="shared" si="16"/>
        <v>579089.59890410956</v>
      </c>
      <c r="M85" s="24">
        <f t="shared" si="16"/>
        <v>0</v>
      </c>
      <c r="N85" s="24">
        <f t="shared" si="16"/>
        <v>0</v>
      </c>
      <c r="O85" s="24">
        <f t="shared" si="16"/>
        <v>339909.21360000019</v>
      </c>
      <c r="P85" s="24">
        <f t="shared" si="16"/>
        <v>5204261.8443945209</v>
      </c>
    </row>
    <row r="86" spans="1:27" s="14" customFormat="1" ht="15.75" x14ac:dyDescent="0.2">
      <c r="A86" s="15" t="s">
        <v>155</v>
      </c>
      <c r="B86" s="25" t="s">
        <v>156</v>
      </c>
      <c r="C86" s="29">
        <v>8</v>
      </c>
      <c r="D86" s="17" t="s">
        <v>155</v>
      </c>
      <c r="E86" s="18">
        <v>503</v>
      </c>
      <c r="F86" s="30">
        <v>1</v>
      </c>
      <c r="G86" s="31">
        <v>11538</v>
      </c>
      <c r="H86" s="20">
        <f t="shared" si="11"/>
        <v>11538</v>
      </c>
      <c r="I86" s="21">
        <f t="shared" si="13"/>
        <v>138456</v>
      </c>
      <c r="J86" s="22">
        <v>0</v>
      </c>
      <c r="K86" s="22">
        <f t="shared" si="12"/>
        <v>1896.6575342465753</v>
      </c>
      <c r="L86" s="22">
        <f t="shared" si="14"/>
        <v>18966.575342465752</v>
      </c>
      <c r="M86" s="22">
        <v>0</v>
      </c>
      <c r="N86" s="22">
        <v>0</v>
      </c>
      <c r="O86" s="22">
        <v>0</v>
      </c>
      <c r="P86" s="21">
        <f t="shared" si="15"/>
        <v>159319.23287671231</v>
      </c>
    </row>
    <row r="87" spans="1:27" s="14" customFormat="1" ht="22.5" x14ac:dyDescent="0.2">
      <c r="A87" s="15" t="s">
        <v>39</v>
      </c>
      <c r="B87" s="34" t="s">
        <v>157</v>
      </c>
      <c r="C87" s="29">
        <v>8</v>
      </c>
      <c r="D87" s="17" t="s">
        <v>155</v>
      </c>
      <c r="E87" s="18">
        <v>503</v>
      </c>
      <c r="F87" s="30">
        <v>2</v>
      </c>
      <c r="G87" s="31">
        <v>8073</v>
      </c>
      <c r="H87" s="20">
        <f t="shared" si="11"/>
        <v>16146</v>
      </c>
      <c r="I87" s="21">
        <f t="shared" si="13"/>
        <v>193752</v>
      </c>
      <c r="J87" s="22">
        <v>0</v>
      </c>
      <c r="K87" s="22">
        <f t="shared" si="12"/>
        <v>2654.1369863013697</v>
      </c>
      <c r="L87" s="22">
        <f t="shared" si="14"/>
        <v>26541.369863013701</v>
      </c>
      <c r="M87" s="22">
        <v>0</v>
      </c>
      <c r="N87" s="22">
        <v>0</v>
      </c>
      <c r="O87" s="22">
        <v>12332.0016</v>
      </c>
      <c r="P87" s="21">
        <f t="shared" si="15"/>
        <v>235279.50844931506</v>
      </c>
    </row>
    <row r="88" spans="1:27" s="14" customFormat="1" ht="25.5" x14ac:dyDescent="0.2">
      <c r="A88" s="15" t="s">
        <v>158</v>
      </c>
      <c r="B88" s="25" t="s">
        <v>159</v>
      </c>
      <c r="C88" s="29">
        <v>8</v>
      </c>
      <c r="D88" s="17" t="s">
        <v>155</v>
      </c>
      <c r="E88" s="18">
        <v>503</v>
      </c>
      <c r="F88" s="30">
        <v>1</v>
      </c>
      <c r="G88" s="31">
        <v>3606</v>
      </c>
      <c r="H88" s="20">
        <f t="shared" si="11"/>
        <v>3606</v>
      </c>
      <c r="I88" s="21">
        <f t="shared" si="13"/>
        <v>43272</v>
      </c>
      <c r="J88" s="22">
        <v>0</v>
      </c>
      <c r="K88" s="22">
        <f t="shared" si="12"/>
        <v>592.76712328767121</v>
      </c>
      <c r="L88" s="22">
        <f t="shared" si="14"/>
        <v>5927.6712328767126</v>
      </c>
      <c r="M88" s="22">
        <v>0</v>
      </c>
      <c r="N88" s="22">
        <v>0</v>
      </c>
      <c r="O88" s="22">
        <v>5729.0016000000005</v>
      </c>
      <c r="P88" s="21">
        <f t="shared" si="15"/>
        <v>55521.439956164388</v>
      </c>
    </row>
    <row r="89" spans="1:27" s="14" customFormat="1" ht="15.75" x14ac:dyDescent="0.2">
      <c r="A89" s="15" t="s">
        <v>160</v>
      </c>
      <c r="B89" s="25" t="s">
        <v>161</v>
      </c>
      <c r="C89" s="29">
        <v>8</v>
      </c>
      <c r="D89" s="17" t="s">
        <v>155</v>
      </c>
      <c r="E89" s="18">
        <v>503</v>
      </c>
      <c r="F89" s="30">
        <v>1</v>
      </c>
      <c r="G89" s="31">
        <v>4356</v>
      </c>
      <c r="H89" s="20">
        <f t="shared" si="11"/>
        <v>4356</v>
      </c>
      <c r="I89" s="21">
        <f t="shared" si="13"/>
        <v>52272</v>
      </c>
      <c r="J89" s="22">
        <v>0</v>
      </c>
      <c r="K89" s="22">
        <f t="shared" si="12"/>
        <v>716.05479452054794</v>
      </c>
      <c r="L89" s="22">
        <f t="shared" si="14"/>
        <v>7160.5479452054797</v>
      </c>
      <c r="M89" s="22">
        <v>0</v>
      </c>
      <c r="N89" s="22">
        <v>0</v>
      </c>
      <c r="O89" s="22">
        <v>6902.0015999999996</v>
      </c>
      <c r="P89" s="21">
        <f t="shared" si="15"/>
        <v>67050.604339726022</v>
      </c>
    </row>
    <row r="90" spans="1:27" s="14" customFormat="1" ht="15" customHeight="1" x14ac:dyDescent="0.2">
      <c r="A90" s="56" t="s">
        <v>23</v>
      </c>
      <c r="B90" s="56"/>
      <c r="C90" s="56"/>
      <c r="D90" s="56"/>
      <c r="E90" s="56"/>
      <c r="F90" s="23">
        <f>SUM(F86:F89)</f>
        <v>5</v>
      </c>
      <c r="G90" s="20"/>
      <c r="H90" s="20"/>
      <c r="I90" s="24">
        <f>SUM(I86:I89)</f>
        <v>427752</v>
      </c>
      <c r="J90" s="24">
        <f t="shared" ref="J90:P90" si="17">SUM(J86:J89)</f>
        <v>0</v>
      </c>
      <c r="K90" s="24">
        <f t="shared" si="17"/>
        <v>5859.6164383561636</v>
      </c>
      <c r="L90" s="24">
        <f t="shared" si="17"/>
        <v>58596.164383561641</v>
      </c>
      <c r="M90" s="24">
        <f t="shared" si="17"/>
        <v>0</v>
      </c>
      <c r="N90" s="24">
        <f t="shared" si="17"/>
        <v>0</v>
      </c>
      <c r="O90" s="24">
        <f t="shared" si="17"/>
        <v>24963.004799999999</v>
      </c>
      <c r="P90" s="24">
        <f t="shared" si="17"/>
        <v>517170.78562191781</v>
      </c>
    </row>
    <row r="91" spans="1:27" s="14" customFormat="1" ht="15.75" x14ac:dyDescent="0.2">
      <c r="A91" s="15" t="s">
        <v>162</v>
      </c>
      <c r="B91" s="25" t="s">
        <v>163</v>
      </c>
      <c r="C91" s="29">
        <v>9</v>
      </c>
      <c r="D91" s="17" t="s">
        <v>164</v>
      </c>
      <c r="E91" s="18">
        <v>503</v>
      </c>
      <c r="F91" s="30">
        <v>1</v>
      </c>
      <c r="G91" s="31">
        <v>16482</v>
      </c>
      <c r="H91" s="20">
        <f t="shared" si="11"/>
        <v>16482</v>
      </c>
      <c r="I91" s="21">
        <f t="shared" si="13"/>
        <v>197784</v>
      </c>
      <c r="J91" s="22">
        <v>0</v>
      </c>
      <c r="K91" s="22">
        <f t="shared" si="12"/>
        <v>2709.3698630136987</v>
      </c>
      <c r="L91" s="22">
        <f t="shared" si="14"/>
        <v>27093.698630136987</v>
      </c>
      <c r="M91" s="22">
        <v>0</v>
      </c>
      <c r="N91" s="22">
        <v>0</v>
      </c>
      <c r="O91" s="22">
        <v>0</v>
      </c>
      <c r="P91" s="21">
        <f t="shared" si="15"/>
        <v>227587.0684931507</v>
      </c>
    </row>
    <row r="92" spans="1:27" s="14" customFormat="1" ht="15.75" x14ac:dyDescent="0.2">
      <c r="A92" s="15" t="s">
        <v>165</v>
      </c>
      <c r="B92" s="25" t="s">
        <v>166</v>
      </c>
      <c r="C92" s="29">
        <v>9</v>
      </c>
      <c r="D92" s="17" t="s">
        <v>164</v>
      </c>
      <c r="E92" s="18">
        <v>503</v>
      </c>
      <c r="F92" s="30">
        <v>1</v>
      </c>
      <c r="G92" s="31">
        <v>8073</v>
      </c>
      <c r="H92" s="20">
        <f t="shared" si="11"/>
        <v>8073</v>
      </c>
      <c r="I92" s="21">
        <f t="shared" si="13"/>
        <v>96876</v>
      </c>
      <c r="J92" s="22">
        <v>0</v>
      </c>
      <c r="K92" s="22">
        <f t="shared" si="12"/>
        <v>1327.0684931506848</v>
      </c>
      <c r="L92" s="22">
        <f t="shared" si="14"/>
        <v>13270.68493150685</v>
      </c>
      <c r="M92" s="22">
        <v>0</v>
      </c>
      <c r="N92" s="22">
        <v>0</v>
      </c>
      <c r="O92" s="22">
        <v>12331.0008</v>
      </c>
      <c r="P92" s="21">
        <f t="shared" si="15"/>
        <v>123804.75422465753</v>
      </c>
    </row>
    <row r="93" spans="1:27" s="14" customFormat="1" ht="15.75" x14ac:dyDescent="0.2">
      <c r="A93" s="15" t="s">
        <v>167</v>
      </c>
      <c r="B93" s="25" t="s">
        <v>168</v>
      </c>
      <c r="C93" s="29">
        <v>9</v>
      </c>
      <c r="D93" s="17" t="s">
        <v>164</v>
      </c>
      <c r="E93" s="18">
        <v>503</v>
      </c>
      <c r="F93" s="30">
        <v>1</v>
      </c>
      <c r="G93" s="31">
        <v>7771.5</v>
      </c>
      <c r="H93" s="20">
        <f t="shared" si="11"/>
        <v>7771.5</v>
      </c>
      <c r="I93" s="21">
        <f t="shared" si="13"/>
        <v>93258</v>
      </c>
      <c r="J93" s="22">
        <v>0</v>
      </c>
      <c r="K93" s="22">
        <f t="shared" si="12"/>
        <v>1277.5068493150686</v>
      </c>
      <c r="L93" s="22">
        <f t="shared" si="14"/>
        <v>12775.068493150686</v>
      </c>
      <c r="M93" s="22">
        <v>0</v>
      </c>
      <c r="N93" s="22">
        <v>0</v>
      </c>
      <c r="O93" s="22">
        <v>11128.0008</v>
      </c>
      <c r="P93" s="21">
        <f t="shared" si="15"/>
        <v>118438.57614246575</v>
      </c>
    </row>
    <row r="94" spans="1:27" s="14" customFormat="1" ht="15.75" x14ac:dyDescent="0.2">
      <c r="A94" s="15" t="s">
        <v>67</v>
      </c>
      <c r="B94" s="25" t="s">
        <v>169</v>
      </c>
      <c r="C94" s="29">
        <v>9</v>
      </c>
      <c r="D94" s="17" t="s">
        <v>164</v>
      </c>
      <c r="E94" s="18">
        <v>503</v>
      </c>
      <c r="F94" s="30">
        <v>1</v>
      </c>
      <c r="G94" s="31">
        <f>2750.001*2</f>
        <v>5500.0020000000004</v>
      </c>
      <c r="H94" s="20">
        <f t="shared" si="11"/>
        <v>5500.0020000000004</v>
      </c>
      <c r="I94" s="21">
        <f t="shared" si="13"/>
        <v>66000.024000000005</v>
      </c>
      <c r="J94" s="22">
        <v>0</v>
      </c>
      <c r="K94" s="22">
        <f t="shared" si="12"/>
        <v>904.10991780821928</v>
      </c>
      <c r="L94" s="22">
        <f t="shared" si="14"/>
        <v>9041.0991780821932</v>
      </c>
      <c r="M94" s="22">
        <v>0</v>
      </c>
      <c r="N94" s="22">
        <v>0</v>
      </c>
      <c r="O94" s="22">
        <v>3102</v>
      </c>
      <c r="P94" s="21">
        <f t="shared" si="15"/>
        <v>79047.23309589042</v>
      </c>
    </row>
    <row r="95" spans="1:27" s="14" customFormat="1" ht="15" customHeight="1" x14ac:dyDescent="0.2">
      <c r="A95" s="56" t="s">
        <v>23</v>
      </c>
      <c r="B95" s="56"/>
      <c r="C95" s="56"/>
      <c r="D95" s="56"/>
      <c r="E95" s="56"/>
      <c r="F95" s="23">
        <f>SUM(F91:F94)</f>
        <v>4</v>
      </c>
      <c r="G95" s="20"/>
      <c r="H95" s="20"/>
      <c r="I95" s="24">
        <f>SUM(I91:I94)</f>
        <v>453918.02399999998</v>
      </c>
      <c r="J95" s="24">
        <f t="shared" ref="J95:P95" si="18">SUM(J91:J94)</f>
        <v>0</v>
      </c>
      <c r="K95" s="24">
        <f t="shared" si="18"/>
        <v>6218.0551232876714</v>
      </c>
      <c r="L95" s="24">
        <f t="shared" si="18"/>
        <v>62180.551232876714</v>
      </c>
      <c r="M95" s="24">
        <f t="shared" si="18"/>
        <v>0</v>
      </c>
      <c r="N95" s="24">
        <f t="shared" si="18"/>
        <v>0</v>
      </c>
      <c r="O95" s="24">
        <f t="shared" si="18"/>
        <v>26561.0016</v>
      </c>
      <c r="P95" s="24">
        <f t="shared" si="18"/>
        <v>548877.63195616438</v>
      </c>
    </row>
    <row r="96" spans="1:27" s="14" customFormat="1" ht="15.75" x14ac:dyDescent="0.2">
      <c r="A96" s="15" t="s">
        <v>170</v>
      </c>
      <c r="B96" s="25" t="s">
        <v>171</v>
      </c>
      <c r="C96" s="29">
        <v>10</v>
      </c>
      <c r="D96" s="17" t="s">
        <v>172</v>
      </c>
      <c r="E96" s="18">
        <v>502</v>
      </c>
      <c r="F96" s="30">
        <v>1</v>
      </c>
      <c r="G96" s="31">
        <v>11856</v>
      </c>
      <c r="H96" s="20">
        <f t="shared" si="11"/>
        <v>11856</v>
      </c>
      <c r="I96" s="21">
        <f t="shared" si="13"/>
        <v>142272</v>
      </c>
      <c r="J96" s="22">
        <v>0</v>
      </c>
      <c r="K96" s="22">
        <f t="shared" si="12"/>
        <v>1948.9315068493149</v>
      </c>
      <c r="L96" s="22">
        <f t="shared" si="14"/>
        <v>19489.31506849315</v>
      </c>
      <c r="M96" s="22">
        <v>0</v>
      </c>
      <c r="N96" s="22">
        <v>0</v>
      </c>
      <c r="O96" s="22">
        <v>5423.0016000000005</v>
      </c>
      <c r="P96" s="21">
        <f t="shared" si="15"/>
        <v>169133.24817534245</v>
      </c>
    </row>
    <row r="97" spans="1:26" s="14" customFormat="1" ht="33.75" x14ac:dyDescent="0.2">
      <c r="A97" s="15" t="s">
        <v>173</v>
      </c>
      <c r="B97" s="34" t="s">
        <v>401</v>
      </c>
      <c r="C97" s="29">
        <v>10</v>
      </c>
      <c r="D97" s="17" t="s">
        <v>172</v>
      </c>
      <c r="E97" s="18">
        <v>502</v>
      </c>
      <c r="F97" s="30">
        <v>2</v>
      </c>
      <c r="G97" s="31">
        <v>5856</v>
      </c>
      <c r="H97" s="20">
        <f t="shared" si="11"/>
        <v>11712</v>
      </c>
      <c r="I97" s="21">
        <f t="shared" si="13"/>
        <v>140544</v>
      </c>
      <c r="J97" s="22">
        <v>0</v>
      </c>
      <c r="K97" s="22">
        <f t="shared" si="12"/>
        <v>1925.2602739726026</v>
      </c>
      <c r="L97" s="22">
        <f t="shared" si="14"/>
        <v>19252.602739726026</v>
      </c>
      <c r="M97" s="22">
        <v>0</v>
      </c>
      <c r="N97" s="22">
        <v>0</v>
      </c>
      <c r="O97" s="22">
        <v>9615</v>
      </c>
      <c r="P97" s="21">
        <f t="shared" si="15"/>
        <v>171336.86301369863</v>
      </c>
    </row>
    <row r="98" spans="1:26" s="14" customFormat="1" ht="15.75" x14ac:dyDescent="0.2">
      <c r="A98" s="15" t="s">
        <v>173</v>
      </c>
      <c r="B98" s="34" t="s">
        <v>402</v>
      </c>
      <c r="C98" s="29">
        <v>10</v>
      </c>
      <c r="D98" s="17" t="s">
        <v>172</v>
      </c>
      <c r="E98" s="18">
        <v>502</v>
      </c>
      <c r="F98" s="30">
        <v>1</v>
      </c>
      <c r="G98" s="31">
        <v>6207</v>
      </c>
      <c r="H98" s="20">
        <f t="shared" si="11"/>
        <v>6207</v>
      </c>
      <c r="I98" s="21">
        <f t="shared" si="13"/>
        <v>74484</v>
      </c>
      <c r="J98" s="22"/>
      <c r="K98" s="22">
        <f t="shared" si="12"/>
        <v>1020.3287671232877</v>
      </c>
      <c r="L98" s="22">
        <f t="shared" si="14"/>
        <v>10203.287671232878</v>
      </c>
      <c r="M98" s="22"/>
      <c r="N98" s="22"/>
      <c r="O98" s="22">
        <v>9615</v>
      </c>
      <c r="P98" s="21">
        <f t="shared" si="15"/>
        <v>95322.616438356155</v>
      </c>
    </row>
    <row r="99" spans="1:26" s="14" customFormat="1" ht="15.75" x14ac:dyDescent="0.2">
      <c r="A99" s="15" t="s">
        <v>173</v>
      </c>
      <c r="B99" s="25" t="s">
        <v>397</v>
      </c>
      <c r="C99" s="29">
        <v>10</v>
      </c>
      <c r="D99" s="17" t="s">
        <v>172</v>
      </c>
      <c r="E99" s="18">
        <v>502</v>
      </c>
      <c r="F99" s="30">
        <v>1</v>
      </c>
      <c r="G99" s="31">
        <v>5856</v>
      </c>
      <c r="H99" s="20">
        <f t="shared" si="11"/>
        <v>5856</v>
      </c>
      <c r="I99" s="21">
        <f t="shared" si="13"/>
        <v>70272</v>
      </c>
      <c r="J99" s="22">
        <v>0</v>
      </c>
      <c r="K99" s="22">
        <f t="shared" si="12"/>
        <v>962.6301369863013</v>
      </c>
      <c r="L99" s="22">
        <f t="shared" si="14"/>
        <v>9626.301369863013</v>
      </c>
      <c r="M99" s="22">
        <v>0</v>
      </c>
      <c r="N99" s="22">
        <v>0</v>
      </c>
      <c r="O99" s="22">
        <v>6423.5999999999995</v>
      </c>
      <c r="P99" s="21">
        <f t="shared" si="15"/>
        <v>87284.531506849322</v>
      </c>
    </row>
    <row r="100" spans="1:26" s="14" customFormat="1" ht="15" customHeight="1" x14ac:dyDescent="0.2">
      <c r="A100" s="56" t="s">
        <v>23</v>
      </c>
      <c r="B100" s="56"/>
      <c r="C100" s="56"/>
      <c r="D100" s="56"/>
      <c r="E100" s="56"/>
      <c r="F100" s="23">
        <f>SUM(F96:F99)</f>
        <v>5</v>
      </c>
      <c r="G100" s="20"/>
      <c r="H100" s="20"/>
      <c r="I100" s="24">
        <f>SUM(I96:I99)</f>
        <v>427572</v>
      </c>
      <c r="J100" s="24">
        <f t="shared" ref="J100:P100" si="19">SUM(J96:J99)</f>
        <v>0</v>
      </c>
      <c r="K100" s="24">
        <f t="shared" si="19"/>
        <v>5857.1506849315065</v>
      </c>
      <c r="L100" s="24">
        <f t="shared" si="19"/>
        <v>58571.506849315076</v>
      </c>
      <c r="M100" s="24">
        <f t="shared" si="19"/>
        <v>0</v>
      </c>
      <c r="N100" s="24">
        <f t="shared" si="19"/>
        <v>0</v>
      </c>
      <c r="O100" s="24">
        <f t="shared" si="19"/>
        <v>31076.601599999998</v>
      </c>
      <c r="P100" s="24">
        <f t="shared" si="19"/>
        <v>523077.25913424656</v>
      </c>
    </row>
    <row r="101" spans="1:26" s="14" customFormat="1" ht="25.5" x14ac:dyDescent="0.2">
      <c r="A101" s="15" t="s">
        <v>175</v>
      </c>
      <c r="B101" s="25" t="s">
        <v>176</v>
      </c>
      <c r="C101" s="29">
        <v>11</v>
      </c>
      <c r="D101" s="17" t="s">
        <v>177</v>
      </c>
      <c r="E101" s="18">
        <v>503</v>
      </c>
      <c r="F101" s="30">
        <v>1</v>
      </c>
      <c r="G101" s="31">
        <v>19002</v>
      </c>
      <c r="H101" s="20">
        <f t="shared" si="11"/>
        <v>19002</v>
      </c>
      <c r="I101" s="21">
        <f t="shared" si="13"/>
        <v>228024</v>
      </c>
      <c r="J101" s="22">
        <v>0</v>
      </c>
      <c r="K101" s="22">
        <f t="shared" si="12"/>
        <v>3123.6164383561645</v>
      </c>
      <c r="L101" s="22">
        <f t="shared" si="14"/>
        <v>31236.164383561645</v>
      </c>
      <c r="M101" s="22">
        <v>0</v>
      </c>
      <c r="N101" s="22">
        <v>0</v>
      </c>
      <c r="O101" s="22">
        <v>0</v>
      </c>
      <c r="P101" s="21">
        <f t="shared" si="15"/>
        <v>262383.78082191781</v>
      </c>
    </row>
    <row r="102" spans="1:26" s="14" customFormat="1" ht="25.5" x14ac:dyDescent="0.2">
      <c r="A102" s="15" t="s">
        <v>178</v>
      </c>
      <c r="B102" s="25" t="s">
        <v>179</v>
      </c>
      <c r="C102" s="29">
        <v>11</v>
      </c>
      <c r="D102" s="17" t="s">
        <v>177</v>
      </c>
      <c r="E102" s="18">
        <v>503</v>
      </c>
      <c r="F102" s="30">
        <v>1</v>
      </c>
      <c r="G102" s="31">
        <v>8253</v>
      </c>
      <c r="H102" s="20">
        <f t="shared" si="11"/>
        <v>8253</v>
      </c>
      <c r="I102" s="21">
        <f t="shared" si="13"/>
        <v>99036</v>
      </c>
      <c r="J102" s="22">
        <v>0</v>
      </c>
      <c r="K102" s="22">
        <f t="shared" si="12"/>
        <v>1356.6575342465753</v>
      </c>
      <c r="L102" s="22">
        <f t="shared" si="14"/>
        <v>13566.575342465754</v>
      </c>
      <c r="M102" s="22">
        <v>0</v>
      </c>
      <c r="N102" s="22">
        <v>0</v>
      </c>
      <c r="O102" s="22">
        <v>12598.0008</v>
      </c>
      <c r="P102" s="21">
        <f t="shared" si="15"/>
        <v>126557.23367671233</v>
      </c>
    </row>
    <row r="103" spans="1:26" s="14" customFormat="1" ht="25.5" x14ac:dyDescent="0.2">
      <c r="A103" s="15" t="s">
        <v>180</v>
      </c>
      <c r="B103" s="25" t="s">
        <v>181</v>
      </c>
      <c r="C103" s="29">
        <v>11</v>
      </c>
      <c r="D103" s="17" t="s">
        <v>177</v>
      </c>
      <c r="E103" s="18">
        <v>503</v>
      </c>
      <c r="F103" s="30">
        <v>1</v>
      </c>
      <c r="G103" s="31">
        <v>8095.5</v>
      </c>
      <c r="H103" s="20">
        <f t="shared" si="11"/>
        <v>8095.5</v>
      </c>
      <c r="I103" s="21">
        <f t="shared" si="13"/>
        <v>97146</v>
      </c>
      <c r="J103" s="22">
        <v>0</v>
      </c>
      <c r="K103" s="22">
        <f t="shared" si="12"/>
        <v>1330.7671232876712</v>
      </c>
      <c r="L103" s="22">
        <f t="shared" si="14"/>
        <v>13307.671232876712</v>
      </c>
      <c r="M103" s="22">
        <v>0</v>
      </c>
      <c r="N103" s="22">
        <v>0</v>
      </c>
      <c r="O103" s="22">
        <v>12364.0008</v>
      </c>
      <c r="P103" s="21">
        <f t="shared" si="15"/>
        <v>124148.43915616439</v>
      </c>
    </row>
    <row r="104" spans="1:26" s="14" customFormat="1" ht="26.25" customHeight="1" x14ac:dyDescent="0.2">
      <c r="A104" s="15" t="s">
        <v>182</v>
      </c>
      <c r="B104" s="25" t="s">
        <v>183</v>
      </c>
      <c r="C104" s="29">
        <v>11</v>
      </c>
      <c r="D104" s="17" t="s">
        <v>177</v>
      </c>
      <c r="E104" s="18">
        <v>503</v>
      </c>
      <c r="F104" s="30">
        <v>1</v>
      </c>
      <c r="G104" s="31">
        <v>12769.5</v>
      </c>
      <c r="H104" s="20">
        <f t="shared" si="11"/>
        <v>12769.5</v>
      </c>
      <c r="I104" s="21">
        <f t="shared" si="13"/>
        <v>153234</v>
      </c>
      <c r="J104" s="22">
        <v>0</v>
      </c>
      <c r="K104" s="22">
        <f t="shared" si="12"/>
        <v>2099.0958904109589</v>
      </c>
      <c r="L104" s="22">
        <f t="shared" si="14"/>
        <v>20990.95890410959</v>
      </c>
      <c r="M104" s="22">
        <v>0</v>
      </c>
      <c r="N104" s="22">
        <v>0</v>
      </c>
      <c r="O104" s="22">
        <v>19211.0016</v>
      </c>
      <c r="P104" s="21">
        <f t="shared" si="15"/>
        <v>195535.05639452054</v>
      </c>
    </row>
    <row r="105" spans="1:26" s="14" customFormat="1" ht="26.25" customHeight="1" x14ac:dyDescent="0.2">
      <c r="A105" s="15" t="s">
        <v>180</v>
      </c>
      <c r="B105" s="25" t="s">
        <v>184</v>
      </c>
      <c r="C105" s="29">
        <v>11</v>
      </c>
      <c r="D105" s="17" t="s">
        <v>177</v>
      </c>
      <c r="E105" s="18">
        <v>503</v>
      </c>
      <c r="F105" s="30">
        <v>1</v>
      </c>
      <c r="G105" s="31">
        <v>15012</v>
      </c>
      <c r="H105" s="20">
        <f t="shared" si="11"/>
        <v>15012</v>
      </c>
      <c r="I105" s="21">
        <f t="shared" si="13"/>
        <v>180144</v>
      </c>
      <c r="J105" s="22">
        <v>0</v>
      </c>
      <c r="K105" s="22">
        <f t="shared" si="12"/>
        <v>2467.7260273972606</v>
      </c>
      <c r="L105" s="22">
        <f t="shared" si="14"/>
        <v>24677.260273972603</v>
      </c>
      <c r="M105" s="22">
        <v>0</v>
      </c>
      <c r="N105" s="22">
        <v>0</v>
      </c>
      <c r="O105" s="22">
        <v>22494</v>
      </c>
      <c r="P105" s="21">
        <f t="shared" si="15"/>
        <v>229782.98630136988</v>
      </c>
    </row>
    <row r="106" spans="1:26" s="14" customFormat="1" ht="25.5" x14ac:dyDescent="0.2">
      <c r="A106" s="15" t="s">
        <v>185</v>
      </c>
      <c r="B106" s="25" t="s">
        <v>186</v>
      </c>
      <c r="C106" s="29">
        <v>11</v>
      </c>
      <c r="D106" s="17" t="s">
        <v>177</v>
      </c>
      <c r="E106" s="18">
        <v>503</v>
      </c>
      <c r="F106" s="30">
        <v>1</v>
      </c>
      <c r="G106" s="31">
        <v>10686</v>
      </c>
      <c r="H106" s="20">
        <f t="shared" si="11"/>
        <v>10686</v>
      </c>
      <c r="I106" s="21">
        <f t="shared" si="13"/>
        <v>128232</v>
      </c>
      <c r="J106" s="22">
        <v>0</v>
      </c>
      <c r="K106" s="22">
        <f t="shared" si="12"/>
        <v>1756.6027397260273</v>
      </c>
      <c r="L106" s="22">
        <f t="shared" si="14"/>
        <v>17566.027397260274</v>
      </c>
      <c r="M106" s="22">
        <v>0</v>
      </c>
      <c r="N106" s="22">
        <v>0</v>
      </c>
      <c r="O106" s="22">
        <v>6026.9040000000005</v>
      </c>
      <c r="P106" s="21">
        <f t="shared" si="15"/>
        <v>153581.53413698633</v>
      </c>
    </row>
    <row r="107" spans="1:26" s="14" customFormat="1" ht="25.5" x14ac:dyDescent="0.2">
      <c r="A107" s="15" t="s">
        <v>50</v>
      </c>
      <c r="B107" s="25" t="s">
        <v>187</v>
      </c>
      <c r="C107" s="29">
        <v>11</v>
      </c>
      <c r="D107" s="17" t="s">
        <v>177</v>
      </c>
      <c r="E107" s="18">
        <v>503</v>
      </c>
      <c r="F107" s="30">
        <v>1</v>
      </c>
      <c r="G107" s="31">
        <v>8442</v>
      </c>
      <c r="H107" s="20">
        <f t="shared" si="11"/>
        <v>8442</v>
      </c>
      <c r="I107" s="21">
        <f t="shared" si="13"/>
        <v>101304</v>
      </c>
      <c r="J107" s="22">
        <v>0</v>
      </c>
      <c r="K107" s="22">
        <f t="shared" si="12"/>
        <v>1387.7260273972604</v>
      </c>
      <c r="L107" s="22">
        <f t="shared" si="14"/>
        <v>13877.260273972604</v>
      </c>
      <c r="M107" s="22">
        <v>0</v>
      </c>
      <c r="N107" s="22">
        <v>0</v>
      </c>
      <c r="O107" s="22">
        <v>12882</v>
      </c>
      <c r="P107" s="21">
        <f t="shared" si="15"/>
        <v>129450.98630136986</v>
      </c>
    </row>
    <row r="108" spans="1:26" s="14" customFormat="1" ht="25.5" x14ac:dyDescent="0.2">
      <c r="A108" s="15" t="s">
        <v>47</v>
      </c>
      <c r="B108" s="25" t="s">
        <v>188</v>
      </c>
      <c r="C108" s="29">
        <v>11</v>
      </c>
      <c r="D108" s="17" t="s">
        <v>177</v>
      </c>
      <c r="E108" s="18">
        <v>503</v>
      </c>
      <c r="F108" s="30">
        <v>1</v>
      </c>
      <c r="G108" s="31">
        <v>9333</v>
      </c>
      <c r="H108" s="20">
        <f t="shared" si="11"/>
        <v>9333</v>
      </c>
      <c r="I108" s="21">
        <f t="shared" si="13"/>
        <v>111996</v>
      </c>
      <c r="J108" s="22">
        <v>0</v>
      </c>
      <c r="K108" s="22">
        <f t="shared" si="12"/>
        <v>1534.191780821918</v>
      </c>
      <c r="L108" s="22">
        <f t="shared" si="14"/>
        <v>15341.917808219179</v>
      </c>
      <c r="M108" s="22">
        <v>0</v>
      </c>
      <c r="N108" s="22">
        <v>0</v>
      </c>
      <c r="O108" s="22">
        <v>14193</v>
      </c>
      <c r="P108" s="21">
        <f t="shared" si="15"/>
        <v>143065.10958904109</v>
      </c>
    </row>
    <row r="109" spans="1:26" s="14" customFormat="1" ht="25.5" x14ac:dyDescent="0.2">
      <c r="A109" s="15" t="s">
        <v>39</v>
      </c>
      <c r="B109" s="25" t="s">
        <v>189</v>
      </c>
      <c r="C109" s="29">
        <v>11</v>
      </c>
      <c r="D109" s="17" t="s">
        <v>177</v>
      </c>
      <c r="E109" s="18">
        <v>503</v>
      </c>
      <c r="F109" s="30">
        <v>1</v>
      </c>
      <c r="G109" s="31">
        <f>4181.25*2</f>
        <v>8362.5</v>
      </c>
      <c r="H109" s="20">
        <f t="shared" si="11"/>
        <v>8362.5</v>
      </c>
      <c r="I109" s="21">
        <f t="shared" si="13"/>
        <v>100350</v>
      </c>
      <c r="J109" s="22">
        <v>0</v>
      </c>
      <c r="K109" s="22">
        <f t="shared" si="12"/>
        <v>1374.6575342465753</v>
      </c>
      <c r="L109" s="22">
        <f t="shared" si="14"/>
        <v>13746.575342465752</v>
      </c>
      <c r="M109" s="22">
        <v>0</v>
      </c>
      <c r="N109" s="22">
        <v>0</v>
      </c>
      <c r="O109" s="32">
        <v>4716.4500000000007</v>
      </c>
      <c r="P109" s="21">
        <f t="shared" si="15"/>
        <v>120187.68287671234</v>
      </c>
    </row>
    <row r="110" spans="1:26" s="14" customFormat="1" ht="15" customHeight="1" x14ac:dyDescent="0.2">
      <c r="A110" s="56" t="s">
        <v>23</v>
      </c>
      <c r="B110" s="56"/>
      <c r="C110" s="56"/>
      <c r="D110" s="56"/>
      <c r="E110" s="56"/>
      <c r="F110" s="23">
        <f>SUM(F101:F109)</f>
        <v>9</v>
      </c>
      <c r="G110" s="20"/>
      <c r="H110" s="20">
        <f t="shared" si="11"/>
        <v>0</v>
      </c>
      <c r="I110" s="24">
        <f>SUM(I101:I109)</f>
        <v>1199466</v>
      </c>
      <c r="J110" s="24">
        <f t="shared" ref="J110:P110" si="20">SUM(J101:J109)</f>
        <v>0</v>
      </c>
      <c r="K110" s="24">
        <f t="shared" si="20"/>
        <v>16431.041095890414</v>
      </c>
      <c r="L110" s="24">
        <f t="shared" si="20"/>
        <v>164310.4109589041</v>
      </c>
      <c r="M110" s="24">
        <f t="shared" si="20"/>
        <v>0</v>
      </c>
      <c r="N110" s="24">
        <f t="shared" si="20"/>
        <v>0</v>
      </c>
      <c r="O110" s="24">
        <f t="shared" si="20"/>
        <v>104485.3572</v>
      </c>
      <c r="P110" s="24">
        <f t="shared" si="20"/>
        <v>1484692.8092547946</v>
      </c>
    </row>
    <row r="111" spans="1:26" s="14" customFormat="1" ht="15.95" customHeight="1" x14ac:dyDescent="0.2">
      <c r="A111" s="15" t="s">
        <v>190</v>
      </c>
      <c r="B111" s="25" t="s">
        <v>191</v>
      </c>
      <c r="C111" s="29">
        <v>12</v>
      </c>
      <c r="D111" s="17" t="s">
        <v>192</v>
      </c>
      <c r="E111" s="18">
        <v>503</v>
      </c>
      <c r="F111" s="30">
        <v>1</v>
      </c>
      <c r="G111" s="31">
        <v>19002</v>
      </c>
      <c r="H111" s="20">
        <f t="shared" si="11"/>
        <v>19002</v>
      </c>
      <c r="I111" s="21">
        <f t="shared" si="13"/>
        <v>228024</v>
      </c>
      <c r="J111" s="22">
        <v>0</v>
      </c>
      <c r="K111" s="22">
        <f t="shared" si="12"/>
        <v>3123.6164383561645</v>
      </c>
      <c r="L111" s="22">
        <f t="shared" si="14"/>
        <v>31236.164383561645</v>
      </c>
      <c r="M111" s="22">
        <v>0</v>
      </c>
      <c r="N111" s="22">
        <v>0</v>
      </c>
      <c r="O111" s="22">
        <v>0</v>
      </c>
      <c r="P111" s="21">
        <f t="shared" si="15"/>
        <v>262383.78082191781</v>
      </c>
    </row>
    <row r="112" spans="1:26" s="14" customFormat="1" ht="15.95" customHeight="1" x14ac:dyDescent="0.2">
      <c r="A112" s="15" t="s">
        <v>193</v>
      </c>
      <c r="B112" s="25" t="s">
        <v>194</v>
      </c>
      <c r="C112" s="29">
        <v>12</v>
      </c>
      <c r="D112" s="17" t="s">
        <v>192</v>
      </c>
      <c r="E112" s="18">
        <v>503</v>
      </c>
      <c r="F112" s="30">
        <v>1</v>
      </c>
      <c r="G112" s="31">
        <v>18910.5</v>
      </c>
      <c r="H112" s="20">
        <f t="shared" si="11"/>
        <v>18910.5</v>
      </c>
      <c r="I112" s="21">
        <f t="shared" si="13"/>
        <v>226926</v>
      </c>
      <c r="J112" s="22">
        <v>0</v>
      </c>
      <c r="K112" s="22">
        <f t="shared" si="12"/>
        <v>3108.5753424657537</v>
      </c>
      <c r="L112" s="22">
        <f t="shared" si="14"/>
        <v>31085.753424657538</v>
      </c>
      <c r="M112" s="22">
        <v>0</v>
      </c>
      <c r="N112" s="22">
        <v>0</v>
      </c>
      <c r="O112" s="22">
        <v>8667</v>
      </c>
      <c r="P112" s="21">
        <f t="shared" si="15"/>
        <v>269787.32876712328</v>
      </c>
      <c r="R112" s="36"/>
      <c r="T112" s="37"/>
      <c r="U112" s="37"/>
      <c r="V112" s="37"/>
      <c r="W112" s="37"/>
      <c r="X112" s="37"/>
      <c r="Y112" s="37"/>
      <c r="Z112" s="37"/>
    </row>
    <row r="113" spans="1:16" s="14" customFormat="1" ht="15.95" customHeight="1" x14ac:dyDescent="0.2">
      <c r="A113" s="15" t="s">
        <v>195</v>
      </c>
      <c r="B113" s="25" t="s">
        <v>196</v>
      </c>
      <c r="C113" s="29">
        <v>12</v>
      </c>
      <c r="D113" s="17" t="s">
        <v>192</v>
      </c>
      <c r="E113" s="18">
        <v>503</v>
      </c>
      <c r="F113" s="30">
        <v>1</v>
      </c>
      <c r="G113" s="31">
        <v>9894</v>
      </c>
      <c r="H113" s="20">
        <f t="shared" si="11"/>
        <v>9894</v>
      </c>
      <c r="I113" s="21">
        <f t="shared" si="13"/>
        <v>118728</v>
      </c>
      <c r="J113" s="22">
        <v>0</v>
      </c>
      <c r="K113" s="22">
        <f t="shared" si="12"/>
        <v>1626.4109589041095</v>
      </c>
      <c r="L113" s="22">
        <f t="shared" si="14"/>
        <v>16264.109589041094</v>
      </c>
      <c r="M113" s="22">
        <v>0</v>
      </c>
      <c r="N113" s="22">
        <v>0</v>
      </c>
      <c r="O113" s="22">
        <v>15796.0008</v>
      </c>
      <c r="P113" s="21">
        <f t="shared" si="15"/>
        <v>152414.52134794521</v>
      </c>
    </row>
    <row r="114" spans="1:16" s="14" customFormat="1" ht="15.95" customHeight="1" x14ac:dyDescent="0.2">
      <c r="A114" s="15" t="s">
        <v>67</v>
      </c>
      <c r="B114" s="25" t="s">
        <v>197</v>
      </c>
      <c r="C114" s="29">
        <v>12</v>
      </c>
      <c r="D114" s="17" t="s">
        <v>192</v>
      </c>
      <c r="E114" s="18">
        <v>503</v>
      </c>
      <c r="F114" s="30">
        <v>1</v>
      </c>
      <c r="G114" s="31">
        <v>11121</v>
      </c>
      <c r="H114" s="20">
        <f t="shared" si="11"/>
        <v>11121</v>
      </c>
      <c r="I114" s="21">
        <f t="shared" si="13"/>
        <v>133452</v>
      </c>
      <c r="J114" s="22">
        <v>0</v>
      </c>
      <c r="K114" s="22">
        <f t="shared" si="12"/>
        <v>1828.1095890410959</v>
      </c>
      <c r="L114" s="22">
        <f t="shared" si="14"/>
        <v>18281.095890410958</v>
      </c>
      <c r="M114" s="22">
        <v>0</v>
      </c>
      <c r="N114" s="22">
        <v>0</v>
      </c>
      <c r="O114" s="22">
        <v>13286.0016</v>
      </c>
      <c r="P114" s="21">
        <f t="shared" si="15"/>
        <v>166847.20707945203</v>
      </c>
    </row>
    <row r="115" spans="1:16" s="14" customFormat="1" ht="15.95" customHeight="1" x14ac:dyDescent="0.2">
      <c r="A115" s="15" t="s">
        <v>198</v>
      </c>
      <c r="B115" s="25" t="s">
        <v>199</v>
      </c>
      <c r="C115" s="29">
        <v>12</v>
      </c>
      <c r="D115" s="17" t="s">
        <v>192</v>
      </c>
      <c r="E115" s="18">
        <v>503</v>
      </c>
      <c r="F115" s="30">
        <v>1</v>
      </c>
      <c r="G115" s="31">
        <v>8625</v>
      </c>
      <c r="H115" s="20">
        <f t="shared" si="11"/>
        <v>8625</v>
      </c>
      <c r="I115" s="21">
        <f t="shared" si="13"/>
        <v>103500</v>
      </c>
      <c r="J115" s="22">
        <v>0</v>
      </c>
      <c r="K115" s="22">
        <f t="shared" si="12"/>
        <v>1417.8082191780823</v>
      </c>
      <c r="L115" s="22">
        <f t="shared" si="14"/>
        <v>14178.082191780823</v>
      </c>
      <c r="M115" s="22">
        <v>0</v>
      </c>
      <c r="N115" s="22">
        <v>0</v>
      </c>
      <c r="O115" s="22">
        <v>13825.0008</v>
      </c>
      <c r="P115" s="21">
        <f t="shared" si="15"/>
        <v>132920.89121095891</v>
      </c>
    </row>
    <row r="116" spans="1:16" s="14" customFormat="1" ht="15.95" customHeight="1" x14ac:dyDescent="0.2">
      <c r="A116" s="15" t="s">
        <v>200</v>
      </c>
      <c r="B116" s="25" t="s">
        <v>201</v>
      </c>
      <c r="C116" s="29">
        <v>12</v>
      </c>
      <c r="D116" s="17" t="s">
        <v>192</v>
      </c>
      <c r="E116" s="18">
        <v>503</v>
      </c>
      <c r="F116" s="30">
        <v>1</v>
      </c>
      <c r="G116" s="31">
        <v>8340</v>
      </c>
      <c r="H116" s="20">
        <f t="shared" si="11"/>
        <v>8340</v>
      </c>
      <c r="I116" s="21">
        <f t="shared" si="13"/>
        <v>100080</v>
      </c>
      <c r="J116" s="22">
        <v>0</v>
      </c>
      <c r="K116" s="22">
        <f t="shared" si="12"/>
        <v>1370.958904109589</v>
      </c>
      <c r="L116" s="22">
        <f t="shared" si="14"/>
        <v>13709.589041095891</v>
      </c>
      <c r="M116" s="22">
        <v>0</v>
      </c>
      <c r="N116" s="22">
        <v>0</v>
      </c>
      <c r="O116" s="22">
        <v>12731.0016</v>
      </c>
      <c r="P116" s="21">
        <f t="shared" si="15"/>
        <v>127891.54954520549</v>
      </c>
    </row>
    <row r="117" spans="1:16" s="14" customFormat="1" ht="74.25" customHeight="1" x14ac:dyDescent="0.2">
      <c r="A117" s="18" t="s">
        <v>202</v>
      </c>
      <c r="B117" s="38" t="s">
        <v>203</v>
      </c>
      <c r="C117" s="29">
        <v>12</v>
      </c>
      <c r="D117" s="39" t="s">
        <v>192</v>
      </c>
      <c r="E117" s="18">
        <v>503</v>
      </c>
      <c r="F117" s="30">
        <v>6</v>
      </c>
      <c r="G117" s="31">
        <v>8340</v>
      </c>
      <c r="H117" s="20">
        <f t="shared" si="11"/>
        <v>50040</v>
      </c>
      <c r="I117" s="21">
        <f t="shared" si="13"/>
        <v>600480</v>
      </c>
      <c r="J117" s="22">
        <v>0</v>
      </c>
      <c r="K117" s="22">
        <f t="shared" si="12"/>
        <v>8225.7534246575342</v>
      </c>
      <c r="L117" s="22">
        <f t="shared" si="14"/>
        <v>82257.534246575349</v>
      </c>
      <c r="M117" s="22">
        <v>0</v>
      </c>
      <c r="N117" s="22">
        <v>0</v>
      </c>
      <c r="O117" s="22">
        <v>12731.0016</v>
      </c>
      <c r="P117" s="21">
        <f t="shared" si="15"/>
        <v>703694.28927123279</v>
      </c>
    </row>
    <row r="118" spans="1:16" s="14" customFormat="1" ht="15.95" customHeight="1" x14ac:dyDescent="0.2">
      <c r="A118" s="15" t="s">
        <v>204</v>
      </c>
      <c r="B118" s="25" t="s">
        <v>205</v>
      </c>
      <c r="C118" s="29">
        <v>12</v>
      </c>
      <c r="D118" s="17" t="s">
        <v>192</v>
      </c>
      <c r="E118" s="18">
        <v>503</v>
      </c>
      <c r="F118" s="30">
        <v>1</v>
      </c>
      <c r="G118" s="31">
        <v>8679</v>
      </c>
      <c r="H118" s="20">
        <f t="shared" si="11"/>
        <v>8679</v>
      </c>
      <c r="I118" s="21">
        <f t="shared" si="13"/>
        <v>104148</v>
      </c>
      <c r="J118" s="22">
        <v>0</v>
      </c>
      <c r="K118" s="22">
        <f t="shared" si="12"/>
        <v>1426.6849315068494</v>
      </c>
      <c r="L118" s="22">
        <f t="shared" si="14"/>
        <v>14266.849315068492</v>
      </c>
      <c r="M118" s="22">
        <v>0</v>
      </c>
      <c r="N118" s="22">
        <v>0</v>
      </c>
      <c r="O118" s="22">
        <v>13229.0016</v>
      </c>
      <c r="P118" s="21">
        <f t="shared" si="15"/>
        <v>133070.53584657534</v>
      </c>
    </row>
    <row r="119" spans="1:16" s="14" customFormat="1" ht="15.95" customHeight="1" x14ac:dyDescent="0.2">
      <c r="A119" s="15" t="s">
        <v>206</v>
      </c>
      <c r="B119" s="25" t="s">
        <v>207</v>
      </c>
      <c r="C119" s="29">
        <v>12</v>
      </c>
      <c r="D119" s="17" t="s">
        <v>192</v>
      </c>
      <c r="E119" s="18">
        <v>503</v>
      </c>
      <c r="F119" s="30">
        <v>1</v>
      </c>
      <c r="G119" s="31">
        <v>8313</v>
      </c>
      <c r="H119" s="20">
        <f t="shared" si="11"/>
        <v>8313</v>
      </c>
      <c r="I119" s="21">
        <f t="shared" si="13"/>
        <v>99756</v>
      </c>
      <c r="J119" s="22">
        <v>0</v>
      </c>
      <c r="K119" s="22">
        <f t="shared" si="12"/>
        <v>1366.5205479452056</v>
      </c>
      <c r="L119" s="22">
        <f t="shared" si="14"/>
        <v>13665.205479452055</v>
      </c>
      <c r="M119" s="22">
        <v>0</v>
      </c>
      <c r="N119" s="22">
        <v>0</v>
      </c>
      <c r="O119" s="22">
        <v>12689</v>
      </c>
      <c r="P119" s="21">
        <f t="shared" si="15"/>
        <v>127476.72602739726</v>
      </c>
    </row>
    <row r="120" spans="1:16" s="14" customFormat="1" ht="15.95" customHeight="1" x14ac:dyDescent="0.2">
      <c r="A120" s="15" t="s">
        <v>208</v>
      </c>
      <c r="B120" s="25" t="s">
        <v>209</v>
      </c>
      <c r="C120" s="29">
        <v>12</v>
      </c>
      <c r="D120" s="17" t="s">
        <v>192</v>
      </c>
      <c r="E120" s="18">
        <v>503</v>
      </c>
      <c r="F120" s="30">
        <v>1</v>
      </c>
      <c r="G120" s="31">
        <v>5569.5</v>
      </c>
      <c r="H120" s="20">
        <f t="shared" si="11"/>
        <v>5569.5</v>
      </c>
      <c r="I120" s="21">
        <f t="shared" si="13"/>
        <v>66834</v>
      </c>
      <c r="J120" s="22">
        <v>0</v>
      </c>
      <c r="K120" s="22">
        <f t="shared" si="12"/>
        <v>915.53424657534254</v>
      </c>
      <c r="L120" s="22">
        <f t="shared" si="14"/>
        <v>9155.3424657534251</v>
      </c>
      <c r="M120" s="22">
        <v>0</v>
      </c>
      <c r="N120" s="22">
        <v>0</v>
      </c>
      <c r="O120" s="22">
        <v>8729.0015999999996</v>
      </c>
      <c r="P120" s="21">
        <f t="shared" si="15"/>
        <v>85633.878312328772</v>
      </c>
    </row>
    <row r="121" spans="1:16" s="14" customFormat="1" ht="15.95" customHeight="1" x14ac:dyDescent="0.2">
      <c r="A121" s="15" t="s">
        <v>210</v>
      </c>
      <c r="B121" s="25" t="s">
        <v>211</v>
      </c>
      <c r="C121" s="29">
        <v>12</v>
      </c>
      <c r="D121" s="17" t="s">
        <v>192</v>
      </c>
      <c r="E121" s="18">
        <v>503</v>
      </c>
      <c r="F121" s="30">
        <v>1</v>
      </c>
      <c r="G121" s="31">
        <v>0</v>
      </c>
      <c r="H121" s="20">
        <f t="shared" si="11"/>
        <v>0</v>
      </c>
      <c r="I121" s="21">
        <f t="shared" si="13"/>
        <v>0</v>
      </c>
      <c r="J121" s="22">
        <v>0</v>
      </c>
      <c r="K121" s="22">
        <f t="shared" si="12"/>
        <v>0</v>
      </c>
      <c r="L121" s="22">
        <f t="shared" si="14"/>
        <v>0</v>
      </c>
      <c r="M121" s="22">
        <v>0</v>
      </c>
      <c r="N121" s="22">
        <v>0</v>
      </c>
      <c r="O121" s="22">
        <v>0</v>
      </c>
      <c r="P121" s="21">
        <f t="shared" si="15"/>
        <v>0</v>
      </c>
    </row>
    <row r="122" spans="1:16" s="14" customFormat="1" ht="15.95" customHeight="1" x14ac:dyDescent="0.2">
      <c r="A122" s="15" t="s">
        <v>212</v>
      </c>
      <c r="B122" s="25" t="s">
        <v>213</v>
      </c>
      <c r="C122" s="29">
        <v>12</v>
      </c>
      <c r="D122" s="17" t="s">
        <v>192</v>
      </c>
      <c r="E122" s="18">
        <v>503</v>
      </c>
      <c r="F122" s="30">
        <v>1</v>
      </c>
      <c r="G122" s="31">
        <v>6588</v>
      </c>
      <c r="H122" s="20">
        <f t="shared" si="11"/>
        <v>6588</v>
      </c>
      <c r="I122" s="21">
        <f t="shared" si="13"/>
        <v>79056</v>
      </c>
      <c r="J122" s="22">
        <v>0</v>
      </c>
      <c r="K122" s="22">
        <f t="shared" si="12"/>
        <v>1082.958904109589</v>
      </c>
      <c r="L122" s="22">
        <f t="shared" si="14"/>
        <v>10829.589041095891</v>
      </c>
      <c r="M122" s="22">
        <v>0</v>
      </c>
      <c r="N122" s="22">
        <v>0</v>
      </c>
      <c r="O122" s="22">
        <v>10237.0008</v>
      </c>
      <c r="P122" s="21">
        <f t="shared" si="15"/>
        <v>101205.54874520548</v>
      </c>
    </row>
    <row r="123" spans="1:16" s="14" customFormat="1" ht="27.75" customHeight="1" x14ac:dyDescent="0.2">
      <c r="A123" s="15" t="s">
        <v>198</v>
      </c>
      <c r="B123" s="38" t="s">
        <v>214</v>
      </c>
      <c r="C123" s="29">
        <v>12</v>
      </c>
      <c r="D123" s="17" t="s">
        <v>192</v>
      </c>
      <c r="E123" s="18">
        <v>503</v>
      </c>
      <c r="F123" s="30">
        <v>2</v>
      </c>
      <c r="G123" s="31">
        <v>9082.5</v>
      </c>
      <c r="H123" s="20">
        <f t="shared" si="11"/>
        <v>18165</v>
      </c>
      <c r="I123" s="21">
        <f t="shared" si="13"/>
        <v>217980</v>
      </c>
      <c r="J123" s="22">
        <v>0</v>
      </c>
      <c r="K123" s="22">
        <f t="shared" si="12"/>
        <v>2986.0273972602736</v>
      </c>
      <c r="L123" s="22">
        <f t="shared" si="14"/>
        <v>29860.273972602739</v>
      </c>
      <c r="M123" s="22">
        <v>0</v>
      </c>
      <c r="N123" s="22">
        <v>0</v>
      </c>
      <c r="O123" s="22">
        <v>13825.0008</v>
      </c>
      <c r="P123" s="21">
        <f t="shared" si="15"/>
        <v>264651.30216986302</v>
      </c>
    </row>
    <row r="124" spans="1:16" s="14" customFormat="1" ht="15.95" customHeight="1" x14ac:dyDescent="0.2">
      <c r="A124" s="15" t="s">
        <v>215</v>
      </c>
      <c r="B124" s="25" t="s">
        <v>216</v>
      </c>
      <c r="C124" s="29">
        <v>12</v>
      </c>
      <c r="D124" s="17" t="s">
        <v>192</v>
      </c>
      <c r="E124" s="18">
        <v>503</v>
      </c>
      <c r="F124" s="30">
        <v>1</v>
      </c>
      <c r="G124" s="31">
        <v>12480</v>
      </c>
      <c r="H124" s="20">
        <f t="shared" si="11"/>
        <v>12480</v>
      </c>
      <c r="I124" s="21">
        <f t="shared" si="13"/>
        <v>149760</v>
      </c>
      <c r="J124" s="22">
        <v>0</v>
      </c>
      <c r="K124" s="22">
        <f t="shared" si="12"/>
        <v>2051.5068493150684</v>
      </c>
      <c r="L124" s="22">
        <f t="shared" si="14"/>
        <v>20515.068493150684</v>
      </c>
      <c r="M124" s="22">
        <v>0</v>
      </c>
      <c r="N124" s="22">
        <v>0</v>
      </c>
      <c r="O124" s="22">
        <v>18791.0016</v>
      </c>
      <c r="P124" s="21">
        <f t="shared" si="15"/>
        <v>191117.57694246576</v>
      </c>
    </row>
    <row r="125" spans="1:16" s="14" customFormat="1" ht="15.95" customHeight="1" x14ac:dyDescent="0.2">
      <c r="A125" s="15" t="s">
        <v>217</v>
      </c>
      <c r="B125" s="25" t="s">
        <v>218</v>
      </c>
      <c r="C125" s="29">
        <v>12</v>
      </c>
      <c r="D125" s="17" t="s">
        <v>192</v>
      </c>
      <c r="E125" s="18">
        <v>503</v>
      </c>
      <c r="F125" s="30">
        <v>1</v>
      </c>
      <c r="G125" s="31">
        <v>8856</v>
      </c>
      <c r="H125" s="20">
        <f t="shared" si="11"/>
        <v>8856</v>
      </c>
      <c r="I125" s="21">
        <f t="shared" si="13"/>
        <v>106272</v>
      </c>
      <c r="J125" s="22">
        <v>0</v>
      </c>
      <c r="K125" s="22">
        <f t="shared" si="12"/>
        <v>1455.7808219178082</v>
      </c>
      <c r="L125" s="22">
        <f t="shared" si="14"/>
        <v>14557.808219178081</v>
      </c>
      <c r="M125" s="22">
        <v>0</v>
      </c>
      <c r="N125" s="22">
        <v>0</v>
      </c>
      <c r="O125" s="22">
        <v>13001.0016</v>
      </c>
      <c r="P125" s="21">
        <f t="shared" si="15"/>
        <v>135286.59064109589</v>
      </c>
    </row>
    <row r="126" spans="1:16" s="14" customFormat="1" ht="15.95" customHeight="1" x14ac:dyDescent="0.2">
      <c r="A126" s="15" t="s">
        <v>219</v>
      </c>
      <c r="B126" s="25" t="s">
        <v>220</v>
      </c>
      <c r="C126" s="29">
        <v>12</v>
      </c>
      <c r="D126" s="17" t="s">
        <v>192</v>
      </c>
      <c r="E126" s="18">
        <v>503</v>
      </c>
      <c r="F126" s="30">
        <v>1</v>
      </c>
      <c r="G126" s="31">
        <v>7626</v>
      </c>
      <c r="H126" s="20">
        <f t="shared" si="11"/>
        <v>7626</v>
      </c>
      <c r="I126" s="21">
        <f t="shared" si="13"/>
        <v>91512</v>
      </c>
      <c r="J126" s="22">
        <v>0</v>
      </c>
      <c r="K126" s="22">
        <f t="shared" si="12"/>
        <v>1253.5890410958905</v>
      </c>
      <c r="L126" s="22">
        <f t="shared" si="14"/>
        <v>12535.890410958906</v>
      </c>
      <c r="M126" s="22">
        <v>0</v>
      </c>
      <c r="N126" s="22">
        <v>0</v>
      </c>
      <c r="O126" s="22">
        <v>10830</v>
      </c>
      <c r="P126" s="21">
        <f t="shared" si="15"/>
        <v>116131.4794520548</v>
      </c>
    </row>
    <row r="127" spans="1:16" s="14" customFormat="1" ht="15.95" customHeight="1" x14ac:dyDescent="0.2">
      <c r="A127" s="15" t="s">
        <v>221</v>
      </c>
      <c r="B127" s="25" t="s">
        <v>222</v>
      </c>
      <c r="C127" s="29">
        <v>12</v>
      </c>
      <c r="D127" s="17" t="s">
        <v>192</v>
      </c>
      <c r="E127" s="18">
        <v>503</v>
      </c>
      <c r="F127" s="30">
        <v>1</v>
      </c>
      <c r="G127" s="31">
        <v>6036</v>
      </c>
      <c r="H127" s="20">
        <f t="shared" si="11"/>
        <v>6036</v>
      </c>
      <c r="I127" s="21">
        <f t="shared" si="13"/>
        <v>72432</v>
      </c>
      <c r="J127" s="22">
        <v>0</v>
      </c>
      <c r="K127" s="22">
        <f t="shared" si="12"/>
        <v>992.21917808219177</v>
      </c>
      <c r="L127" s="22">
        <f t="shared" si="14"/>
        <v>9922.1917808219168</v>
      </c>
      <c r="M127" s="22">
        <v>0</v>
      </c>
      <c r="N127" s="22">
        <v>0</v>
      </c>
      <c r="O127" s="22">
        <v>9424.0007999999998</v>
      </c>
      <c r="P127" s="21">
        <f t="shared" si="15"/>
        <v>92770.411758904098</v>
      </c>
    </row>
    <row r="128" spans="1:16" s="14" customFormat="1" ht="15.95" customHeight="1" x14ac:dyDescent="0.2">
      <c r="A128" s="15" t="s">
        <v>47</v>
      </c>
      <c r="B128" s="25" t="s">
        <v>223</v>
      </c>
      <c r="C128" s="29">
        <v>12</v>
      </c>
      <c r="D128" s="17" t="s">
        <v>192</v>
      </c>
      <c r="E128" s="18">
        <v>503</v>
      </c>
      <c r="F128" s="30">
        <v>1</v>
      </c>
      <c r="G128" s="31">
        <v>8340</v>
      </c>
      <c r="H128" s="20">
        <f t="shared" si="11"/>
        <v>8340</v>
      </c>
      <c r="I128" s="21">
        <f t="shared" si="13"/>
        <v>100080</v>
      </c>
      <c r="J128" s="22">
        <v>0</v>
      </c>
      <c r="K128" s="22">
        <f t="shared" si="12"/>
        <v>1370.958904109589</v>
      </c>
      <c r="L128" s="22">
        <f t="shared" si="14"/>
        <v>13709.589041095891</v>
      </c>
      <c r="M128" s="22">
        <v>0</v>
      </c>
      <c r="N128" s="22">
        <v>0</v>
      </c>
      <c r="O128" s="22">
        <v>12731.0016</v>
      </c>
      <c r="P128" s="21">
        <f t="shared" si="15"/>
        <v>127891.54954520549</v>
      </c>
    </row>
    <row r="129" spans="1:16" s="14" customFormat="1" ht="26.25" customHeight="1" x14ac:dyDescent="0.2">
      <c r="A129" s="15" t="s">
        <v>224</v>
      </c>
      <c r="B129" s="38" t="s">
        <v>225</v>
      </c>
      <c r="C129" s="29">
        <v>12</v>
      </c>
      <c r="D129" s="17" t="s">
        <v>192</v>
      </c>
      <c r="E129" s="18">
        <v>503</v>
      </c>
      <c r="F129" s="30">
        <v>2</v>
      </c>
      <c r="G129" s="31">
        <v>7626</v>
      </c>
      <c r="H129" s="20">
        <f t="shared" si="11"/>
        <v>15252</v>
      </c>
      <c r="I129" s="21">
        <f t="shared" si="13"/>
        <v>183024</v>
      </c>
      <c r="J129" s="22">
        <v>0</v>
      </c>
      <c r="K129" s="22">
        <f t="shared" si="12"/>
        <v>2507.178082191781</v>
      </c>
      <c r="L129" s="22">
        <f t="shared" si="14"/>
        <v>25071.780821917811</v>
      </c>
      <c r="M129" s="22">
        <v>0</v>
      </c>
      <c r="N129" s="22">
        <v>0</v>
      </c>
      <c r="O129" s="22">
        <v>10830</v>
      </c>
      <c r="P129" s="21">
        <f t="shared" si="15"/>
        <v>221432.9589041096</v>
      </c>
    </row>
    <row r="130" spans="1:16" s="14" customFormat="1" ht="15.95" customHeight="1" x14ac:dyDescent="0.2">
      <c r="A130" s="15" t="s">
        <v>202</v>
      </c>
      <c r="B130" s="25" t="s">
        <v>226</v>
      </c>
      <c r="C130" s="29">
        <v>12</v>
      </c>
      <c r="D130" s="17" t="s">
        <v>192</v>
      </c>
      <c r="E130" s="18">
        <v>503</v>
      </c>
      <c r="F130" s="30">
        <v>1</v>
      </c>
      <c r="G130" s="31">
        <v>8818.5</v>
      </c>
      <c r="H130" s="20">
        <f t="shared" si="11"/>
        <v>8818.5</v>
      </c>
      <c r="I130" s="21">
        <f t="shared" si="13"/>
        <v>105822</v>
      </c>
      <c r="J130" s="22">
        <v>0</v>
      </c>
      <c r="K130" s="22">
        <f t="shared" si="12"/>
        <v>1449.6164383561643</v>
      </c>
      <c r="L130" s="22">
        <f t="shared" si="14"/>
        <v>14496.164383561643</v>
      </c>
      <c r="M130" s="22">
        <v>0</v>
      </c>
      <c r="N130" s="22">
        <v>0</v>
      </c>
      <c r="O130" s="22">
        <v>12944.0016</v>
      </c>
      <c r="P130" s="21">
        <f t="shared" si="15"/>
        <v>134711.7824219178</v>
      </c>
    </row>
    <row r="131" spans="1:16" s="14" customFormat="1" ht="15.95" customHeight="1" x14ac:dyDescent="0.2">
      <c r="A131" s="15" t="s">
        <v>227</v>
      </c>
      <c r="B131" s="25" t="s">
        <v>228</v>
      </c>
      <c r="C131" s="29">
        <v>12</v>
      </c>
      <c r="D131" s="17" t="s">
        <v>192</v>
      </c>
      <c r="E131" s="18">
        <v>503</v>
      </c>
      <c r="F131" s="30">
        <v>1</v>
      </c>
      <c r="G131" s="31">
        <v>5770.5</v>
      </c>
      <c r="H131" s="20">
        <f t="shared" si="11"/>
        <v>5770.5</v>
      </c>
      <c r="I131" s="21">
        <f t="shared" si="13"/>
        <v>69246</v>
      </c>
      <c r="J131" s="22">
        <v>0</v>
      </c>
      <c r="K131" s="22">
        <f t="shared" si="12"/>
        <v>948.57534246575347</v>
      </c>
      <c r="L131" s="22">
        <f t="shared" si="14"/>
        <v>9485.7534246575342</v>
      </c>
      <c r="M131" s="22">
        <v>0</v>
      </c>
      <c r="N131" s="22">
        <v>0</v>
      </c>
      <c r="O131" s="22">
        <v>9017.0015999999996</v>
      </c>
      <c r="P131" s="21">
        <f t="shared" si="15"/>
        <v>88697.330367123301</v>
      </c>
    </row>
    <row r="132" spans="1:16" s="14" customFormat="1" ht="15.95" customHeight="1" x14ac:dyDescent="0.2">
      <c r="A132" s="15" t="s">
        <v>229</v>
      </c>
      <c r="B132" s="25" t="s">
        <v>230</v>
      </c>
      <c r="C132" s="29">
        <v>12</v>
      </c>
      <c r="D132" s="17" t="s">
        <v>192</v>
      </c>
      <c r="E132" s="18">
        <v>503</v>
      </c>
      <c r="F132" s="30">
        <v>1</v>
      </c>
      <c r="G132" s="31">
        <v>8874</v>
      </c>
      <c r="H132" s="20">
        <f t="shared" si="11"/>
        <v>8874</v>
      </c>
      <c r="I132" s="21">
        <f t="shared" si="13"/>
        <v>106488</v>
      </c>
      <c r="J132" s="22">
        <v>0</v>
      </c>
      <c r="K132" s="22">
        <f t="shared" si="12"/>
        <v>1458.7397260273972</v>
      </c>
      <c r="L132" s="22">
        <f t="shared" si="14"/>
        <v>14587.39726027397</v>
      </c>
      <c r="M132" s="22">
        <v>0</v>
      </c>
      <c r="N132" s="22">
        <v>0</v>
      </c>
      <c r="O132" s="22">
        <v>12516</v>
      </c>
      <c r="P132" s="21">
        <f t="shared" si="15"/>
        <v>135050.13698630137</v>
      </c>
    </row>
    <row r="133" spans="1:16" s="14" customFormat="1" ht="15.95" customHeight="1" x14ac:dyDescent="0.2">
      <c r="A133" s="15" t="s">
        <v>231</v>
      </c>
      <c r="B133" s="25" t="s">
        <v>232</v>
      </c>
      <c r="C133" s="29">
        <v>12</v>
      </c>
      <c r="D133" s="17" t="s">
        <v>192</v>
      </c>
      <c r="E133" s="18">
        <v>503</v>
      </c>
      <c r="F133" s="30">
        <v>1</v>
      </c>
      <c r="G133" s="31">
        <v>8340</v>
      </c>
      <c r="H133" s="20">
        <f t="shared" si="11"/>
        <v>8340</v>
      </c>
      <c r="I133" s="21">
        <f t="shared" si="13"/>
        <v>100080</v>
      </c>
      <c r="J133" s="22">
        <v>0</v>
      </c>
      <c r="K133" s="22">
        <f t="shared" si="12"/>
        <v>1370.958904109589</v>
      </c>
      <c r="L133" s="22">
        <f t="shared" si="14"/>
        <v>13709.589041095891</v>
      </c>
      <c r="M133" s="22">
        <v>0</v>
      </c>
      <c r="N133" s="22">
        <v>0</v>
      </c>
      <c r="O133" s="22">
        <v>12731.0016</v>
      </c>
      <c r="P133" s="21">
        <f t="shared" si="15"/>
        <v>127891.54954520549</v>
      </c>
    </row>
    <row r="134" spans="1:16" s="14" customFormat="1" ht="15.95" customHeight="1" x14ac:dyDescent="0.2">
      <c r="A134" s="15" t="s">
        <v>39</v>
      </c>
      <c r="B134" s="25" t="s">
        <v>30</v>
      </c>
      <c r="C134" s="29">
        <v>12</v>
      </c>
      <c r="D134" s="17" t="s">
        <v>192</v>
      </c>
      <c r="E134" s="18">
        <v>503</v>
      </c>
      <c r="F134" s="30">
        <v>1</v>
      </c>
      <c r="G134" s="31">
        <f>2464.0005*2</f>
        <v>4928.0010000000002</v>
      </c>
      <c r="H134" s="20">
        <f t="shared" si="11"/>
        <v>4928.0010000000002</v>
      </c>
      <c r="I134" s="21">
        <f t="shared" si="13"/>
        <v>59136.012000000002</v>
      </c>
      <c r="J134" s="22">
        <v>0</v>
      </c>
      <c r="K134" s="22">
        <f t="shared" si="12"/>
        <v>810.08235616438355</v>
      </c>
      <c r="L134" s="22">
        <f t="shared" si="14"/>
        <v>8100.823561643836</v>
      </c>
      <c r="M134" s="22">
        <v>0</v>
      </c>
      <c r="N134" s="22">
        <v>0</v>
      </c>
      <c r="O134" s="22">
        <v>2779.3920000000003</v>
      </c>
      <c r="P134" s="21">
        <f t="shared" si="15"/>
        <v>70826.309917808234</v>
      </c>
    </row>
    <row r="135" spans="1:16" s="14" customFormat="1" ht="15.95" customHeight="1" x14ac:dyDescent="0.2">
      <c r="A135" s="15" t="s">
        <v>39</v>
      </c>
      <c r="B135" s="25" t="s">
        <v>233</v>
      </c>
      <c r="C135" s="29">
        <v>12</v>
      </c>
      <c r="D135" s="17" t="s">
        <v>192</v>
      </c>
      <c r="E135" s="18">
        <v>503</v>
      </c>
      <c r="F135" s="30">
        <v>1</v>
      </c>
      <c r="G135" s="31">
        <f>3219.75*2</f>
        <v>6439.5</v>
      </c>
      <c r="H135" s="20">
        <f t="shared" si="11"/>
        <v>6439.5</v>
      </c>
      <c r="I135" s="21">
        <f t="shared" si="13"/>
        <v>77274</v>
      </c>
      <c r="J135" s="22">
        <v>0</v>
      </c>
      <c r="K135" s="22">
        <f t="shared" si="12"/>
        <v>1058.5479452054794</v>
      </c>
      <c r="L135" s="22">
        <f t="shared" si="14"/>
        <v>10585.479452054795</v>
      </c>
      <c r="M135" s="22">
        <v>0</v>
      </c>
      <c r="N135" s="22">
        <v>0</v>
      </c>
      <c r="O135" s="22">
        <v>3631.8779999999997</v>
      </c>
      <c r="P135" s="21">
        <f t="shared" si="15"/>
        <v>92549.905397260271</v>
      </c>
    </row>
    <row r="136" spans="1:16" s="14" customFormat="1" ht="15.95" customHeight="1" x14ac:dyDescent="0.2">
      <c r="A136" s="15" t="s">
        <v>39</v>
      </c>
      <c r="B136" s="25" t="s">
        <v>234</v>
      </c>
      <c r="C136" s="29">
        <v>12</v>
      </c>
      <c r="D136" s="17" t="s">
        <v>192</v>
      </c>
      <c r="E136" s="18">
        <v>503</v>
      </c>
      <c r="F136" s="30">
        <v>1</v>
      </c>
      <c r="G136" s="31">
        <f>2489.25*2</f>
        <v>4978.5</v>
      </c>
      <c r="H136" s="20">
        <f t="shared" si="11"/>
        <v>4978.5</v>
      </c>
      <c r="I136" s="21">
        <f t="shared" si="13"/>
        <v>59742</v>
      </c>
      <c r="J136" s="22">
        <v>0</v>
      </c>
      <c r="K136" s="22">
        <f t="shared" si="12"/>
        <v>818.38356164383549</v>
      </c>
      <c r="L136" s="22">
        <f t="shared" si="14"/>
        <v>8183.8356164383558</v>
      </c>
      <c r="M136" s="22">
        <v>0</v>
      </c>
      <c r="N136" s="22">
        <v>0</v>
      </c>
      <c r="O136" s="22">
        <v>2807.8739999999998</v>
      </c>
      <c r="P136" s="21">
        <f t="shared" si="15"/>
        <v>71552.093178082185</v>
      </c>
    </row>
    <row r="137" spans="1:16" s="14" customFormat="1" ht="15.95" customHeight="1" x14ac:dyDescent="0.2">
      <c r="A137" s="15" t="s">
        <v>235</v>
      </c>
      <c r="B137" s="25" t="s">
        <v>236</v>
      </c>
      <c r="C137" s="29">
        <v>12</v>
      </c>
      <c r="D137" s="17" t="s">
        <v>192</v>
      </c>
      <c r="E137" s="18">
        <v>503</v>
      </c>
      <c r="F137" s="30">
        <v>1</v>
      </c>
      <c r="G137" s="31">
        <v>6414</v>
      </c>
      <c r="H137" s="20">
        <f t="shared" si="11"/>
        <v>6414</v>
      </c>
      <c r="I137" s="21">
        <f t="shared" si="13"/>
        <v>76968</v>
      </c>
      <c r="J137" s="22">
        <v>0</v>
      </c>
      <c r="K137" s="22">
        <f t="shared" si="12"/>
        <v>1054.3561643835617</v>
      </c>
      <c r="L137" s="22">
        <f t="shared" si="14"/>
        <v>10543.561643835616</v>
      </c>
      <c r="M137" s="22">
        <v>0</v>
      </c>
      <c r="N137" s="22">
        <v>0</v>
      </c>
      <c r="O137" s="22">
        <v>3426.8076000000001</v>
      </c>
      <c r="P137" s="21">
        <f t="shared" si="15"/>
        <v>91992.725408219179</v>
      </c>
    </row>
    <row r="138" spans="1:16" s="14" customFormat="1" ht="15.95" customHeight="1" x14ac:dyDescent="0.2">
      <c r="A138" s="15" t="s">
        <v>39</v>
      </c>
      <c r="B138" s="25" t="s">
        <v>237</v>
      </c>
      <c r="C138" s="29">
        <v>12</v>
      </c>
      <c r="D138" s="17" t="s">
        <v>192</v>
      </c>
      <c r="E138" s="18">
        <v>503</v>
      </c>
      <c r="F138" s="30">
        <v>1</v>
      </c>
      <c r="G138" s="31">
        <v>7632</v>
      </c>
      <c r="H138" s="20">
        <f t="shared" si="11"/>
        <v>7632</v>
      </c>
      <c r="I138" s="21">
        <f t="shared" si="13"/>
        <v>91584</v>
      </c>
      <c r="J138" s="22">
        <v>0</v>
      </c>
      <c r="K138" s="22">
        <f t="shared" si="12"/>
        <v>1254.5753424657535</v>
      </c>
      <c r="L138" s="22">
        <f t="shared" si="14"/>
        <v>12545.753424657534</v>
      </c>
      <c r="M138" s="22">
        <v>0</v>
      </c>
      <c r="N138" s="22">
        <v>0</v>
      </c>
      <c r="O138" s="22">
        <v>7663.92</v>
      </c>
      <c r="P138" s="21">
        <f t="shared" si="15"/>
        <v>113048.2487671233</v>
      </c>
    </row>
    <row r="139" spans="1:16" s="14" customFormat="1" ht="15.95" customHeight="1" x14ac:dyDescent="0.2">
      <c r="A139" s="15" t="s">
        <v>39</v>
      </c>
      <c r="B139" s="25" t="s">
        <v>238</v>
      </c>
      <c r="C139" s="29">
        <v>12</v>
      </c>
      <c r="D139" s="17" t="s">
        <v>192</v>
      </c>
      <c r="E139" s="18">
        <v>503</v>
      </c>
      <c r="F139" s="30">
        <v>1</v>
      </c>
      <c r="G139" s="31">
        <v>7632</v>
      </c>
      <c r="H139" s="20">
        <f t="shared" ref="H139:H202" si="21">+G139*F139</f>
        <v>7632</v>
      </c>
      <c r="I139" s="21">
        <f t="shared" si="13"/>
        <v>91584</v>
      </c>
      <c r="J139" s="22">
        <v>0</v>
      </c>
      <c r="K139" s="22">
        <f t="shared" ref="K139:K202" si="22">I139/365*20*25%</f>
        <v>1254.5753424657535</v>
      </c>
      <c r="L139" s="22">
        <f t="shared" si="14"/>
        <v>12545.753424657534</v>
      </c>
      <c r="M139" s="22">
        <v>0</v>
      </c>
      <c r="N139" s="22">
        <v>0</v>
      </c>
      <c r="O139" s="22">
        <v>7663.92</v>
      </c>
      <c r="P139" s="21">
        <f t="shared" si="15"/>
        <v>113048.2487671233</v>
      </c>
    </row>
    <row r="140" spans="1:16" s="14" customFormat="1" ht="15.95" customHeight="1" x14ac:dyDescent="0.2">
      <c r="A140" s="15" t="s">
        <v>239</v>
      </c>
      <c r="B140" s="25" t="s">
        <v>240</v>
      </c>
      <c r="C140" s="29">
        <v>12</v>
      </c>
      <c r="D140" s="17" t="s">
        <v>192</v>
      </c>
      <c r="E140" s="18">
        <v>503</v>
      </c>
      <c r="F140" s="30">
        <v>1</v>
      </c>
      <c r="G140" s="31">
        <v>12453</v>
      </c>
      <c r="H140" s="20">
        <f t="shared" si="21"/>
        <v>12453</v>
      </c>
      <c r="I140" s="21">
        <f t="shared" si="13"/>
        <v>149436</v>
      </c>
      <c r="J140" s="22">
        <v>0</v>
      </c>
      <c r="K140" s="22">
        <f t="shared" si="22"/>
        <v>2047.0684931506848</v>
      </c>
      <c r="L140" s="22">
        <f t="shared" si="14"/>
        <v>20470.68493150685</v>
      </c>
      <c r="M140" s="22">
        <v>0</v>
      </c>
      <c r="N140" s="22">
        <v>0</v>
      </c>
      <c r="O140" s="22">
        <v>12988.32</v>
      </c>
      <c r="P140" s="21">
        <f t="shared" si="15"/>
        <v>184942.07342465754</v>
      </c>
    </row>
    <row r="141" spans="1:16" s="14" customFormat="1" ht="15.95" customHeight="1" x14ac:dyDescent="0.2">
      <c r="A141" s="15" t="s">
        <v>39</v>
      </c>
      <c r="B141" s="25" t="s">
        <v>241</v>
      </c>
      <c r="C141" s="29">
        <v>12</v>
      </c>
      <c r="D141" s="17" t="s">
        <v>192</v>
      </c>
      <c r="E141" s="18">
        <v>503</v>
      </c>
      <c r="F141" s="30">
        <v>1</v>
      </c>
      <c r="G141" s="31">
        <f>2793*2</f>
        <v>5586</v>
      </c>
      <c r="H141" s="20">
        <f t="shared" si="21"/>
        <v>5586</v>
      </c>
      <c r="I141" s="21">
        <f t="shared" si="13"/>
        <v>67032</v>
      </c>
      <c r="J141" s="22">
        <v>0</v>
      </c>
      <c r="K141" s="22">
        <f t="shared" si="22"/>
        <v>918.24657534246569</v>
      </c>
      <c r="L141" s="22">
        <f t="shared" si="14"/>
        <v>9182.4657534246562</v>
      </c>
      <c r="M141" s="22">
        <v>0</v>
      </c>
      <c r="N141" s="22">
        <v>0</v>
      </c>
      <c r="O141" s="22">
        <v>3150.5039999999999</v>
      </c>
      <c r="P141" s="21">
        <f t="shared" si="15"/>
        <v>80283.216328767114</v>
      </c>
    </row>
    <row r="142" spans="1:16" s="14" customFormat="1" ht="15.95" customHeight="1" x14ac:dyDescent="0.2">
      <c r="A142" s="15" t="s">
        <v>242</v>
      </c>
      <c r="B142" s="25" t="s">
        <v>392</v>
      </c>
      <c r="C142" s="29">
        <v>12</v>
      </c>
      <c r="D142" s="17" t="s">
        <v>192</v>
      </c>
      <c r="E142" s="18">
        <v>503</v>
      </c>
      <c r="F142" s="30">
        <v>1</v>
      </c>
      <c r="G142" s="31">
        <f>2601.15*2</f>
        <v>5202.3</v>
      </c>
      <c r="H142" s="20">
        <f t="shared" si="21"/>
        <v>5202.3</v>
      </c>
      <c r="I142" s="21">
        <f t="shared" si="13"/>
        <v>62427.600000000006</v>
      </c>
      <c r="J142" s="22">
        <v>0</v>
      </c>
      <c r="K142" s="22">
        <f t="shared" si="22"/>
        <v>855.17260273972613</v>
      </c>
      <c r="L142" s="22">
        <f t="shared" si="14"/>
        <v>8551.7260273972606</v>
      </c>
      <c r="M142" s="22">
        <v>0</v>
      </c>
      <c r="N142" s="22">
        <v>0</v>
      </c>
      <c r="O142" s="22">
        <v>5706.24</v>
      </c>
      <c r="P142" s="21">
        <f t="shared" si="15"/>
        <v>77540.738630136999</v>
      </c>
    </row>
    <row r="143" spans="1:16" s="14" customFormat="1" ht="15.95" customHeight="1" x14ac:dyDescent="0.2">
      <c r="A143" s="56" t="s">
        <v>23</v>
      </c>
      <c r="B143" s="56"/>
      <c r="C143" s="56"/>
      <c r="D143" s="56"/>
      <c r="E143" s="56"/>
      <c r="F143" s="23">
        <f>SUM(F111:F142)</f>
        <v>39</v>
      </c>
      <c r="G143" s="20"/>
      <c r="H143" s="20"/>
      <c r="I143" s="24">
        <f>SUM(I111:I142)</f>
        <v>3898863.6120000002</v>
      </c>
      <c r="J143" s="24">
        <f t="shared" ref="J143:P143" si="23">SUM(J111:J142)</f>
        <v>0</v>
      </c>
      <c r="K143" s="24">
        <f t="shared" si="23"/>
        <v>53409.090575342452</v>
      </c>
      <c r="L143" s="24">
        <f t="shared" si="23"/>
        <v>534090.90575342451</v>
      </c>
      <c r="M143" s="24">
        <f t="shared" si="23"/>
        <v>0</v>
      </c>
      <c r="N143" s="24">
        <f t="shared" si="23"/>
        <v>0</v>
      </c>
      <c r="O143" s="24">
        <f t="shared" si="23"/>
        <v>308378.87719999993</v>
      </c>
      <c r="P143" s="24">
        <f t="shared" si="23"/>
        <v>4794742.485528768</v>
      </c>
    </row>
    <row r="144" spans="1:16" s="14" customFormat="1" ht="15.95" customHeight="1" x14ac:dyDescent="0.2">
      <c r="A144" s="15" t="s">
        <v>243</v>
      </c>
      <c r="B144" s="25" t="s">
        <v>406</v>
      </c>
      <c r="C144" s="29">
        <v>13</v>
      </c>
      <c r="D144" s="17" t="s">
        <v>245</v>
      </c>
      <c r="E144" s="18">
        <v>502</v>
      </c>
      <c r="F144" s="30">
        <v>1</v>
      </c>
      <c r="G144" s="31">
        <v>19002</v>
      </c>
      <c r="H144" s="20">
        <f t="shared" si="21"/>
        <v>19002</v>
      </c>
      <c r="I144" s="21">
        <f t="shared" si="13"/>
        <v>228024</v>
      </c>
      <c r="J144" s="22">
        <v>0</v>
      </c>
      <c r="K144" s="22">
        <f t="shared" si="22"/>
        <v>3123.6164383561645</v>
      </c>
      <c r="L144" s="22">
        <f t="shared" si="14"/>
        <v>31236.164383561645</v>
      </c>
      <c r="M144" s="22">
        <v>0</v>
      </c>
      <c r="N144" s="22">
        <v>0</v>
      </c>
      <c r="O144" s="22">
        <v>0</v>
      </c>
      <c r="P144" s="21">
        <f t="shared" si="15"/>
        <v>262383.78082191781</v>
      </c>
    </row>
    <row r="145" spans="1:16" s="14" customFormat="1" ht="72.75" customHeight="1" x14ac:dyDescent="0.2">
      <c r="A145" s="18" t="s">
        <v>246</v>
      </c>
      <c r="B145" s="38" t="s">
        <v>247</v>
      </c>
      <c r="C145" s="29">
        <v>13</v>
      </c>
      <c r="D145" s="39" t="s">
        <v>245</v>
      </c>
      <c r="E145" s="18">
        <v>502</v>
      </c>
      <c r="F145" s="30">
        <v>5</v>
      </c>
      <c r="G145" s="31">
        <v>8124</v>
      </c>
      <c r="H145" s="20">
        <f t="shared" si="21"/>
        <v>40620</v>
      </c>
      <c r="I145" s="21">
        <f t="shared" si="13"/>
        <v>487440</v>
      </c>
      <c r="J145" s="22">
        <v>0</v>
      </c>
      <c r="K145" s="22">
        <f t="shared" si="22"/>
        <v>6677.2602739726026</v>
      </c>
      <c r="L145" s="22">
        <f t="shared" si="14"/>
        <v>66772.602739726033</v>
      </c>
      <c r="M145" s="22">
        <v>0</v>
      </c>
      <c r="N145" s="22">
        <v>0</v>
      </c>
      <c r="O145" s="22">
        <v>12408</v>
      </c>
      <c r="P145" s="21">
        <f t="shared" si="15"/>
        <v>573297.8630136986</v>
      </c>
    </row>
    <row r="146" spans="1:16" s="14" customFormat="1" ht="25.5" customHeight="1" x14ac:dyDescent="0.2">
      <c r="A146" s="15" t="s">
        <v>248</v>
      </c>
      <c r="B146" s="38" t="s">
        <v>249</v>
      </c>
      <c r="C146" s="29">
        <v>13</v>
      </c>
      <c r="D146" s="17" t="s">
        <v>245</v>
      </c>
      <c r="E146" s="18">
        <v>502</v>
      </c>
      <c r="F146" s="30">
        <v>13</v>
      </c>
      <c r="G146" s="31">
        <v>8124</v>
      </c>
      <c r="H146" s="20">
        <f t="shared" si="21"/>
        <v>105612</v>
      </c>
      <c r="I146" s="21">
        <f t="shared" si="13"/>
        <v>1267344</v>
      </c>
      <c r="J146" s="22">
        <v>0</v>
      </c>
      <c r="K146" s="22">
        <f t="shared" si="22"/>
        <v>17360.876712328769</v>
      </c>
      <c r="L146" s="22">
        <f t="shared" si="14"/>
        <v>173608.76712328769</v>
      </c>
      <c r="M146" s="22">
        <v>0</v>
      </c>
      <c r="N146" s="22">
        <v>0</v>
      </c>
      <c r="O146" s="22">
        <v>12408</v>
      </c>
      <c r="P146" s="21">
        <f t="shared" si="15"/>
        <v>1470721.6438356165</v>
      </c>
    </row>
    <row r="147" spans="1:16" s="14" customFormat="1" ht="15.95" customHeight="1" x14ac:dyDescent="0.2">
      <c r="A147" s="15" t="s">
        <v>250</v>
      </c>
      <c r="B147" s="25" t="s">
        <v>251</v>
      </c>
      <c r="C147" s="29">
        <v>13</v>
      </c>
      <c r="D147" s="17" t="s">
        <v>245</v>
      </c>
      <c r="E147" s="18">
        <v>502</v>
      </c>
      <c r="F147" s="30">
        <v>1</v>
      </c>
      <c r="G147" s="31">
        <v>10623</v>
      </c>
      <c r="H147" s="20">
        <f t="shared" si="21"/>
        <v>10623</v>
      </c>
      <c r="I147" s="21">
        <f t="shared" si="13"/>
        <v>127476</v>
      </c>
      <c r="J147" s="22">
        <v>0</v>
      </c>
      <c r="K147" s="22">
        <f t="shared" si="22"/>
        <v>1746.2465753424658</v>
      </c>
      <c r="L147" s="22">
        <f t="shared" si="14"/>
        <v>17462.465753424658</v>
      </c>
      <c r="M147" s="22">
        <v>0</v>
      </c>
      <c r="N147" s="22">
        <v>0</v>
      </c>
      <c r="O147" s="22">
        <v>16076.0016</v>
      </c>
      <c r="P147" s="21">
        <f t="shared" si="15"/>
        <v>162760.7139287671</v>
      </c>
    </row>
    <row r="148" spans="1:16" s="14" customFormat="1" ht="15.95" customHeight="1" x14ac:dyDescent="0.2">
      <c r="A148" s="15" t="s">
        <v>252</v>
      </c>
      <c r="B148" s="25" t="s">
        <v>253</v>
      </c>
      <c r="C148" s="29">
        <v>13</v>
      </c>
      <c r="D148" s="17" t="s">
        <v>245</v>
      </c>
      <c r="E148" s="18">
        <v>502</v>
      </c>
      <c r="F148" s="30">
        <v>1</v>
      </c>
      <c r="G148" s="31">
        <v>9019.5</v>
      </c>
      <c r="H148" s="20">
        <f t="shared" si="21"/>
        <v>9019.5</v>
      </c>
      <c r="I148" s="21">
        <f t="shared" si="13"/>
        <v>108234</v>
      </c>
      <c r="J148" s="22">
        <v>0</v>
      </c>
      <c r="K148" s="22">
        <f t="shared" si="22"/>
        <v>1482.6575342465753</v>
      </c>
      <c r="L148" s="22">
        <f t="shared" si="14"/>
        <v>14826.575342465752</v>
      </c>
      <c r="M148" s="22">
        <v>0</v>
      </c>
      <c r="N148" s="22">
        <v>0</v>
      </c>
      <c r="O148" s="22">
        <v>13724.0016</v>
      </c>
      <c r="P148" s="21">
        <f t="shared" si="15"/>
        <v>138267.23447671233</v>
      </c>
    </row>
    <row r="149" spans="1:16" s="14" customFormat="1" ht="15.95" customHeight="1" x14ac:dyDescent="0.2">
      <c r="A149" s="15" t="s">
        <v>254</v>
      </c>
      <c r="B149" s="25" t="s">
        <v>255</v>
      </c>
      <c r="C149" s="29">
        <v>13</v>
      </c>
      <c r="D149" s="17" t="s">
        <v>245</v>
      </c>
      <c r="E149" s="18">
        <v>502</v>
      </c>
      <c r="F149" s="30">
        <v>1</v>
      </c>
      <c r="G149" s="31">
        <v>8074.5</v>
      </c>
      <c r="H149" s="20">
        <f t="shared" si="21"/>
        <v>8074.5</v>
      </c>
      <c r="I149" s="21">
        <f t="shared" ref="I149:I222" si="24">F149*G149*12</f>
        <v>96894</v>
      </c>
      <c r="J149" s="22">
        <v>0</v>
      </c>
      <c r="K149" s="22">
        <f t="shared" si="22"/>
        <v>1327.3150684931509</v>
      </c>
      <c r="L149" s="22">
        <f t="shared" ref="L149:L222" si="25">I149/365*50</f>
        <v>13273.150684931508</v>
      </c>
      <c r="M149" s="22">
        <v>0</v>
      </c>
      <c r="N149" s="22">
        <v>0</v>
      </c>
      <c r="O149" s="22">
        <v>12332.0016</v>
      </c>
      <c r="P149" s="21">
        <f t="shared" ref="P149:P222" si="26">SUM(I149:O149)</f>
        <v>123826.46735342465</v>
      </c>
    </row>
    <row r="150" spans="1:16" s="14" customFormat="1" ht="24.75" customHeight="1" x14ac:dyDescent="0.2">
      <c r="A150" s="15" t="s">
        <v>256</v>
      </c>
      <c r="B150" s="38" t="s">
        <v>257</v>
      </c>
      <c r="C150" s="29">
        <v>13</v>
      </c>
      <c r="D150" s="17" t="s">
        <v>245</v>
      </c>
      <c r="E150" s="18">
        <v>502</v>
      </c>
      <c r="F150" s="30">
        <v>2</v>
      </c>
      <c r="G150" s="31">
        <v>8124</v>
      </c>
      <c r="H150" s="20">
        <f t="shared" si="21"/>
        <v>16248</v>
      </c>
      <c r="I150" s="21">
        <f t="shared" si="24"/>
        <v>194976</v>
      </c>
      <c r="J150" s="22">
        <v>0</v>
      </c>
      <c r="K150" s="22">
        <f t="shared" si="22"/>
        <v>2670.9041095890411</v>
      </c>
      <c r="L150" s="22">
        <f t="shared" si="25"/>
        <v>26709.04109589041</v>
      </c>
      <c r="M150" s="22">
        <v>0</v>
      </c>
      <c r="N150" s="22">
        <v>0</v>
      </c>
      <c r="O150" s="22">
        <v>12408</v>
      </c>
      <c r="P150" s="21">
        <f t="shared" si="26"/>
        <v>236763.94520547945</v>
      </c>
    </row>
    <row r="151" spans="1:16" s="14" customFormat="1" ht="15.95" customHeight="1" x14ac:dyDescent="0.2">
      <c r="A151" s="15" t="s">
        <v>258</v>
      </c>
      <c r="B151" s="25" t="s">
        <v>259</v>
      </c>
      <c r="C151" s="29">
        <v>13</v>
      </c>
      <c r="D151" s="17" t="s">
        <v>245</v>
      </c>
      <c r="E151" s="18">
        <v>502</v>
      </c>
      <c r="F151" s="30">
        <v>1</v>
      </c>
      <c r="G151" s="31">
        <v>8544</v>
      </c>
      <c r="H151" s="20">
        <f t="shared" si="21"/>
        <v>8544</v>
      </c>
      <c r="I151" s="21">
        <f t="shared" si="24"/>
        <v>102528</v>
      </c>
      <c r="J151" s="22">
        <v>0</v>
      </c>
      <c r="K151" s="22">
        <f t="shared" si="22"/>
        <v>1404.4931506849316</v>
      </c>
      <c r="L151" s="22">
        <f t="shared" si="25"/>
        <v>14044.931506849314</v>
      </c>
      <c r="M151" s="22">
        <v>0</v>
      </c>
      <c r="N151" s="22">
        <v>0</v>
      </c>
      <c r="O151" s="22">
        <v>13035</v>
      </c>
      <c r="P151" s="21">
        <f t="shared" si="26"/>
        <v>131012.42465753424</v>
      </c>
    </row>
    <row r="152" spans="1:16" s="14" customFormat="1" ht="15.95" customHeight="1" x14ac:dyDescent="0.2">
      <c r="A152" s="15" t="s">
        <v>260</v>
      </c>
      <c r="B152" s="25" t="s">
        <v>261</v>
      </c>
      <c r="C152" s="29">
        <v>13</v>
      </c>
      <c r="D152" s="17" t="s">
        <v>245</v>
      </c>
      <c r="E152" s="18">
        <v>502</v>
      </c>
      <c r="F152" s="30">
        <v>1</v>
      </c>
      <c r="G152" s="31">
        <f>4181.25*2</f>
        <v>8362.5</v>
      </c>
      <c r="H152" s="20">
        <f t="shared" si="21"/>
        <v>8362.5</v>
      </c>
      <c r="I152" s="21">
        <f t="shared" si="24"/>
        <v>100350</v>
      </c>
      <c r="J152" s="22">
        <v>0</v>
      </c>
      <c r="K152" s="22">
        <f t="shared" si="22"/>
        <v>1374.6575342465753</v>
      </c>
      <c r="L152" s="22">
        <f t="shared" si="25"/>
        <v>13746.575342465752</v>
      </c>
      <c r="M152" s="22">
        <v>0</v>
      </c>
      <c r="N152" s="22">
        <v>0</v>
      </c>
      <c r="O152" s="22">
        <v>4716.4500000000007</v>
      </c>
      <c r="P152" s="21">
        <f t="shared" si="26"/>
        <v>120187.68287671234</v>
      </c>
    </row>
    <row r="153" spans="1:16" s="14" customFormat="1" ht="15.95" customHeight="1" x14ac:dyDescent="0.2">
      <c r="A153" s="15" t="s">
        <v>262</v>
      </c>
      <c r="B153" s="25" t="s">
        <v>263</v>
      </c>
      <c r="C153" s="29">
        <v>13</v>
      </c>
      <c r="D153" s="17" t="s">
        <v>245</v>
      </c>
      <c r="E153" s="18">
        <v>502</v>
      </c>
      <c r="F153" s="30">
        <v>1</v>
      </c>
      <c r="G153" s="31">
        <v>7600.5</v>
      </c>
      <c r="H153" s="20">
        <f t="shared" si="21"/>
        <v>7600.5</v>
      </c>
      <c r="I153" s="21">
        <f t="shared" si="24"/>
        <v>91206</v>
      </c>
      <c r="J153" s="22">
        <v>0</v>
      </c>
      <c r="K153" s="22">
        <f t="shared" si="22"/>
        <v>1249.3972602739725</v>
      </c>
      <c r="L153" s="22">
        <f t="shared" si="25"/>
        <v>12493.972602739726</v>
      </c>
      <c r="M153" s="22">
        <v>0</v>
      </c>
      <c r="N153" s="22">
        <v>0</v>
      </c>
      <c r="O153" s="22">
        <v>3932.2080000000005</v>
      </c>
      <c r="P153" s="21">
        <f t="shared" si="26"/>
        <v>108881.57786301369</v>
      </c>
    </row>
    <row r="154" spans="1:16" s="14" customFormat="1" ht="15.95" customHeight="1" x14ac:dyDescent="0.2">
      <c r="A154" s="56" t="s">
        <v>23</v>
      </c>
      <c r="B154" s="56"/>
      <c r="C154" s="56"/>
      <c r="D154" s="56"/>
      <c r="E154" s="56"/>
      <c r="F154" s="23">
        <f>SUM(F144:F153)</f>
        <v>27</v>
      </c>
      <c r="G154" s="20"/>
      <c r="H154" s="20"/>
      <c r="I154" s="24">
        <f>SUM(I144:I153)</f>
        <v>2804472</v>
      </c>
      <c r="J154" s="24">
        <f t="shared" ref="J154:P154" si="27">SUM(J144:J153)</f>
        <v>0</v>
      </c>
      <c r="K154" s="24">
        <f t="shared" si="27"/>
        <v>38417.424657534248</v>
      </c>
      <c r="L154" s="24">
        <f t="shared" si="27"/>
        <v>384174.24657534249</v>
      </c>
      <c r="M154" s="24">
        <f t="shared" si="27"/>
        <v>0</v>
      </c>
      <c r="N154" s="24">
        <f t="shared" si="27"/>
        <v>0</v>
      </c>
      <c r="O154" s="24">
        <f t="shared" si="27"/>
        <v>101039.66280000001</v>
      </c>
      <c r="P154" s="24">
        <f t="shared" si="27"/>
        <v>3328103.3340328769</v>
      </c>
    </row>
    <row r="155" spans="1:16" s="14" customFormat="1" ht="15.95" customHeight="1" x14ac:dyDescent="0.2">
      <c r="A155" s="15" t="s">
        <v>264</v>
      </c>
      <c r="B155" s="25" t="s">
        <v>265</v>
      </c>
      <c r="C155" s="29">
        <v>14</v>
      </c>
      <c r="D155" s="17" t="s">
        <v>266</v>
      </c>
      <c r="E155" s="18">
        <v>503</v>
      </c>
      <c r="F155" s="30">
        <v>1</v>
      </c>
      <c r="G155" s="31">
        <v>14993.001</v>
      </c>
      <c r="H155" s="20">
        <f t="shared" si="21"/>
        <v>14993.001</v>
      </c>
      <c r="I155" s="21">
        <f t="shared" si="24"/>
        <v>179916.01199999999</v>
      </c>
      <c r="J155" s="22">
        <v>0</v>
      </c>
      <c r="K155" s="22">
        <f t="shared" si="22"/>
        <v>2464.602904109589</v>
      </c>
      <c r="L155" s="22">
        <f t="shared" si="25"/>
        <v>24646.029041095888</v>
      </c>
      <c r="M155" s="22">
        <v>0</v>
      </c>
      <c r="N155" s="22">
        <v>0</v>
      </c>
      <c r="O155" s="22">
        <v>0</v>
      </c>
      <c r="P155" s="21">
        <f t="shared" si="26"/>
        <v>207026.64394520546</v>
      </c>
    </row>
    <row r="156" spans="1:16" s="14" customFormat="1" ht="15.95" customHeight="1" x14ac:dyDescent="0.2">
      <c r="A156" s="15" t="s">
        <v>267</v>
      </c>
      <c r="B156" s="25" t="s">
        <v>268</v>
      </c>
      <c r="C156" s="29">
        <v>14</v>
      </c>
      <c r="D156" s="17" t="s">
        <v>266</v>
      </c>
      <c r="E156" s="18">
        <v>503</v>
      </c>
      <c r="F156" s="30">
        <v>1</v>
      </c>
      <c r="G156" s="31">
        <f>3000*2</f>
        <v>6000</v>
      </c>
      <c r="H156" s="20">
        <f t="shared" si="21"/>
        <v>6000</v>
      </c>
      <c r="I156" s="21">
        <f t="shared" si="24"/>
        <v>72000</v>
      </c>
      <c r="J156" s="22">
        <v>0</v>
      </c>
      <c r="K156" s="22">
        <f t="shared" si="22"/>
        <v>986.30136986301363</v>
      </c>
      <c r="L156" s="22">
        <f t="shared" si="25"/>
        <v>9863.0136986301368</v>
      </c>
      <c r="M156" s="22">
        <v>0</v>
      </c>
      <c r="N156" s="22">
        <v>0</v>
      </c>
      <c r="O156" s="32">
        <v>3384</v>
      </c>
      <c r="P156" s="21">
        <f t="shared" si="26"/>
        <v>86233.315068493146</v>
      </c>
    </row>
    <row r="157" spans="1:16" s="14" customFormat="1" ht="39.75" customHeight="1" x14ac:dyDescent="0.2">
      <c r="A157" s="18" t="s">
        <v>39</v>
      </c>
      <c r="B157" s="38" t="s">
        <v>398</v>
      </c>
      <c r="C157" s="29">
        <v>14</v>
      </c>
      <c r="D157" s="39" t="s">
        <v>266</v>
      </c>
      <c r="E157" s="18">
        <v>503</v>
      </c>
      <c r="F157" s="30">
        <v>2</v>
      </c>
      <c r="G157" s="31">
        <v>6972</v>
      </c>
      <c r="H157" s="20">
        <f t="shared" si="21"/>
        <v>13944</v>
      </c>
      <c r="I157" s="21">
        <f t="shared" si="24"/>
        <v>167328</v>
      </c>
      <c r="J157" s="22">
        <v>0</v>
      </c>
      <c r="K157" s="22">
        <f t="shared" si="22"/>
        <v>2292.1643835616437</v>
      </c>
      <c r="L157" s="22">
        <f t="shared" si="25"/>
        <v>22921.64383561644</v>
      </c>
      <c r="M157" s="22">
        <v>0</v>
      </c>
      <c r="N157" s="22">
        <v>0</v>
      </c>
      <c r="O157" s="40">
        <v>3932.2080000000005</v>
      </c>
      <c r="P157" s="21">
        <f t="shared" si="26"/>
        <v>196474.0162191781</v>
      </c>
    </row>
    <row r="158" spans="1:16" s="14" customFormat="1" ht="15.95" customHeight="1" x14ac:dyDescent="0.2">
      <c r="A158" s="15" t="s">
        <v>267</v>
      </c>
      <c r="B158" s="25" t="s">
        <v>269</v>
      </c>
      <c r="C158" s="29">
        <v>14</v>
      </c>
      <c r="D158" s="17" t="s">
        <v>266</v>
      </c>
      <c r="E158" s="18">
        <v>503</v>
      </c>
      <c r="F158" s="30">
        <v>1</v>
      </c>
      <c r="G158" s="31">
        <f>2793*2</f>
        <v>5586</v>
      </c>
      <c r="H158" s="20">
        <f t="shared" si="21"/>
        <v>5586</v>
      </c>
      <c r="I158" s="21">
        <f t="shared" si="24"/>
        <v>67032</v>
      </c>
      <c r="J158" s="22">
        <v>0</v>
      </c>
      <c r="K158" s="22">
        <f t="shared" si="22"/>
        <v>918.24657534246569</v>
      </c>
      <c r="L158" s="22">
        <f t="shared" si="25"/>
        <v>9182.4657534246562</v>
      </c>
      <c r="M158" s="22">
        <v>0</v>
      </c>
      <c r="N158" s="22">
        <v>0</v>
      </c>
      <c r="O158" s="32">
        <v>3150.5039999999999</v>
      </c>
      <c r="P158" s="21">
        <f t="shared" si="26"/>
        <v>80283.216328767114</v>
      </c>
    </row>
    <row r="159" spans="1:16" s="14" customFormat="1" ht="15.95" customHeight="1" x14ac:dyDescent="0.2">
      <c r="A159" s="56" t="s">
        <v>23</v>
      </c>
      <c r="B159" s="56"/>
      <c r="C159" s="56"/>
      <c r="D159" s="56"/>
      <c r="E159" s="56"/>
      <c r="F159" s="23">
        <f>SUM(F155:F158)</f>
        <v>5</v>
      </c>
      <c r="G159" s="20"/>
      <c r="H159" s="20"/>
      <c r="I159" s="24">
        <f>SUM(I155:I158)</f>
        <v>486276.01199999999</v>
      </c>
      <c r="J159" s="24">
        <f t="shared" ref="J159:P159" si="28">SUM(J155:J158)</f>
        <v>0</v>
      </c>
      <c r="K159" s="24">
        <f t="shared" si="28"/>
        <v>6661.3152328767119</v>
      </c>
      <c r="L159" s="24">
        <f t="shared" si="28"/>
        <v>66613.152328767115</v>
      </c>
      <c r="M159" s="24">
        <f t="shared" si="28"/>
        <v>0</v>
      </c>
      <c r="N159" s="24">
        <f t="shared" si="28"/>
        <v>0</v>
      </c>
      <c r="O159" s="24">
        <f t="shared" si="28"/>
        <v>10466.712</v>
      </c>
      <c r="P159" s="24">
        <f t="shared" si="28"/>
        <v>570017.19156164385</v>
      </c>
    </row>
    <row r="160" spans="1:16" s="14" customFormat="1" ht="15.95" customHeight="1" x14ac:dyDescent="0.2">
      <c r="A160" s="15" t="s">
        <v>270</v>
      </c>
      <c r="B160" s="25" t="s">
        <v>271</v>
      </c>
      <c r="C160" s="29">
        <v>15</v>
      </c>
      <c r="D160" s="17" t="s">
        <v>272</v>
      </c>
      <c r="E160" s="18">
        <v>503</v>
      </c>
      <c r="F160" s="30">
        <v>1</v>
      </c>
      <c r="G160" s="31">
        <v>13521</v>
      </c>
      <c r="H160" s="20">
        <f t="shared" si="21"/>
        <v>13521</v>
      </c>
      <c r="I160" s="21">
        <f t="shared" si="24"/>
        <v>162252</v>
      </c>
      <c r="J160" s="22">
        <v>0</v>
      </c>
      <c r="K160" s="22">
        <f t="shared" si="22"/>
        <v>2222.6301369863013</v>
      </c>
      <c r="L160" s="22">
        <f t="shared" si="25"/>
        <v>22226.301369863013</v>
      </c>
      <c r="M160" s="22">
        <v>0</v>
      </c>
      <c r="N160" s="22">
        <v>0</v>
      </c>
      <c r="O160" s="22">
        <v>0</v>
      </c>
      <c r="P160" s="21">
        <f t="shared" si="26"/>
        <v>186700.9315068493</v>
      </c>
    </row>
    <row r="161" spans="1:30" s="14" customFormat="1" ht="15.95" customHeight="1" x14ac:dyDescent="0.2">
      <c r="A161" s="15" t="s">
        <v>39</v>
      </c>
      <c r="B161" s="25" t="s">
        <v>273</v>
      </c>
      <c r="C161" s="29">
        <v>15</v>
      </c>
      <c r="D161" s="17" t="s">
        <v>272</v>
      </c>
      <c r="E161" s="18">
        <v>503</v>
      </c>
      <c r="F161" s="30">
        <v>1</v>
      </c>
      <c r="G161" s="31">
        <v>9351</v>
      </c>
      <c r="H161" s="20">
        <f t="shared" si="21"/>
        <v>9351</v>
      </c>
      <c r="I161" s="21">
        <f t="shared" si="24"/>
        <v>112212</v>
      </c>
      <c r="J161" s="22">
        <v>0</v>
      </c>
      <c r="K161" s="22">
        <f t="shared" si="22"/>
        <v>1537.1506849315069</v>
      </c>
      <c r="L161" s="22">
        <f t="shared" si="25"/>
        <v>15371.506849315068</v>
      </c>
      <c r="M161" s="22">
        <v>0</v>
      </c>
      <c r="N161" s="22">
        <v>0</v>
      </c>
      <c r="O161" s="22">
        <v>14216.0016</v>
      </c>
      <c r="P161" s="21">
        <f t="shared" si="26"/>
        <v>143336.65913424655</v>
      </c>
    </row>
    <row r="162" spans="1:30" s="14" customFormat="1" ht="26.25" customHeight="1" x14ac:dyDescent="0.2">
      <c r="A162" s="15" t="s">
        <v>39</v>
      </c>
      <c r="B162" s="38" t="s">
        <v>274</v>
      </c>
      <c r="C162" s="29">
        <v>15</v>
      </c>
      <c r="D162" s="17" t="s">
        <v>272</v>
      </c>
      <c r="E162" s="18">
        <v>503</v>
      </c>
      <c r="F162" s="30">
        <v>2</v>
      </c>
      <c r="G162" s="31">
        <v>8187</v>
      </c>
      <c r="H162" s="20">
        <f t="shared" si="21"/>
        <v>16374</v>
      </c>
      <c r="I162" s="21">
        <f t="shared" si="24"/>
        <v>196488</v>
      </c>
      <c r="J162" s="22">
        <v>0</v>
      </c>
      <c r="K162" s="22">
        <f t="shared" si="22"/>
        <v>2691.6164383561641</v>
      </c>
      <c r="L162" s="22">
        <f t="shared" si="25"/>
        <v>26916.164383561641</v>
      </c>
      <c r="M162" s="22">
        <v>0</v>
      </c>
      <c r="N162" s="22">
        <v>0</v>
      </c>
      <c r="O162" s="22">
        <v>12503.0016</v>
      </c>
      <c r="P162" s="21">
        <f t="shared" si="26"/>
        <v>238598.7824219178</v>
      </c>
    </row>
    <row r="163" spans="1:30" s="14" customFormat="1" ht="15.95" customHeight="1" x14ac:dyDescent="0.2">
      <c r="A163" s="15" t="s">
        <v>275</v>
      </c>
      <c r="B163" s="25" t="s">
        <v>276</v>
      </c>
      <c r="C163" s="29">
        <v>15</v>
      </c>
      <c r="D163" s="17" t="s">
        <v>272</v>
      </c>
      <c r="E163" s="18">
        <v>503</v>
      </c>
      <c r="F163" s="30">
        <v>1</v>
      </c>
      <c r="G163" s="31">
        <v>9144</v>
      </c>
      <c r="H163" s="20">
        <f t="shared" si="21"/>
        <v>9144</v>
      </c>
      <c r="I163" s="21">
        <f t="shared" si="24"/>
        <v>109728</v>
      </c>
      <c r="J163" s="22">
        <v>0</v>
      </c>
      <c r="K163" s="22">
        <f t="shared" si="22"/>
        <v>1503.1232876712329</v>
      </c>
      <c r="L163" s="22">
        <f t="shared" si="25"/>
        <v>15031.232876712329</v>
      </c>
      <c r="M163" s="22">
        <v>0</v>
      </c>
      <c r="N163" s="22">
        <v>0</v>
      </c>
      <c r="O163" s="22">
        <v>13912.0008</v>
      </c>
      <c r="P163" s="21">
        <f t="shared" si="26"/>
        <v>140174.35696438357</v>
      </c>
    </row>
    <row r="164" spans="1:30" s="14" customFormat="1" ht="15.95" customHeight="1" x14ac:dyDescent="0.2">
      <c r="A164" s="56" t="s">
        <v>23</v>
      </c>
      <c r="B164" s="56"/>
      <c r="C164" s="56"/>
      <c r="D164" s="56"/>
      <c r="E164" s="56"/>
      <c r="F164" s="23">
        <f>SUM(F160:F163)</f>
        <v>5</v>
      </c>
      <c r="G164" s="20"/>
      <c r="H164" s="20"/>
      <c r="I164" s="24">
        <f>SUM(I160:I163)</f>
        <v>580680</v>
      </c>
      <c r="J164" s="24">
        <f t="shared" ref="J164:P164" si="29">SUM(J160:J163)</f>
        <v>0</v>
      </c>
      <c r="K164" s="24">
        <f t="shared" si="29"/>
        <v>7954.5205479452052</v>
      </c>
      <c r="L164" s="24">
        <f t="shared" si="29"/>
        <v>79545.205479452052</v>
      </c>
      <c r="M164" s="24">
        <f t="shared" si="29"/>
        <v>0</v>
      </c>
      <c r="N164" s="24">
        <f t="shared" si="29"/>
        <v>0</v>
      </c>
      <c r="O164" s="24">
        <f t="shared" si="29"/>
        <v>40631.004000000001</v>
      </c>
      <c r="P164" s="24">
        <f t="shared" si="29"/>
        <v>708810.73002739716</v>
      </c>
    </row>
    <row r="165" spans="1:30" s="14" customFormat="1" ht="15.95" customHeight="1" x14ac:dyDescent="0.2">
      <c r="A165" s="15" t="s">
        <v>277</v>
      </c>
      <c r="B165" s="25" t="s">
        <v>278</v>
      </c>
      <c r="C165" s="29">
        <v>16</v>
      </c>
      <c r="D165" s="17" t="s">
        <v>279</v>
      </c>
      <c r="E165" s="18">
        <v>503</v>
      </c>
      <c r="F165" s="30">
        <v>1</v>
      </c>
      <c r="G165" s="31">
        <v>5598</v>
      </c>
      <c r="H165" s="20">
        <f t="shared" si="21"/>
        <v>5598</v>
      </c>
      <c r="I165" s="21">
        <f t="shared" si="24"/>
        <v>67176</v>
      </c>
      <c r="J165" s="22">
        <v>0</v>
      </c>
      <c r="K165" s="22">
        <f t="shared" si="22"/>
        <v>920.21917808219177</v>
      </c>
      <c r="L165" s="22">
        <f t="shared" si="25"/>
        <v>9202.1917808219168</v>
      </c>
      <c r="M165" s="22">
        <v>0</v>
      </c>
      <c r="N165" s="22">
        <v>0</v>
      </c>
      <c r="O165" s="22">
        <v>0</v>
      </c>
      <c r="P165" s="21">
        <f t="shared" si="26"/>
        <v>77298.410958904104</v>
      </c>
    </row>
    <row r="166" spans="1:30" s="14" customFormat="1" ht="24.75" customHeight="1" x14ac:dyDescent="0.2">
      <c r="A166" s="15" t="s">
        <v>280</v>
      </c>
      <c r="B166" s="38" t="s">
        <v>281</v>
      </c>
      <c r="C166" s="29">
        <v>16</v>
      </c>
      <c r="D166" s="17" t="s">
        <v>279</v>
      </c>
      <c r="E166" s="18">
        <v>503</v>
      </c>
      <c r="F166" s="30">
        <v>2</v>
      </c>
      <c r="G166" s="31">
        <v>1142.25</v>
      </c>
      <c r="H166" s="20">
        <f t="shared" si="21"/>
        <v>2284.5</v>
      </c>
      <c r="I166" s="21">
        <f t="shared" si="24"/>
        <v>27414</v>
      </c>
      <c r="J166" s="22">
        <v>0</v>
      </c>
      <c r="K166" s="22">
        <f t="shared" si="22"/>
        <v>375.53424657534242</v>
      </c>
      <c r="L166" s="22">
        <f t="shared" si="25"/>
        <v>3755.3424657534242</v>
      </c>
      <c r="M166" s="22">
        <v>0</v>
      </c>
      <c r="N166" s="22">
        <v>0</v>
      </c>
      <c r="O166" s="22">
        <v>2072.0016000000001</v>
      </c>
      <c r="P166" s="21">
        <f t="shared" si="26"/>
        <v>33616.878312328765</v>
      </c>
    </row>
    <row r="167" spans="1:30" s="14" customFormat="1" ht="15.95" customHeight="1" x14ac:dyDescent="0.2">
      <c r="A167" s="15" t="s">
        <v>39</v>
      </c>
      <c r="B167" s="25" t="s">
        <v>30</v>
      </c>
      <c r="C167" s="29">
        <v>16</v>
      </c>
      <c r="D167" s="17" t="s">
        <v>279</v>
      </c>
      <c r="E167" s="18">
        <v>503</v>
      </c>
      <c r="F167" s="30">
        <v>1</v>
      </c>
      <c r="G167" s="31">
        <f>1725*2</f>
        <v>3450</v>
      </c>
      <c r="H167" s="20">
        <f t="shared" si="21"/>
        <v>3450</v>
      </c>
      <c r="I167" s="21">
        <f t="shared" si="24"/>
        <v>41400</v>
      </c>
      <c r="J167" s="22">
        <v>0</v>
      </c>
      <c r="K167" s="22">
        <f t="shared" si="22"/>
        <v>567.1232876712329</v>
      </c>
      <c r="L167" s="22">
        <f t="shared" si="25"/>
        <v>5671.232876712329</v>
      </c>
      <c r="M167" s="22">
        <v>0</v>
      </c>
      <c r="N167" s="22">
        <v>0</v>
      </c>
      <c r="O167" s="32">
        <v>1945.8000000000002</v>
      </c>
      <c r="P167" s="21">
        <f t="shared" si="26"/>
        <v>49584.156164383559</v>
      </c>
    </row>
    <row r="168" spans="1:30" s="14" customFormat="1" ht="15.95" customHeight="1" x14ac:dyDescent="0.2">
      <c r="A168" s="56" t="s">
        <v>23</v>
      </c>
      <c r="B168" s="56"/>
      <c r="C168" s="56"/>
      <c r="D168" s="56"/>
      <c r="E168" s="56"/>
      <c r="F168" s="23">
        <f>SUM(F165:F167)</f>
        <v>4</v>
      </c>
      <c r="G168" s="20"/>
      <c r="H168" s="20"/>
      <c r="I168" s="24">
        <f>SUM(I165:I167)</f>
        <v>135990</v>
      </c>
      <c r="J168" s="24">
        <f t="shared" ref="J168:P168" si="30">SUM(J165:J167)</f>
        <v>0</v>
      </c>
      <c r="K168" s="24">
        <f t="shared" si="30"/>
        <v>1862.8767123287671</v>
      </c>
      <c r="L168" s="24">
        <f t="shared" si="30"/>
        <v>18628.767123287671</v>
      </c>
      <c r="M168" s="24">
        <f t="shared" si="30"/>
        <v>0</v>
      </c>
      <c r="N168" s="24">
        <f t="shared" si="30"/>
        <v>0</v>
      </c>
      <c r="O168" s="24">
        <f t="shared" si="30"/>
        <v>4017.8016000000002</v>
      </c>
      <c r="P168" s="24">
        <f t="shared" si="30"/>
        <v>160499.44543561642</v>
      </c>
    </row>
    <row r="169" spans="1:30" s="14" customFormat="1" ht="15.95" customHeight="1" x14ac:dyDescent="0.2">
      <c r="A169" s="15" t="s">
        <v>282</v>
      </c>
      <c r="B169" s="25" t="s">
        <v>283</v>
      </c>
      <c r="C169" s="29">
        <v>17</v>
      </c>
      <c r="D169" s="17" t="s">
        <v>284</v>
      </c>
      <c r="E169" s="18">
        <v>503</v>
      </c>
      <c r="F169" s="30">
        <v>1</v>
      </c>
      <c r="G169" s="31">
        <v>1509</v>
      </c>
      <c r="H169" s="20">
        <f t="shared" si="21"/>
        <v>1509</v>
      </c>
      <c r="I169" s="21">
        <f t="shared" si="24"/>
        <v>18108</v>
      </c>
      <c r="J169" s="22">
        <v>0</v>
      </c>
      <c r="K169" s="22">
        <f t="shared" si="22"/>
        <v>248.05479452054794</v>
      </c>
      <c r="L169" s="22">
        <f t="shared" si="25"/>
        <v>2480.5479452054792</v>
      </c>
      <c r="M169" s="22">
        <v>0</v>
      </c>
      <c r="N169" s="22">
        <v>0</v>
      </c>
      <c r="O169" s="22">
        <v>2523</v>
      </c>
      <c r="P169" s="21">
        <f t="shared" si="26"/>
        <v>23359.602739726026</v>
      </c>
    </row>
    <row r="170" spans="1:30" s="14" customFormat="1" ht="15.95" customHeight="1" x14ac:dyDescent="0.2">
      <c r="A170" s="15" t="s">
        <v>39</v>
      </c>
      <c r="B170" s="25" t="s">
        <v>285</v>
      </c>
      <c r="C170" s="29">
        <v>17</v>
      </c>
      <c r="D170" s="17" t="s">
        <v>284</v>
      </c>
      <c r="E170" s="18">
        <v>503</v>
      </c>
      <c r="F170" s="30">
        <v>1</v>
      </c>
      <c r="G170" s="31">
        <v>1509</v>
      </c>
      <c r="H170" s="20">
        <f t="shared" si="21"/>
        <v>1509</v>
      </c>
      <c r="I170" s="21">
        <f t="shared" si="24"/>
        <v>18108</v>
      </c>
      <c r="J170" s="22">
        <v>0</v>
      </c>
      <c r="K170" s="22">
        <f t="shared" si="22"/>
        <v>248.05479452054794</v>
      </c>
      <c r="L170" s="22">
        <f t="shared" si="25"/>
        <v>2480.5479452054792</v>
      </c>
      <c r="M170" s="22">
        <v>0</v>
      </c>
      <c r="N170" s="22">
        <v>0</v>
      </c>
      <c r="O170" s="22">
        <v>2523</v>
      </c>
      <c r="P170" s="21">
        <f t="shared" si="26"/>
        <v>23359.602739726026</v>
      </c>
    </row>
    <row r="171" spans="1:30" s="14" customFormat="1" ht="15.95" customHeight="1" x14ac:dyDescent="0.2">
      <c r="A171" s="15" t="s">
        <v>286</v>
      </c>
      <c r="B171" s="25" t="s">
        <v>405</v>
      </c>
      <c r="C171" s="29">
        <v>17</v>
      </c>
      <c r="D171" s="17" t="s">
        <v>284</v>
      </c>
      <c r="E171" s="18">
        <v>503</v>
      </c>
      <c r="F171" s="30">
        <v>1</v>
      </c>
      <c r="G171" s="31">
        <v>17063.001</v>
      </c>
      <c r="H171" s="20">
        <f t="shared" si="21"/>
        <v>17063.001</v>
      </c>
      <c r="I171" s="21">
        <f t="shared" si="24"/>
        <v>204756.01199999999</v>
      </c>
      <c r="J171" s="22">
        <v>0</v>
      </c>
      <c r="K171" s="22">
        <f t="shared" si="22"/>
        <v>2804.8768767123283</v>
      </c>
      <c r="L171" s="22">
        <f t="shared" si="25"/>
        <v>28048.768767123285</v>
      </c>
      <c r="M171" s="22">
        <v>0</v>
      </c>
      <c r="N171" s="22">
        <v>0</v>
      </c>
      <c r="O171" s="22">
        <v>0</v>
      </c>
      <c r="P171" s="21">
        <f t="shared" si="26"/>
        <v>235609.65764383561</v>
      </c>
    </row>
    <row r="172" spans="1:30" s="14" customFormat="1" ht="15.95" customHeight="1" x14ac:dyDescent="0.2">
      <c r="A172" s="15" t="s">
        <v>287</v>
      </c>
      <c r="B172" s="25" t="s">
        <v>288</v>
      </c>
      <c r="C172" s="29">
        <v>17</v>
      </c>
      <c r="D172" s="17" t="s">
        <v>284</v>
      </c>
      <c r="E172" s="18">
        <v>503</v>
      </c>
      <c r="F172" s="30">
        <v>1</v>
      </c>
      <c r="G172" s="31">
        <v>7707</v>
      </c>
      <c r="H172" s="20">
        <f t="shared" si="21"/>
        <v>7707</v>
      </c>
      <c r="I172" s="21">
        <f t="shared" si="24"/>
        <v>92484</v>
      </c>
      <c r="J172" s="22">
        <v>0</v>
      </c>
      <c r="K172" s="22">
        <f t="shared" si="22"/>
        <v>1266.9041095890411</v>
      </c>
      <c r="L172" s="22">
        <f t="shared" si="25"/>
        <v>12669.04109589041</v>
      </c>
      <c r="M172" s="22">
        <v>0</v>
      </c>
      <c r="N172" s="22">
        <v>0</v>
      </c>
      <c r="O172" s="22">
        <v>8609.0015999999996</v>
      </c>
      <c r="P172" s="21">
        <f t="shared" si="26"/>
        <v>115028.94680547946</v>
      </c>
      <c r="AD172" s="26"/>
    </row>
    <row r="173" spans="1:30" s="14" customFormat="1" ht="25.5" customHeight="1" x14ac:dyDescent="0.2">
      <c r="A173" s="15" t="s">
        <v>289</v>
      </c>
      <c r="B173" s="38" t="s">
        <v>400</v>
      </c>
      <c r="C173" s="29">
        <v>17</v>
      </c>
      <c r="D173" s="17" t="s">
        <v>284</v>
      </c>
      <c r="E173" s="18">
        <v>503</v>
      </c>
      <c r="F173" s="30">
        <v>2</v>
      </c>
      <c r="G173" s="31">
        <v>5878.5</v>
      </c>
      <c r="H173" s="20">
        <f t="shared" si="21"/>
        <v>11757</v>
      </c>
      <c r="I173" s="21">
        <f t="shared" si="24"/>
        <v>141084</v>
      </c>
      <c r="J173" s="22">
        <v>0</v>
      </c>
      <c r="K173" s="22">
        <f t="shared" si="22"/>
        <v>1932.6575342465753</v>
      </c>
      <c r="L173" s="22">
        <f t="shared" si="25"/>
        <v>19326.575342465752</v>
      </c>
      <c r="M173" s="22">
        <v>0</v>
      </c>
      <c r="N173" s="22">
        <v>0</v>
      </c>
      <c r="O173" s="22">
        <v>9185.0015999999996</v>
      </c>
      <c r="P173" s="21">
        <f t="shared" si="26"/>
        <v>171528.2344767123</v>
      </c>
      <c r="AD173" s="26"/>
    </row>
    <row r="174" spans="1:30" s="14" customFormat="1" ht="15.95" customHeight="1" x14ac:dyDescent="0.2">
      <c r="A174" s="15" t="s">
        <v>290</v>
      </c>
      <c r="B174" s="25" t="s">
        <v>291</v>
      </c>
      <c r="C174" s="29">
        <v>17</v>
      </c>
      <c r="D174" s="17" t="s">
        <v>284</v>
      </c>
      <c r="E174" s="18">
        <v>503</v>
      </c>
      <c r="F174" s="30">
        <v>1</v>
      </c>
      <c r="G174" s="31">
        <v>2760</v>
      </c>
      <c r="H174" s="20">
        <f t="shared" si="21"/>
        <v>2760</v>
      </c>
      <c r="I174" s="21">
        <f t="shared" si="24"/>
        <v>33120</v>
      </c>
      <c r="J174" s="22">
        <v>0</v>
      </c>
      <c r="K174" s="22">
        <f t="shared" si="22"/>
        <v>453.69863013698625</v>
      </c>
      <c r="L174" s="22">
        <f t="shared" si="25"/>
        <v>4536.9863013698623</v>
      </c>
      <c r="M174" s="22">
        <v>0</v>
      </c>
      <c r="N174" s="22">
        <v>0</v>
      </c>
      <c r="O174" s="22">
        <v>4696.0056000000004</v>
      </c>
      <c r="P174" s="21">
        <f t="shared" si="26"/>
        <v>42806.690531506843</v>
      </c>
      <c r="AD174" s="28"/>
    </row>
    <row r="175" spans="1:30" s="14" customFormat="1" ht="15.95" customHeight="1" x14ac:dyDescent="0.2">
      <c r="A175" s="15" t="s">
        <v>292</v>
      </c>
      <c r="B175" s="25" t="s">
        <v>293</v>
      </c>
      <c r="C175" s="29">
        <v>17</v>
      </c>
      <c r="D175" s="17" t="s">
        <v>284</v>
      </c>
      <c r="E175" s="18">
        <v>503</v>
      </c>
      <c r="F175" s="30">
        <v>1</v>
      </c>
      <c r="G175" s="31">
        <v>6166</v>
      </c>
      <c r="H175" s="20">
        <f t="shared" si="21"/>
        <v>6166</v>
      </c>
      <c r="I175" s="21">
        <f t="shared" si="24"/>
        <v>73992</v>
      </c>
      <c r="J175" s="22">
        <v>0</v>
      </c>
      <c r="K175" s="22">
        <f t="shared" si="22"/>
        <v>1013.5890410958905</v>
      </c>
      <c r="L175" s="22">
        <f t="shared" si="25"/>
        <v>10135.890410958906</v>
      </c>
      <c r="M175" s="22">
        <v>0</v>
      </c>
      <c r="N175" s="22">
        <v>0</v>
      </c>
      <c r="O175" s="22">
        <v>10109</v>
      </c>
      <c r="P175" s="21">
        <f t="shared" si="26"/>
        <v>95250.479452054802</v>
      </c>
    </row>
    <row r="176" spans="1:30" s="14" customFormat="1" ht="15.95" customHeight="1" x14ac:dyDescent="0.2">
      <c r="A176" s="56" t="s">
        <v>23</v>
      </c>
      <c r="B176" s="56"/>
      <c r="C176" s="56"/>
      <c r="D176" s="56"/>
      <c r="E176" s="56"/>
      <c r="F176" s="23">
        <f>SUM(F169:F175)</f>
        <v>8</v>
      </c>
      <c r="G176" s="20"/>
      <c r="H176" s="20"/>
      <c r="I176" s="24">
        <f>SUM(I169:I175)</f>
        <v>581652.01199999999</v>
      </c>
      <c r="J176" s="24">
        <f t="shared" ref="J176:P176" si="31">SUM(J169:J175)</f>
        <v>0</v>
      </c>
      <c r="K176" s="24">
        <f t="shared" si="31"/>
        <v>7967.8357808219171</v>
      </c>
      <c r="L176" s="24">
        <f t="shared" si="31"/>
        <v>79678.357808219167</v>
      </c>
      <c r="M176" s="24">
        <f t="shared" si="31"/>
        <v>0</v>
      </c>
      <c r="N176" s="24">
        <f t="shared" si="31"/>
        <v>0</v>
      </c>
      <c r="O176" s="24">
        <f t="shared" si="31"/>
        <v>37645.008799999996</v>
      </c>
      <c r="P176" s="24">
        <f t="shared" si="31"/>
        <v>706943.21438904118</v>
      </c>
    </row>
    <row r="177" spans="1:16" s="14" customFormat="1" ht="15.95" customHeight="1" x14ac:dyDescent="0.2">
      <c r="A177" s="15" t="s">
        <v>294</v>
      </c>
      <c r="B177" s="25" t="s">
        <v>295</v>
      </c>
      <c r="C177" s="29">
        <v>18</v>
      </c>
      <c r="D177" s="17" t="s">
        <v>296</v>
      </c>
      <c r="E177" s="18">
        <v>503</v>
      </c>
      <c r="F177" s="30">
        <v>1</v>
      </c>
      <c r="G177" s="31">
        <v>13995</v>
      </c>
      <c r="H177" s="20">
        <f t="shared" si="21"/>
        <v>13995</v>
      </c>
      <c r="I177" s="21">
        <f t="shared" si="24"/>
        <v>167940</v>
      </c>
      <c r="J177" s="22">
        <v>0</v>
      </c>
      <c r="K177" s="22">
        <f t="shared" si="22"/>
        <v>2300.5479452054797</v>
      </c>
      <c r="L177" s="22">
        <f t="shared" si="25"/>
        <v>23005.479452054795</v>
      </c>
      <c r="M177" s="22">
        <v>0</v>
      </c>
      <c r="N177" s="22">
        <v>0</v>
      </c>
      <c r="O177" s="22">
        <v>0</v>
      </c>
      <c r="P177" s="21">
        <f t="shared" si="26"/>
        <v>193246.02739726027</v>
      </c>
    </row>
    <row r="178" spans="1:16" s="14" customFormat="1" ht="15.95" customHeight="1" x14ac:dyDescent="0.2">
      <c r="A178" s="15" t="s">
        <v>297</v>
      </c>
      <c r="B178" s="25" t="s">
        <v>298</v>
      </c>
      <c r="C178" s="29">
        <v>18</v>
      </c>
      <c r="D178" s="17" t="s">
        <v>296</v>
      </c>
      <c r="E178" s="18">
        <v>503</v>
      </c>
      <c r="F178" s="30">
        <v>1</v>
      </c>
      <c r="G178" s="31">
        <v>3409.002</v>
      </c>
      <c r="H178" s="20">
        <f t="shared" si="21"/>
        <v>3409.002</v>
      </c>
      <c r="I178" s="21">
        <f t="shared" si="24"/>
        <v>40908.023999999998</v>
      </c>
      <c r="J178" s="22">
        <v>0</v>
      </c>
      <c r="K178" s="22">
        <f t="shared" si="22"/>
        <v>560.38389041095888</v>
      </c>
      <c r="L178" s="22">
        <f t="shared" si="25"/>
        <v>5603.8389041095888</v>
      </c>
      <c r="M178" s="22">
        <v>0</v>
      </c>
      <c r="N178" s="22">
        <v>0</v>
      </c>
      <c r="O178" s="22">
        <v>5748</v>
      </c>
      <c r="P178" s="21">
        <f t="shared" si="26"/>
        <v>52820.246794520543</v>
      </c>
    </row>
    <row r="179" spans="1:16" s="14" customFormat="1" ht="15.95" customHeight="1" x14ac:dyDescent="0.2">
      <c r="A179" s="15" t="s">
        <v>299</v>
      </c>
      <c r="B179" s="25" t="s">
        <v>300</v>
      </c>
      <c r="C179" s="29">
        <v>18</v>
      </c>
      <c r="D179" s="17" t="s">
        <v>296</v>
      </c>
      <c r="E179" s="18">
        <v>503</v>
      </c>
      <c r="F179" s="30">
        <v>1</v>
      </c>
      <c r="G179" s="31">
        <v>3409.002</v>
      </c>
      <c r="H179" s="20">
        <f t="shared" si="21"/>
        <v>3409.002</v>
      </c>
      <c r="I179" s="21">
        <f t="shared" si="24"/>
        <v>40908.023999999998</v>
      </c>
      <c r="J179" s="22">
        <v>0</v>
      </c>
      <c r="K179" s="22">
        <f t="shared" si="22"/>
        <v>560.38389041095888</v>
      </c>
      <c r="L179" s="22">
        <f t="shared" si="25"/>
        <v>5603.8389041095888</v>
      </c>
      <c r="M179" s="22">
        <v>0</v>
      </c>
      <c r="N179" s="22">
        <v>0</v>
      </c>
      <c r="O179" s="22">
        <v>5748</v>
      </c>
      <c r="P179" s="21">
        <f t="shared" si="26"/>
        <v>52820.246794520543</v>
      </c>
    </row>
    <row r="180" spans="1:16" s="14" customFormat="1" ht="15.95" customHeight="1" x14ac:dyDescent="0.2">
      <c r="A180" s="15" t="s">
        <v>301</v>
      </c>
      <c r="B180" s="25" t="s">
        <v>302</v>
      </c>
      <c r="C180" s="29">
        <v>18</v>
      </c>
      <c r="D180" s="17" t="s">
        <v>296</v>
      </c>
      <c r="E180" s="18">
        <v>503</v>
      </c>
      <c r="F180" s="30">
        <v>1</v>
      </c>
      <c r="G180" s="31">
        <v>3409.002</v>
      </c>
      <c r="H180" s="20">
        <f t="shared" si="21"/>
        <v>3409.002</v>
      </c>
      <c r="I180" s="21">
        <f t="shared" si="24"/>
        <v>40908.023999999998</v>
      </c>
      <c r="J180" s="22">
        <v>0</v>
      </c>
      <c r="K180" s="22">
        <f t="shared" si="22"/>
        <v>560.38389041095888</v>
      </c>
      <c r="L180" s="22">
        <f t="shared" si="25"/>
        <v>5603.8389041095888</v>
      </c>
      <c r="M180" s="22">
        <v>0</v>
      </c>
      <c r="N180" s="22">
        <v>0</v>
      </c>
      <c r="O180" s="22">
        <v>5748</v>
      </c>
      <c r="P180" s="21">
        <f t="shared" si="26"/>
        <v>52820.246794520543</v>
      </c>
    </row>
    <row r="181" spans="1:16" s="14" customFormat="1" ht="15.95" customHeight="1" x14ac:dyDescent="0.2">
      <c r="A181" s="15" t="s">
        <v>303</v>
      </c>
      <c r="B181" s="25" t="s">
        <v>304</v>
      </c>
      <c r="C181" s="29">
        <v>18</v>
      </c>
      <c r="D181" s="17" t="s">
        <v>296</v>
      </c>
      <c r="E181" s="18">
        <v>503</v>
      </c>
      <c r="F181" s="30">
        <v>1</v>
      </c>
      <c r="G181" s="31">
        <v>8073</v>
      </c>
      <c r="H181" s="20">
        <f t="shared" si="21"/>
        <v>8073</v>
      </c>
      <c r="I181" s="21">
        <f t="shared" si="24"/>
        <v>96876</v>
      </c>
      <c r="J181" s="22">
        <v>0</v>
      </c>
      <c r="K181" s="22">
        <f t="shared" si="22"/>
        <v>1327.0684931506848</v>
      </c>
      <c r="L181" s="22">
        <f t="shared" si="25"/>
        <v>13270.68493150685</v>
      </c>
      <c r="M181" s="22">
        <v>0</v>
      </c>
      <c r="N181" s="22">
        <v>0</v>
      </c>
      <c r="O181" s="22">
        <v>12332.0016</v>
      </c>
      <c r="P181" s="21">
        <f t="shared" si="26"/>
        <v>123805.75502465754</v>
      </c>
    </row>
    <row r="182" spans="1:16" s="14" customFormat="1" ht="15.95" customHeight="1" x14ac:dyDescent="0.2">
      <c r="A182" s="15" t="s">
        <v>305</v>
      </c>
      <c r="B182" s="25" t="s">
        <v>30</v>
      </c>
      <c r="C182" s="29">
        <v>18</v>
      </c>
      <c r="D182" s="17" t="s">
        <v>296</v>
      </c>
      <c r="E182" s="18">
        <v>503</v>
      </c>
      <c r="F182" s="30">
        <v>1</v>
      </c>
      <c r="G182" s="31">
        <v>3409.002</v>
      </c>
      <c r="H182" s="20">
        <f t="shared" si="21"/>
        <v>3409.002</v>
      </c>
      <c r="I182" s="21">
        <f t="shared" si="24"/>
        <v>40908.023999999998</v>
      </c>
      <c r="J182" s="22">
        <v>0</v>
      </c>
      <c r="K182" s="22">
        <f t="shared" si="22"/>
        <v>560.38389041095888</v>
      </c>
      <c r="L182" s="22">
        <f t="shared" si="25"/>
        <v>5603.8389041095888</v>
      </c>
      <c r="M182" s="22">
        <v>0</v>
      </c>
      <c r="N182" s="22">
        <v>0</v>
      </c>
      <c r="O182" s="22">
        <v>5748</v>
      </c>
      <c r="P182" s="21">
        <f t="shared" si="26"/>
        <v>52820.246794520543</v>
      </c>
    </row>
    <row r="183" spans="1:16" s="14" customFormat="1" ht="15.95" customHeight="1" x14ac:dyDescent="0.2">
      <c r="A183" s="15" t="s">
        <v>307</v>
      </c>
      <c r="B183" s="25" t="s">
        <v>30</v>
      </c>
      <c r="C183" s="29">
        <v>18</v>
      </c>
      <c r="D183" s="17" t="s">
        <v>296</v>
      </c>
      <c r="E183" s="18">
        <v>503</v>
      </c>
      <c r="F183" s="30">
        <v>1</v>
      </c>
      <c r="G183" s="31">
        <f>4288.5*2</f>
        <v>8577</v>
      </c>
      <c r="H183" s="20">
        <f t="shared" si="21"/>
        <v>8577</v>
      </c>
      <c r="I183" s="21">
        <f t="shared" si="24"/>
        <v>102924</v>
      </c>
      <c r="J183" s="22">
        <v>0</v>
      </c>
      <c r="K183" s="22">
        <f t="shared" si="22"/>
        <v>1409.9178082191781</v>
      </c>
      <c r="L183" s="22">
        <f t="shared" si="25"/>
        <v>14099.178082191782</v>
      </c>
      <c r="M183" s="22">
        <v>0</v>
      </c>
      <c r="N183" s="22">
        <v>0</v>
      </c>
      <c r="O183" s="32">
        <v>4837.4279999999999</v>
      </c>
      <c r="P183" s="21">
        <f t="shared" si="26"/>
        <v>123270.52389041096</v>
      </c>
    </row>
    <row r="184" spans="1:16" s="14" customFormat="1" ht="15.95" customHeight="1" x14ac:dyDescent="0.2">
      <c r="A184" s="15" t="s">
        <v>39</v>
      </c>
      <c r="B184" s="25" t="s">
        <v>308</v>
      </c>
      <c r="C184" s="29">
        <v>18</v>
      </c>
      <c r="D184" s="17" t="s">
        <v>296</v>
      </c>
      <c r="E184" s="18">
        <v>503</v>
      </c>
      <c r="F184" s="30">
        <v>1</v>
      </c>
      <c r="G184" s="31">
        <f>1704.501*2</f>
        <v>3409.002</v>
      </c>
      <c r="H184" s="20">
        <f t="shared" si="21"/>
        <v>3409.002</v>
      </c>
      <c r="I184" s="21">
        <f t="shared" si="24"/>
        <v>40908.023999999998</v>
      </c>
      <c r="J184" s="22">
        <v>0</v>
      </c>
      <c r="K184" s="22">
        <f t="shared" si="22"/>
        <v>560.38389041095888</v>
      </c>
      <c r="L184" s="22">
        <f t="shared" si="25"/>
        <v>5603.8389041095888</v>
      </c>
      <c r="M184" s="22">
        <v>0</v>
      </c>
      <c r="N184" s="22">
        <v>0</v>
      </c>
      <c r="O184" s="32">
        <v>1922.6760000000002</v>
      </c>
      <c r="P184" s="21">
        <f t="shared" si="26"/>
        <v>48994.922794520542</v>
      </c>
    </row>
    <row r="185" spans="1:16" s="14" customFormat="1" ht="15.95" customHeight="1" x14ac:dyDescent="0.2">
      <c r="A185" s="15" t="s">
        <v>309</v>
      </c>
      <c r="B185" s="25" t="s">
        <v>310</v>
      </c>
      <c r="C185" s="29">
        <v>18</v>
      </c>
      <c r="D185" s="17" t="s">
        <v>296</v>
      </c>
      <c r="E185" s="18">
        <v>503</v>
      </c>
      <c r="F185" s="30">
        <v>1</v>
      </c>
      <c r="G185" s="31">
        <f>1704.501*2</f>
        <v>3409.002</v>
      </c>
      <c r="H185" s="20">
        <f t="shared" si="21"/>
        <v>3409.002</v>
      </c>
      <c r="I185" s="21">
        <f t="shared" si="24"/>
        <v>40908.023999999998</v>
      </c>
      <c r="J185" s="22">
        <v>0</v>
      </c>
      <c r="K185" s="22">
        <f t="shared" si="22"/>
        <v>560.38389041095888</v>
      </c>
      <c r="L185" s="22">
        <f t="shared" si="25"/>
        <v>5603.8389041095888</v>
      </c>
      <c r="M185" s="22">
        <v>0</v>
      </c>
      <c r="N185" s="22">
        <v>0</v>
      </c>
      <c r="O185" s="32">
        <v>5748</v>
      </c>
      <c r="P185" s="21">
        <f t="shared" si="26"/>
        <v>52820.246794520543</v>
      </c>
    </row>
    <row r="186" spans="1:16" s="14" customFormat="1" ht="15.95" customHeight="1" x14ac:dyDescent="0.2">
      <c r="A186" s="15" t="s">
        <v>311</v>
      </c>
      <c r="B186" s="25" t="s">
        <v>312</v>
      </c>
      <c r="C186" s="29">
        <v>18</v>
      </c>
      <c r="D186" s="17" t="s">
        <v>296</v>
      </c>
      <c r="E186" s="18">
        <v>503</v>
      </c>
      <c r="F186" s="30">
        <v>1</v>
      </c>
      <c r="G186" s="31">
        <f>1704.501*2</f>
        <v>3409.002</v>
      </c>
      <c r="H186" s="20">
        <f t="shared" si="21"/>
        <v>3409.002</v>
      </c>
      <c r="I186" s="21">
        <f t="shared" si="24"/>
        <v>40908.023999999998</v>
      </c>
      <c r="J186" s="22">
        <v>0</v>
      </c>
      <c r="K186" s="22">
        <f t="shared" si="22"/>
        <v>560.38389041095888</v>
      </c>
      <c r="L186" s="22">
        <f t="shared" si="25"/>
        <v>5603.8389041095888</v>
      </c>
      <c r="M186" s="22">
        <v>0</v>
      </c>
      <c r="N186" s="22">
        <v>0</v>
      </c>
      <c r="O186" s="32">
        <v>1922.6760000000002</v>
      </c>
      <c r="P186" s="21">
        <f t="shared" si="26"/>
        <v>48994.922794520542</v>
      </c>
    </row>
    <row r="187" spans="1:16" s="14" customFormat="1" ht="15.95" customHeight="1" x14ac:dyDescent="0.2">
      <c r="A187" s="15" t="s">
        <v>313</v>
      </c>
      <c r="B187" s="25" t="s">
        <v>314</v>
      </c>
      <c r="C187" s="29">
        <v>18</v>
      </c>
      <c r="D187" s="17" t="s">
        <v>296</v>
      </c>
      <c r="E187" s="18">
        <v>503</v>
      </c>
      <c r="F187" s="30">
        <v>1</v>
      </c>
      <c r="G187" s="31">
        <f>1704.501*2</f>
        <v>3409.002</v>
      </c>
      <c r="H187" s="20">
        <f t="shared" si="21"/>
        <v>3409.002</v>
      </c>
      <c r="I187" s="21">
        <f t="shared" si="24"/>
        <v>40908.023999999998</v>
      </c>
      <c r="J187" s="22">
        <v>0</v>
      </c>
      <c r="K187" s="22">
        <f t="shared" si="22"/>
        <v>560.38389041095888</v>
      </c>
      <c r="L187" s="22">
        <f t="shared" si="25"/>
        <v>5603.8389041095888</v>
      </c>
      <c r="M187" s="22">
        <v>0</v>
      </c>
      <c r="N187" s="22">
        <v>0</v>
      </c>
      <c r="O187" s="32">
        <v>5748</v>
      </c>
      <c r="P187" s="21">
        <f t="shared" si="26"/>
        <v>52820.246794520543</v>
      </c>
    </row>
    <row r="188" spans="1:16" s="14" customFormat="1" ht="15.95" customHeight="1" x14ac:dyDescent="0.2">
      <c r="A188" s="56" t="s">
        <v>23</v>
      </c>
      <c r="B188" s="56"/>
      <c r="C188" s="56"/>
      <c r="D188" s="56"/>
      <c r="E188" s="56"/>
      <c r="F188" s="23">
        <f>SUM(F177:F187)</f>
        <v>11</v>
      </c>
      <c r="G188" s="20"/>
      <c r="H188" s="20"/>
      <c r="I188" s="24">
        <f>SUM(I177:I187)</f>
        <v>695004.19199999981</v>
      </c>
      <c r="J188" s="24">
        <f t="shared" ref="J188:P188" si="32">SUM(J177:J187)</f>
        <v>0</v>
      </c>
      <c r="K188" s="24">
        <f t="shared" si="32"/>
        <v>9520.605369863013</v>
      </c>
      <c r="L188" s="24">
        <f t="shared" si="32"/>
        <v>95206.053698630159</v>
      </c>
      <c r="M188" s="24">
        <f t="shared" si="32"/>
        <v>0</v>
      </c>
      <c r="N188" s="24">
        <f t="shared" si="32"/>
        <v>0</v>
      </c>
      <c r="O188" s="24">
        <f t="shared" si="32"/>
        <v>55502.781600000002</v>
      </c>
      <c r="P188" s="24">
        <f t="shared" si="32"/>
        <v>855233.63266849308</v>
      </c>
    </row>
    <row r="189" spans="1:16" s="14" customFormat="1" ht="15.95" customHeight="1" x14ac:dyDescent="0.2">
      <c r="A189" s="15" t="s">
        <v>315</v>
      </c>
      <c r="B189" s="25" t="s">
        <v>316</v>
      </c>
      <c r="C189" s="29">
        <v>19</v>
      </c>
      <c r="D189" s="17" t="s">
        <v>317</v>
      </c>
      <c r="E189" s="18">
        <v>503</v>
      </c>
      <c r="F189" s="30">
        <v>1</v>
      </c>
      <c r="G189" s="31">
        <v>13850.001</v>
      </c>
      <c r="H189" s="20">
        <f t="shared" si="21"/>
        <v>13850.001</v>
      </c>
      <c r="I189" s="21">
        <f t="shared" si="24"/>
        <v>166200.01199999999</v>
      </c>
      <c r="J189" s="22">
        <v>0</v>
      </c>
      <c r="K189" s="22">
        <f t="shared" si="22"/>
        <v>2276.7124931506846</v>
      </c>
      <c r="L189" s="22">
        <f t="shared" si="25"/>
        <v>22767.124931506849</v>
      </c>
      <c r="M189" s="22">
        <v>0</v>
      </c>
      <c r="N189" s="22">
        <v>0</v>
      </c>
      <c r="O189" s="22">
        <v>0</v>
      </c>
      <c r="P189" s="21">
        <f t="shared" si="26"/>
        <v>191243.84942465753</v>
      </c>
    </row>
    <row r="190" spans="1:16" s="14" customFormat="1" ht="15.95" customHeight="1" x14ac:dyDescent="0.2">
      <c r="A190" s="15" t="s">
        <v>318</v>
      </c>
      <c r="B190" s="25" t="s">
        <v>30</v>
      </c>
      <c r="C190" s="29">
        <v>19</v>
      </c>
      <c r="D190" s="17" t="s">
        <v>317</v>
      </c>
      <c r="E190" s="18">
        <v>503</v>
      </c>
      <c r="F190" s="30">
        <v>1</v>
      </c>
      <c r="G190" s="31">
        <f>4413.501*2</f>
        <v>8827.0020000000004</v>
      </c>
      <c r="H190" s="20">
        <f t="shared" si="21"/>
        <v>8827.0020000000004</v>
      </c>
      <c r="I190" s="21">
        <f t="shared" si="24"/>
        <v>105924.024</v>
      </c>
      <c r="J190" s="22">
        <v>0</v>
      </c>
      <c r="K190" s="22">
        <f t="shared" si="22"/>
        <v>1451.0140273972604</v>
      </c>
      <c r="L190" s="22">
        <f t="shared" si="25"/>
        <v>14510.140273972604</v>
      </c>
      <c r="M190" s="22">
        <v>0</v>
      </c>
      <c r="N190" s="22">
        <v>0</v>
      </c>
      <c r="O190" s="22">
        <v>4978.4279999999999</v>
      </c>
      <c r="P190" s="21">
        <f t="shared" si="26"/>
        <v>126863.60630136987</v>
      </c>
    </row>
    <row r="191" spans="1:16" s="14" customFormat="1" ht="15.95" customHeight="1" x14ac:dyDescent="0.2">
      <c r="A191" s="15" t="s">
        <v>39</v>
      </c>
      <c r="B191" s="25" t="s">
        <v>320</v>
      </c>
      <c r="C191" s="29">
        <v>19</v>
      </c>
      <c r="D191" s="17" t="s">
        <v>317</v>
      </c>
      <c r="E191" s="18">
        <v>503</v>
      </c>
      <c r="F191" s="30">
        <v>1</v>
      </c>
      <c r="G191" s="31">
        <f>3083.001*2</f>
        <v>6166.0020000000004</v>
      </c>
      <c r="H191" s="20">
        <f t="shared" si="21"/>
        <v>6166.0020000000004</v>
      </c>
      <c r="I191" s="21">
        <f t="shared" si="24"/>
        <v>73992.024000000005</v>
      </c>
      <c r="J191" s="22">
        <v>0</v>
      </c>
      <c r="K191" s="22">
        <f t="shared" si="22"/>
        <v>1013.5893698630138</v>
      </c>
      <c r="L191" s="22">
        <f t="shared" si="25"/>
        <v>10135.893698630138</v>
      </c>
      <c r="M191" s="22">
        <v>0</v>
      </c>
      <c r="N191" s="22">
        <v>0</v>
      </c>
      <c r="O191" s="22">
        <v>3477.6240000000003</v>
      </c>
      <c r="P191" s="21">
        <f t="shared" si="26"/>
        <v>88619.131068493152</v>
      </c>
    </row>
    <row r="192" spans="1:16" s="14" customFormat="1" ht="15.95" customHeight="1" x14ac:dyDescent="0.2">
      <c r="A192" s="56" t="s">
        <v>23</v>
      </c>
      <c r="B192" s="56"/>
      <c r="C192" s="56"/>
      <c r="D192" s="56"/>
      <c r="E192" s="56"/>
      <c r="F192" s="23">
        <f>SUM(F189:F191)</f>
        <v>3</v>
      </c>
      <c r="G192" s="20"/>
      <c r="H192" s="20"/>
      <c r="I192" s="24">
        <f>SUM(I189:I191)</f>
        <v>346116.05999999994</v>
      </c>
      <c r="J192" s="24">
        <f t="shared" ref="J192:P192" si="33">SUM(J189:J191)</f>
        <v>0</v>
      </c>
      <c r="K192" s="24">
        <f t="shared" si="33"/>
        <v>4741.3158904109587</v>
      </c>
      <c r="L192" s="24">
        <f t="shared" si="33"/>
        <v>47413.158904109587</v>
      </c>
      <c r="M192" s="24">
        <f t="shared" si="33"/>
        <v>0</v>
      </c>
      <c r="N192" s="24">
        <f t="shared" si="33"/>
        <v>0</v>
      </c>
      <c r="O192" s="24">
        <f t="shared" si="33"/>
        <v>8456.0519999999997</v>
      </c>
      <c r="P192" s="24">
        <f t="shared" si="33"/>
        <v>406726.5867945205</v>
      </c>
    </row>
    <row r="193" spans="1:30" s="14" customFormat="1" ht="40.5" customHeight="1" x14ac:dyDescent="0.2">
      <c r="A193" s="15" t="s">
        <v>321</v>
      </c>
      <c r="B193" s="38" t="s">
        <v>322</v>
      </c>
      <c r="C193" s="29">
        <v>20</v>
      </c>
      <c r="D193" s="17" t="s">
        <v>323</v>
      </c>
      <c r="E193" s="18">
        <v>503</v>
      </c>
      <c r="F193" s="30">
        <v>3</v>
      </c>
      <c r="G193" s="31">
        <v>7710</v>
      </c>
      <c r="H193" s="20">
        <f t="shared" si="21"/>
        <v>23130</v>
      </c>
      <c r="I193" s="21">
        <f t="shared" si="24"/>
        <v>277560</v>
      </c>
      <c r="J193" s="22">
        <v>0</v>
      </c>
      <c r="K193" s="22">
        <f t="shared" si="22"/>
        <v>3802.1917808219177</v>
      </c>
      <c r="L193" s="22">
        <f t="shared" si="25"/>
        <v>38021.917808219179</v>
      </c>
      <c r="M193" s="22">
        <v>0</v>
      </c>
      <c r="N193" s="22">
        <v>0</v>
      </c>
      <c r="O193" s="22">
        <v>11545.0008</v>
      </c>
      <c r="P193" s="21">
        <f t="shared" si="26"/>
        <v>330929.11038904107</v>
      </c>
    </row>
    <row r="194" spans="1:30" s="14" customFormat="1" ht="24" customHeight="1" x14ac:dyDescent="0.2">
      <c r="A194" s="15" t="s">
        <v>321</v>
      </c>
      <c r="B194" s="38" t="s">
        <v>324</v>
      </c>
      <c r="C194" s="29">
        <v>20</v>
      </c>
      <c r="D194" s="17" t="s">
        <v>323</v>
      </c>
      <c r="E194" s="18">
        <v>503</v>
      </c>
      <c r="F194" s="30">
        <v>2</v>
      </c>
      <c r="G194" s="31">
        <v>6072</v>
      </c>
      <c r="H194" s="20">
        <f t="shared" si="21"/>
        <v>12144</v>
      </c>
      <c r="I194" s="21">
        <f t="shared" si="24"/>
        <v>145728</v>
      </c>
      <c r="J194" s="22">
        <v>0</v>
      </c>
      <c r="K194" s="22">
        <f t="shared" si="22"/>
        <v>1996.2739726027396</v>
      </c>
      <c r="L194" s="22">
        <f t="shared" si="25"/>
        <v>19962.739726027397</v>
      </c>
      <c r="M194" s="22">
        <v>0</v>
      </c>
      <c r="N194" s="22">
        <v>0</v>
      </c>
      <c r="O194" s="22">
        <v>9477</v>
      </c>
      <c r="P194" s="21">
        <f t="shared" si="26"/>
        <v>177164.01369863012</v>
      </c>
    </row>
    <row r="195" spans="1:30" s="14" customFormat="1" ht="15.95" customHeight="1" x14ac:dyDescent="0.2">
      <c r="A195" s="15" t="s">
        <v>325</v>
      </c>
      <c r="B195" s="25" t="s">
        <v>326</v>
      </c>
      <c r="C195" s="29">
        <v>20</v>
      </c>
      <c r="D195" s="17" t="s">
        <v>323</v>
      </c>
      <c r="E195" s="18">
        <v>503</v>
      </c>
      <c r="F195" s="30">
        <v>1</v>
      </c>
      <c r="G195" s="31">
        <v>5484</v>
      </c>
      <c r="H195" s="20">
        <f t="shared" si="21"/>
        <v>5484</v>
      </c>
      <c r="I195" s="21">
        <f t="shared" si="24"/>
        <v>65808</v>
      </c>
      <c r="J195" s="22">
        <v>0</v>
      </c>
      <c r="K195" s="22">
        <f t="shared" si="22"/>
        <v>901.47945205479448</v>
      </c>
      <c r="L195" s="22">
        <f t="shared" si="25"/>
        <v>9014.7945205479446</v>
      </c>
      <c r="M195" s="22">
        <v>0</v>
      </c>
      <c r="N195" s="22">
        <v>0</v>
      </c>
      <c r="O195" s="22">
        <v>7404</v>
      </c>
      <c r="P195" s="21">
        <f t="shared" si="26"/>
        <v>83128.273972602736</v>
      </c>
    </row>
    <row r="196" spans="1:30" s="14" customFormat="1" ht="15.95" customHeight="1" x14ac:dyDescent="0.2">
      <c r="A196" s="15" t="s">
        <v>327</v>
      </c>
      <c r="B196" s="25" t="s">
        <v>328</v>
      </c>
      <c r="C196" s="29">
        <v>20</v>
      </c>
      <c r="D196" s="17" t="s">
        <v>323</v>
      </c>
      <c r="E196" s="18">
        <v>503</v>
      </c>
      <c r="F196" s="30">
        <v>1</v>
      </c>
      <c r="G196" s="31">
        <v>6504</v>
      </c>
      <c r="H196" s="20">
        <f t="shared" si="21"/>
        <v>6504</v>
      </c>
      <c r="I196" s="21">
        <f t="shared" si="24"/>
        <v>78048</v>
      </c>
      <c r="J196" s="22">
        <v>0</v>
      </c>
      <c r="K196" s="22">
        <f t="shared" si="22"/>
        <v>1069.1506849315069</v>
      </c>
      <c r="L196" s="22">
        <f t="shared" si="25"/>
        <v>10691.506849315068</v>
      </c>
      <c r="M196" s="22">
        <v>0</v>
      </c>
      <c r="N196" s="22">
        <v>0</v>
      </c>
      <c r="O196" s="22">
        <v>8966.0015999999996</v>
      </c>
      <c r="P196" s="21">
        <f t="shared" si="26"/>
        <v>98774.659134246569</v>
      </c>
    </row>
    <row r="197" spans="1:30" s="14" customFormat="1" ht="24" customHeight="1" x14ac:dyDescent="0.2">
      <c r="A197" s="15" t="s">
        <v>329</v>
      </c>
      <c r="B197" s="38" t="s">
        <v>330</v>
      </c>
      <c r="C197" s="29">
        <v>20</v>
      </c>
      <c r="D197" s="17" t="s">
        <v>323</v>
      </c>
      <c r="E197" s="18">
        <v>503</v>
      </c>
      <c r="F197" s="30">
        <v>2</v>
      </c>
      <c r="G197" s="31">
        <v>8202</v>
      </c>
      <c r="H197" s="20">
        <f t="shared" si="21"/>
        <v>16404</v>
      </c>
      <c r="I197" s="21">
        <f t="shared" si="24"/>
        <v>196848</v>
      </c>
      <c r="J197" s="22">
        <v>0</v>
      </c>
      <c r="K197" s="22">
        <f t="shared" si="22"/>
        <v>2696.5479452054797</v>
      </c>
      <c r="L197" s="22">
        <f t="shared" si="25"/>
        <v>26965.479452054795</v>
      </c>
      <c r="M197" s="22">
        <v>0</v>
      </c>
      <c r="N197" s="22">
        <v>0</v>
      </c>
      <c r="O197" s="22">
        <v>12525</v>
      </c>
      <c r="P197" s="21">
        <f t="shared" si="26"/>
        <v>239035.02739726027</v>
      </c>
      <c r="AD197" s="26"/>
    </row>
    <row r="198" spans="1:30" s="14" customFormat="1" ht="15.95" customHeight="1" x14ac:dyDescent="0.2">
      <c r="A198" s="15" t="s">
        <v>331</v>
      </c>
      <c r="B198" s="25" t="s">
        <v>332</v>
      </c>
      <c r="C198" s="29">
        <v>20</v>
      </c>
      <c r="D198" s="17" t="s">
        <v>323</v>
      </c>
      <c r="E198" s="18">
        <v>503</v>
      </c>
      <c r="F198" s="30">
        <v>1</v>
      </c>
      <c r="G198" s="31">
        <v>17664</v>
      </c>
      <c r="H198" s="20">
        <f t="shared" si="21"/>
        <v>17664</v>
      </c>
      <c r="I198" s="21">
        <f t="shared" si="24"/>
        <v>211968</v>
      </c>
      <c r="J198" s="22">
        <v>0</v>
      </c>
      <c r="K198" s="22">
        <f t="shared" si="22"/>
        <v>2903.6712328767126</v>
      </c>
      <c r="L198" s="22">
        <f t="shared" si="25"/>
        <v>29036.712328767124</v>
      </c>
      <c r="M198" s="22">
        <v>0</v>
      </c>
      <c r="N198" s="22">
        <v>0</v>
      </c>
      <c r="O198" s="22">
        <v>0</v>
      </c>
      <c r="P198" s="21">
        <f t="shared" si="26"/>
        <v>243908.38356164383</v>
      </c>
    </row>
    <row r="199" spans="1:30" s="14" customFormat="1" ht="15.95" customHeight="1" x14ac:dyDescent="0.2">
      <c r="A199" s="15" t="s">
        <v>67</v>
      </c>
      <c r="B199" s="25" t="s">
        <v>333</v>
      </c>
      <c r="C199" s="29">
        <v>20</v>
      </c>
      <c r="D199" s="17" t="s">
        <v>323</v>
      </c>
      <c r="E199" s="18">
        <v>503</v>
      </c>
      <c r="F199" s="30">
        <v>1</v>
      </c>
      <c r="G199" s="31">
        <v>5880</v>
      </c>
      <c r="H199" s="20">
        <f t="shared" si="21"/>
        <v>5880</v>
      </c>
      <c r="I199" s="21">
        <f t="shared" si="24"/>
        <v>70560</v>
      </c>
      <c r="J199" s="22">
        <v>0</v>
      </c>
      <c r="K199" s="22">
        <f t="shared" si="22"/>
        <v>966.57534246575335</v>
      </c>
      <c r="L199" s="22">
        <f t="shared" si="25"/>
        <v>9665.7534246575342</v>
      </c>
      <c r="M199" s="22">
        <v>0</v>
      </c>
      <c r="N199" s="22">
        <v>0</v>
      </c>
      <c r="O199" s="22">
        <v>9185.0015999999996</v>
      </c>
      <c r="P199" s="21">
        <f t="shared" si="26"/>
        <v>90377.330367123301</v>
      </c>
    </row>
    <row r="200" spans="1:30" s="14" customFormat="1" ht="15.95" customHeight="1" x14ac:dyDescent="0.2">
      <c r="A200" s="15" t="s">
        <v>334</v>
      </c>
      <c r="B200" s="25" t="s">
        <v>335</v>
      </c>
      <c r="C200" s="29">
        <v>20</v>
      </c>
      <c r="D200" s="17" t="s">
        <v>323</v>
      </c>
      <c r="E200" s="18">
        <v>503</v>
      </c>
      <c r="F200" s="30">
        <v>1</v>
      </c>
      <c r="G200" s="31">
        <v>9114</v>
      </c>
      <c r="H200" s="20">
        <f t="shared" si="21"/>
        <v>9114</v>
      </c>
      <c r="I200" s="21">
        <f t="shared" si="24"/>
        <v>109368</v>
      </c>
      <c r="J200" s="22">
        <v>0</v>
      </c>
      <c r="K200" s="22">
        <f t="shared" si="22"/>
        <v>1498.1917808219177</v>
      </c>
      <c r="L200" s="22">
        <f t="shared" si="25"/>
        <v>14981.917808219177</v>
      </c>
      <c r="M200" s="22">
        <v>0</v>
      </c>
      <c r="N200" s="22">
        <v>0</v>
      </c>
      <c r="O200" s="22">
        <v>13868.0016</v>
      </c>
      <c r="P200" s="21">
        <f t="shared" si="26"/>
        <v>139716.11118904108</v>
      </c>
    </row>
    <row r="201" spans="1:30" s="14" customFormat="1" ht="15.95" customHeight="1" x14ac:dyDescent="0.2">
      <c r="A201" s="15" t="s">
        <v>133</v>
      </c>
      <c r="B201" s="25" t="s">
        <v>336</v>
      </c>
      <c r="C201" s="29">
        <v>20</v>
      </c>
      <c r="D201" s="17" t="s">
        <v>323</v>
      </c>
      <c r="E201" s="18">
        <v>503</v>
      </c>
      <c r="F201" s="30">
        <v>1</v>
      </c>
      <c r="G201" s="31">
        <v>5421</v>
      </c>
      <c r="H201" s="20">
        <f t="shared" si="21"/>
        <v>5421</v>
      </c>
      <c r="I201" s="21">
        <f t="shared" si="24"/>
        <v>65052</v>
      </c>
      <c r="J201" s="22">
        <v>0</v>
      </c>
      <c r="K201" s="22">
        <f t="shared" si="22"/>
        <v>891.1232876712329</v>
      </c>
      <c r="L201" s="22">
        <f t="shared" si="25"/>
        <v>8911.232876712329</v>
      </c>
      <c r="M201" s="22">
        <v>0</v>
      </c>
      <c r="N201" s="22">
        <v>0</v>
      </c>
      <c r="O201" s="32">
        <v>7943.1552000000011</v>
      </c>
      <c r="P201" s="21">
        <f t="shared" si="26"/>
        <v>82797.511364383565</v>
      </c>
    </row>
    <row r="202" spans="1:30" s="14" customFormat="1" ht="15.95" customHeight="1" x14ac:dyDescent="0.2">
      <c r="A202" s="15" t="s">
        <v>337</v>
      </c>
      <c r="B202" s="25" t="s">
        <v>338</v>
      </c>
      <c r="C202" s="29">
        <v>20</v>
      </c>
      <c r="D202" s="17" t="s">
        <v>323</v>
      </c>
      <c r="E202" s="18">
        <v>503</v>
      </c>
      <c r="F202" s="30">
        <v>1</v>
      </c>
      <c r="G202" s="31">
        <v>5463</v>
      </c>
      <c r="H202" s="20">
        <f t="shared" si="21"/>
        <v>5463</v>
      </c>
      <c r="I202" s="21">
        <f t="shared" si="24"/>
        <v>65556</v>
      </c>
      <c r="J202" s="22">
        <v>0</v>
      </c>
      <c r="K202" s="22">
        <f t="shared" si="22"/>
        <v>898.02739726027403</v>
      </c>
      <c r="L202" s="22">
        <f t="shared" si="25"/>
        <v>8980.2739726027394</v>
      </c>
      <c r="M202" s="22">
        <v>0</v>
      </c>
      <c r="N202" s="22">
        <v>0</v>
      </c>
      <c r="O202" s="32">
        <v>8001.2426400000004</v>
      </c>
      <c r="P202" s="21">
        <f t="shared" si="26"/>
        <v>83435.544009863006</v>
      </c>
    </row>
    <row r="203" spans="1:30" s="14" customFormat="1" ht="15.95" customHeight="1" x14ac:dyDescent="0.2">
      <c r="A203" s="15" t="s">
        <v>39</v>
      </c>
      <c r="B203" s="25" t="s">
        <v>339</v>
      </c>
      <c r="C203" s="29">
        <v>20</v>
      </c>
      <c r="D203" s="17" t="s">
        <v>323</v>
      </c>
      <c r="E203" s="18">
        <v>503</v>
      </c>
      <c r="F203" s="30">
        <v>1</v>
      </c>
      <c r="G203" s="31">
        <f>2489.25*2</f>
        <v>4978.5</v>
      </c>
      <c r="H203" s="20">
        <f t="shared" ref="H203:H234" si="34">+G203*F203</f>
        <v>4978.5</v>
      </c>
      <c r="I203" s="21">
        <f t="shared" si="24"/>
        <v>59742</v>
      </c>
      <c r="J203" s="22">
        <v>0</v>
      </c>
      <c r="K203" s="22">
        <f t="shared" ref="K203:K234" si="35">I203/365*20*25%</f>
        <v>818.38356164383549</v>
      </c>
      <c r="L203" s="22">
        <f t="shared" si="25"/>
        <v>8183.8356164383558</v>
      </c>
      <c r="M203" s="22">
        <v>0</v>
      </c>
      <c r="N203" s="22">
        <v>0</v>
      </c>
      <c r="O203" s="32">
        <v>2807.8739999999998</v>
      </c>
      <c r="P203" s="21">
        <f t="shared" si="26"/>
        <v>71552.093178082185</v>
      </c>
    </row>
    <row r="204" spans="1:30" s="14" customFormat="1" ht="15.95" customHeight="1" x14ac:dyDescent="0.2">
      <c r="A204" s="15" t="s">
        <v>39</v>
      </c>
      <c r="B204" s="25" t="s">
        <v>340</v>
      </c>
      <c r="C204" s="29">
        <v>20</v>
      </c>
      <c r="D204" s="17" t="s">
        <v>323</v>
      </c>
      <c r="E204" s="18">
        <v>503</v>
      </c>
      <c r="F204" s="30">
        <v>1</v>
      </c>
      <c r="G204" s="31">
        <f>5343*2</f>
        <v>10686</v>
      </c>
      <c r="H204" s="20">
        <f t="shared" si="34"/>
        <v>10686</v>
      </c>
      <c r="I204" s="21">
        <f t="shared" si="24"/>
        <v>128232</v>
      </c>
      <c r="J204" s="22">
        <v>0</v>
      </c>
      <c r="K204" s="22">
        <f t="shared" si="35"/>
        <v>1756.6027397260273</v>
      </c>
      <c r="L204" s="22">
        <f t="shared" si="25"/>
        <v>17566.027397260274</v>
      </c>
      <c r="M204" s="22">
        <v>0</v>
      </c>
      <c r="N204" s="22">
        <v>0</v>
      </c>
      <c r="O204" s="32">
        <v>6026.9040000000005</v>
      </c>
      <c r="P204" s="21">
        <f t="shared" si="26"/>
        <v>153581.53413698633</v>
      </c>
    </row>
    <row r="205" spans="1:30" s="14" customFormat="1" ht="15.95" customHeight="1" x14ac:dyDescent="0.2">
      <c r="A205" s="15" t="s">
        <v>341</v>
      </c>
      <c r="B205" s="25" t="s">
        <v>342</v>
      </c>
      <c r="C205" s="29">
        <v>20</v>
      </c>
      <c r="D205" s="17" t="s">
        <v>323</v>
      </c>
      <c r="E205" s="18">
        <v>503</v>
      </c>
      <c r="F205" s="30">
        <v>1</v>
      </c>
      <c r="G205" s="31">
        <f>2725.5*2</f>
        <v>5451</v>
      </c>
      <c r="H205" s="20">
        <f t="shared" si="34"/>
        <v>5451</v>
      </c>
      <c r="I205" s="21">
        <f t="shared" si="24"/>
        <v>65412</v>
      </c>
      <c r="J205" s="22">
        <v>0</v>
      </c>
      <c r="K205" s="22">
        <f t="shared" si="35"/>
        <v>896.05479452054794</v>
      </c>
      <c r="L205" s="22">
        <f t="shared" si="25"/>
        <v>8960.5479452054788</v>
      </c>
      <c r="M205" s="22">
        <v>0</v>
      </c>
      <c r="N205" s="22">
        <v>0</v>
      </c>
      <c r="O205" s="32">
        <v>8677.68</v>
      </c>
      <c r="P205" s="21">
        <f t="shared" si="26"/>
        <v>83946.282739726012</v>
      </c>
    </row>
    <row r="206" spans="1:30" s="14" customFormat="1" ht="15.95" customHeight="1" x14ac:dyDescent="0.2">
      <c r="A206" s="56" t="s">
        <v>23</v>
      </c>
      <c r="B206" s="56"/>
      <c r="C206" s="56"/>
      <c r="D206" s="56"/>
      <c r="E206" s="56"/>
      <c r="F206" s="23">
        <f>SUM(F193:F205)</f>
        <v>17</v>
      </c>
      <c r="G206" s="20"/>
      <c r="H206" s="20"/>
      <c r="I206" s="24">
        <f>SUM(I193:I205)</f>
        <v>1539882</v>
      </c>
      <c r="J206" s="24">
        <f t="shared" ref="J206:P206" si="36">SUM(J193:J205)</f>
        <v>0</v>
      </c>
      <c r="K206" s="24">
        <f t="shared" si="36"/>
        <v>21094.273972602743</v>
      </c>
      <c r="L206" s="24">
        <f t="shared" si="36"/>
        <v>210942.73972602742</v>
      </c>
      <c r="M206" s="24">
        <f t="shared" si="36"/>
        <v>0</v>
      </c>
      <c r="N206" s="24">
        <f t="shared" si="36"/>
        <v>0</v>
      </c>
      <c r="O206" s="24">
        <f t="shared" si="36"/>
        <v>106426.86144000001</v>
      </c>
      <c r="P206" s="24">
        <f t="shared" si="36"/>
        <v>1878345.8751386302</v>
      </c>
    </row>
    <row r="207" spans="1:30" s="14" customFormat="1" ht="15.95" customHeight="1" x14ac:dyDescent="0.2">
      <c r="A207" s="15" t="s">
        <v>343</v>
      </c>
      <c r="B207" s="25" t="s">
        <v>344</v>
      </c>
      <c r="C207" s="29">
        <v>21</v>
      </c>
      <c r="D207" s="17" t="s">
        <v>345</v>
      </c>
      <c r="E207" s="18">
        <v>503</v>
      </c>
      <c r="F207" s="30">
        <v>1</v>
      </c>
      <c r="G207" s="31">
        <v>5973</v>
      </c>
      <c r="H207" s="20">
        <f t="shared" si="34"/>
        <v>5973</v>
      </c>
      <c r="I207" s="21">
        <f t="shared" si="24"/>
        <v>71676</v>
      </c>
      <c r="J207" s="22">
        <v>0</v>
      </c>
      <c r="K207" s="22">
        <f t="shared" si="35"/>
        <v>981.8630136986302</v>
      </c>
      <c r="L207" s="22">
        <f t="shared" si="25"/>
        <v>9818.6301369863013</v>
      </c>
      <c r="M207" s="22">
        <v>0</v>
      </c>
      <c r="N207" s="22">
        <v>0</v>
      </c>
      <c r="O207" s="22">
        <v>9323.0015999999996</v>
      </c>
      <c r="P207" s="21">
        <f t="shared" si="26"/>
        <v>91799.494750684942</v>
      </c>
    </row>
    <row r="208" spans="1:30" s="14" customFormat="1" ht="15.95" customHeight="1" x14ac:dyDescent="0.2">
      <c r="A208" s="15" t="s">
        <v>67</v>
      </c>
      <c r="B208" s="25" t="s">
        <v>346</v>
      </c>
      <c r="C208" s="29">
        <v>21</v>
      </c>
      <c r="D208" s="17" t="s">
        <v>345</v>
      </c>
      <c r="E208" s="18">
        <v>503</v>
      </c>
      <c r="F208" s="30">
        <v>1</v>
      </c>
      <c r="G208" s="31">
        <v>8073</v>
      </c>
      <c r="H208" s="20">
        <f t="shared" si="34"/>
        <v>8073</v>
      </c>
      <c r="I208" s="21">
        <f t="shared" si="24"/>
        <v>96876</v>
      </c>
      <c r="J208" s="22">
        <v>0</v>
      </c>
      <c r="K208" s="22">
        <f t="shared" si="35"/>
        <v>1327.0684931506848</v>
      </c>
      <c r="L208" s="22">
        <f t="shared" si="25"/>
        <v>13270.68493150685</v>
      </c>
      <c r="M208" s="22">
        <v>0</v>
      </c>
      <c r="N208" s="22">
        <v>0</v>
      </c>
      <c r="O208" s="22">
        <v>12332.0016</v>
      </c>
      <c r="P208" s="21">
        <f t="shared" si="26"/>
        <v>123805.75502465754</v>
      </c>
    </row>
    <row r="209" spans="1:28" s="14" customFormat="1" ht="15.95" customHeight="1" x14ac:dyDescent="0.2">
      <c r="A209" s="15" t="s">
        <v>347</v>
      </c>
      <c r="B209" s="25" t="s">
        <v>348</v>
      </c>
      <c r="C209" s="29">
        <v>21</v>
      </c>
      <c r="D209" s="17" t="s">
        <v>345</v>
      </c>
      <c r="E209" s="18">
        <v>503</v>
      </c>
      <c r="F209" s="30">
        <v>1</v>
      </c>
      <c r="G209" s="31">
        <v>5191.5</v>
      </c>
      <c r="H209" s="20">
        <f t="shared" si="34"/>
        <v>5191.5</v>
      </c>
      <c r="I209" s="21">
        <f t="shared" si="24"/>
        <v>62298</v>
      </c>
      <c r="J209" s="22">
        <v>0</v>
      </c>
      <c r="K209" s="22">
        <f t="shared" si="35"/>
        <v>853.39726027397262</v>
      </c>
      <c r="L209" s="22">
        <f t="shared" si="25"/>
        <v>8533.9726027397264</v>
      </c>
      <c r="M209" s="22">
        <v>0</v>
      </c>
      <c r="N209" s="22">
        <v>0</v>
      </c>
      <c r="O209" s="22">
        <v>8153.0015999999996</v>
      </c>
      <c r="P209" s="21">
        <f t="shared" si="26"/>
        <v>79838.371463013711</v>
      </c>
      <c r="AB209" s="26"/>
    </row>
    <row r="210" spans="1:28" s="14" customFormat="1" ht="15.95" customHeight="1" x14ac:dyDescent="0.2">
      <c r="A210" s="56" t="s">
        <v>23</v>
      </c>
      <c r="B210" s="56"/>
      <c r="C210" s="56"/>
      <c r="D210" s="56"/>
      <c r="E210" s="56"/>
      <c r="F210" s="23">
        <f>SUM(F207:F209)</f>
        <v>3</v>
      </c>
      <c r="G210" s="20"/>
      <c r="H210" s="20"/>
      <c r="I210" s="24">
        <f>SUM(I207:I209)</f>
        <v>230850</v>
      </c>
      <c r="J210" s="24">
        <f t="shared" ref="J210:P210" si="37">SUM(J207:J209)</f>
        <v>0</v>
      </c>
      <c r="K210" s="24">
        <f t="shared" si="37"/>
        <v>3162.3287671232879</v>
      </c>
      <c r="L210" s="24">
        <f t="shared" si="37"/>
        <v>31623.28767123288</v>
      </c>
      <c r="M210" s="24">
        <f t="shared" si="37"/>
        <v>0</v>
      </c>
      <c r="N210" s="24">
        <f t="shared" si="37"/>
        <v>0</v>
      </c>
      <c r="O210" s="24">
        <f t="shared" si="37"/>
        <v>29808.004799999999</v>
      </c>
      <c r="P210" s="24">
        <f t="shared" si="37"/>
        <v>295443.62123835617</v>
      </c>
    </row>
    <row r="211" spans="1:28" s="14" customFormat="1" ht="15.95" customHeight="1" x14ac:dyDescent="0.2">
      <c r="A211" s="15" t="s">
        <v>349</v>
      </c>
      <c r="B211" s="41" t="s">
        <v>350</v>
      </c>
      <c r="C211" s="29">
        <v>22</v>
      </c>
      <c r="D211" s="17" t="s">
        <v>351</v>
      </c>
      <c r="E211" s="18">
        <v>503</v>
      </c>
      <c r="F211" s="30">
        <v>1</v>
      </c>
      <c r="G211" s="31">
        <v>11925</v>
      </c>
      <c r="H211" s="20">
        <f t="shared" si="34"/>
        <v>11925</v>
      </c>
      <c r="I211" s="21">
        <f t="shared" si="24"/>
        <v>143100</v>
      </c>
      <c r="J211" s="22">
        <v>0</v>
      </c>
      <c r="K211" s="22">
        <f t="shared" si="35"/>
        <v>1960.2739726027398</v>
      </c>
      <c r="L211" s="22">
        <f t="shared" si="25"/>
        <v>19602.739726027397</v>
      </c>
      <c r="M211" s="22">
        <v>0</v>
      </c>
      <c r="N211" s="22">
        <v>0</v>
      </c>
      <c r="O211" s="22">
        <v>11809.0008</v>
      </c>
      <c r="P211" s="21">
        <f t="shared" si="26"/>
        <v>176472.01449863013</v>
      </c>
    </row>
    <row r="212" spans="1:28" s="14" customFormat="1" ht="15.95" customHeight="1" x14ac:dyDescent="0.2">
      <c r="A212" s="15" t="s">
        <v>352</v>
      </c>
      <c r="B212" s="25" t="s">
        <v>353</v>
      </c>
      <c r="C212" s="29">
        <v>22</v>
      </c>
      <c r="D212" s="17" t="s">
        <v>351</v>
      </c>
      <c r="E212" s="18">
        <v>503</v>
      </c>
      <c r="F212" s="30">
        <v>1</v>
      </c>
      <c r="G212" s="31">
        <v>7653</v>
      </c>
      <c r="H212" s="20">
        <f t="shared" si="34"/>
        <v>7653</v>
      </c>
      <c r="I212" s="21">
        <f t="shared" si="24"/>
        <v>91836</v>
      </c>
      <c r="J212" s="22">
        <v>0</v>
      </c>
      <c r="K212" s="22">
        <f t="shared" si="35"/>
        <v>1258.027397260274</v>
      </c>
      <c r="L212" s="22">
        <f t="shared" si="25"/>
        <v>12580.273972602739</v>
      </c>
      <c r="M212" s="22">
        <v>0</v>
      </c>
      <c r="N212" s="22">
        <v>0</v>
      </c>
      <c r="O212" s="22">
        <v>11403</v>
      </c>
      <c r="P212" s="21">
        <f t="shared" si="26"/>
        <v>117077.30136986301</v>
      </c>
    </row>
    <row r="213" spans="1:28" s="14" customFormat="1" ht="15.95" customHeight="1" x14ac:dyDescent="0.2">
      <c r="A213" s="15" t="s">
        <v>354</v>
      </c>
      <c r="B213" s="25" t="s">
        <v>355</v>
      </c>
      <c r="C213" s="29">
        <v>22</v>
      </c>
      <c r="D213" s="17" t="s">
        <v>351</v>
      </c>
      <c r="E213" s="18">
        <v>503</v>
      </c>
      <c r="F213" s="30">
        <v>1</v>
      </c>
      <c r="G213" s="31">
        <v>7003.5</v>
      </c>
      <c r="H213" s="20">
        <f t="shared" si="34"/>
        <v>7003.5</v>
      </c>
      <c r="I213" s="21">
        <f t="shared" si="24"/>
        <v>84042</v>
      </c>
      <c r="J213" s="22">
        <v>0</v>
      </c>
      <c r="K213" s="22">
        <f t="shared" si="35"/>
        <v>1151.2602739726028</v>
      </c>
      <c r="L213" s="22">
        <f t="shared" si="25"/>
        <v>11512.602739726028</v>
      </c>
      <c r="M213" s="22">
        <v>0</v>
      </c>
      <c r="N213" s="22">
        <v>0</v>
      </c>
      <c r="O213" s="22">
        <v>10873.0008</v>
      </c>
      <c r="P213" s="21">
        <f t="shared" si="26"/>
        <v>107578.86381369863</v>
      </c>
    </row>
    <row r="214" spans="1:28" s="14" customFormat="1" ht="15.95" customHeight="1" x14ac:dyDescent="0.2">
      <c r="A214" s="15" t="s">
        <v>356</v>
      </c>
      <c r="B214" s="41" t="s">
        <v>357</v>
      </c>
      <c r="C214" s="29">
        <v>22</v>
      </c>
      <c r="D214" s="17" t="s">
        <v>351</v>
      </c>
      <c r="E214" s="18">
        <v>503</v>
      </c>
      <c r="F214" s="30">
        <v>1</v>
      </c>
      <c r="G214" s="31">
        <v>7653</v>
      </c>
      <c r="H214" s="20">
        <f t="shared" si="34"/>
        <v>7653</v>
      </c>
      <c r="I214" s="21">
        <f t="shared" si="24"/>
        <v>91836</v>
      </c>
      <c r="J214" s="22">
        <v>0</v>
      </c>
      <c r="K214" s="22">
        <f t="shared" si="35"/>
        <v>1258.027397260274</v>
      </c>
      <c r="L214" s="22">
        <f t="shared" si="25"/>
        <v>12580.273972602739</v>
      </c>
      <c r="M214" s="22">
        <v>0</v>
      </c>
      <c r="N214" s="22">
        <v>0</v>
      </c>
      <c r="O214" s="22">
        <v>11403</v>
      </c>
      <c r="P214" s="21">
        <f t="shared" si="26"/>
        <v>117077.30136986301</v>
      </c>
      <c r="AB214" s="26"/>
    </row>
    <row r="215" spans="1:28" s="14" customFormat="1" ht="15.95" customHeight="1" x14ac:dyDescent="0.2">
      <c r="A215" s="15" t="s">
        <v>358</v>
      </c>
      <c r="B215" s="25" t="s">
        <v>359</v>
      </c>
      <c r="C215" s="29">
        <v>22</v>
      </c>
      <c r="D215" s="17" t="s">
        <v>351</v>
      </c>
      <c r="E215" s="18">
        <v>503</v>
      </c>
      <c r="F215" s="30">
        <v>1</v>
      </c>
      <c r="G215" s="31">
        <v>7662</v>
      </c>
      <c r="H215" s="20">
        <f t="shared" si="34"/>
        <v>7662</v>
      </c>
      <c r="I215" s="21">
        <f t="shared" si="24"/>
        <v>91944</v>
      </c>
      <c r="J215" s="22">
        <v>0</v>
      </c>
      <c r="K215" s="22">
        <f t="shared" si="35"/>
        <v>1259.5068493150686</v>
      </c>
      <c r="L215" s="22">
        <f t="shared" si="25"/>
        <v>12595.068493150686</v>
      </c>
      <c r="M215" s="22">
        <v>0</v>
      </c>
      <c r="N215" s="22">
        <v>0</v>
      </c>
      <c r="O215" s="22">
        <v>11413.0008</v>
      </c>
      <c r="P215" s="21">
        <f t="shared" si="26"/>
        <v>117211.57614246575</v>
      </c>
    </row>
    <row r="216" spans="1:28" s="14" customFormat="1" ht="15.95" customHeight="1" x14ac:dyDescent="0.2">
      <c r="A216" s="15" t="s">
        <v>360</v>
      </c>
      <c r="B216" s="25" t="s">
        <v>361</v>
      </c>
      <c r="C216" s="29">
        <v>22</v>
      </c>
      <c r="D216" s="17" t="s">
        <v>351</v>
      </c>
      <c r="E216" s="18">
        <v>503</v>
      </c>
      <c r="F216" s="30">
        <v>1</v>
      </c>
      <c r="G216" s="31">
        <v>4939.5</v>
      </c>
      <c r="H216" s="20">
        <f t="shared" si="34"/>
        <v>4939.5</v>
      </c>
      <c r="I216" s="21">
        <f t="shared" si="24"/>
        <v>59274</v>
      </c>
      <c r="J216" s="22">
        <v>0</v>
      </c>
      <c r="K216" s="22">
        <f t="shared" si="35"/>
        <v>811.97260273972597</v>
      </c>
      <c r="L216" s="22">
        <f t="shared" si="25"/>
        <v>8119.7260273972606</v>
      </c>
      <c r="M216" s="22">
        <v>0</v>
      </c>
      <c r="N216" s="22">
        <v>0</v>
      </c>
      <c r="O216" s="22">
        <v>7786.0007999999998</v>
      </c>
      <c r="P216" s="21">
        <f t="shared" si="26"/>
        <v>75991.699430136985</v>
      </c>
    </row>
    <row r="217" spans="1:28" s="14" customFormat="1" ht="77.25" customHeight="1" x14ac:dyDescent="0.2">
      <c r="A217" s="15" t="s">
        <v>362</v>
      </c>
      <c r="B217" s="38" t="s">
        <v>403</v>
      </c>
      <c r="C217" s="29">
        <v>22</v>
      </c>
      <c r="D217" s="17" t="s">
        <v>351</v>
      </c>
      <c r="E217" s="18">
        <v>503</v>
      </c>
      <c r="F217" s="30">
        <v>5</v>
      </c>
      <c r="G217" s="31">
        <v>7653</v>
      </c>
      <c r="H217" s="20">
        <f t="shared" si="34"/>
        <v>38265</v>
      </c>
      <c r="I217" s="21">
        <f t="shared" si="24"/>
        <v>459180</v>
      </c>
      <c r="J217" s="22">
        <v>0</v>
      </c>
      <c r="K217" s="22">
        <f t="shared" si="35"/>
        <v>6290.1369863013697</v>
      </c>
      <c r="L217" s="22">
        <f t="shared" si="25"/>
        <v>62901.369863013701</v>
      </c>
      <c r="M217" s="22">
        <v>0</v>
      </c>
      <c r="N217" s="22">
        <v>0</v>
      </c>
      <c r="O217" s="22">
        <v>11403</v>
      </c>
      <c r="P217" s="21">
        <f t="shared" si="26"/>
        <v>539774.50684931513</v>
      </c>
    </row>
    <row r="218" spans="1:28" s="14" customFormat="1" ht="15.75" customHeight="1" x14ac:dyDescent="0.2">
      <c r="A218" s="15" t="s">
        <v>362</v>
      </c>
      <c r="B218" s="38" t="s">
        <v>404</v>
      </c>
      <c r="C218" s="29">
        <v>22</v>
      </c>
      <c r="D218" s="17" t="s">
        <v>351</v>
      </c>
      <c r="E218" s="18">
        <v>503</v>
      </c>
      <c r="F218" s="30">
        <v>1</v>
      </c>
      <c r="G218" s="31">
        <v>6993</v>
      </c>
      <c r="H218" s="20">
        <f t="shared" si="34"/>
        <v>6993</v>
      </c>
      <c r="I218" s="21">
        <f t="shared" si="24"/>
        <v>83916</v>
      </c>
      <c r="J218" s="22"/>
      <c r="K218" s="22">
        <f t="shared" si="35"/>
        <v>1149.5342465753424</v>
      </c>
      <c r="L218" s="22">
        <f t="shared" si="25"/>
        <v>11495.342465753423</v>
      </c>
      <c r="M218" s="22"/>
      <c r="N218" s="22"/>
      <c r="O218" s="22">
        <v>11403</v>
      </c>
      <c r="P218" s="21">
        <f t="shared" si="26"/>
        <v>107963.87671232877</v>
      </c>
    </row>
    <row r="219" spans="1:28" s="14" customFormat="1" ht="15.95" customHeight="1" x14ac:dyDescent="0.2">
      <c r="A219" s="15" t="s">
        <v>364</v>
      </c>
      <c r="B219" s="25" t="s">
        <v>365</v>
      </c>
      <c r="C219" s="29">
        <v>22</v>
      </c>
      <c r="D219" s="17" t="s">
        <v>351</v>
      </c>
      <c r="E219" s="18">
        <v>503</v>
      </c>
      <c r="F219" s="30">
        <v>1</v>
      </c>
      <c r="G219" s="31">
        <v>9864</v>
      </c>
      <c r="H219" s="20">
        <f t="shared" si="34"/>
        <v>9864</v>
      </c>
      <c r="I219" s="21">
        <f t="shared" si="24"/>
        <v>118368</v>
      </c>
      <c r="J219" s="22">
        <v>0</v>
      </c>
      <c r="K219" s="22">
        <f t="shared" si="35"/>
        <v>1621.4794520547946</v>
      </c>
      <c r="L219" s="22">
        <f t="shared" si="25"/>
        <v>16214.794520547946</v>
      </c>
      <c r="M219" s="22">
        <v>0</v>
      </c>
      <c r="N219" s="22">
        <v>0</v>
      </c>
      <c r="O219" s="22">
        <v>14980.0008</v>
      </c>
      <c r="P219" s="21">
        <f t="shared" si="26"/>
        <v>151184.27477260274</v>
      </c>
    </row>
    <row r="220" spans="1:28" s="14" customFormat="1" ht="15.95" customHeight="1" x14ac:dyDescent="0.2">
      <c r="A220" s="15" t="s">
        <v>366</v>
      </c>
      <c r="B220" s="25" t="s">
        <v>367</v>
      </c>
      <c r="C220" s="29">
        <v>22</v>
      </c>
      <c r="D220" s="17" t="s">
        <v>351</v>
      </c>
      <c r="E220" s="18">
        <v>503</v>
      </c>
      <c r="F220" s="30">
        <v>1</v>
      </c>
      <c r="G220" s="31">
        <v>6747</v>
      </c>
      <c r="H220" s="20">
        <f t="shared" si="34"/>
        <v>6747</v>
      </c>
      <c r="I220" s="21">
        <f t="shared" si="24"/>
        <v>80964</v>
      </c>
      <c r="J220" s="22">
        <v>0</v>
      </c>
      <c r="K220" s="22">
        <f t="shared" si="35"/>
        <v>1109.0958904109589</v>
      </c>
      <c r="L220" s="22">
        <f t="shared" si="25"/>
        <v>11090.958904109588</v>
      </c>
      <c r="M220" s="22">
        <v>0</v>
      </c>
      <c r="N220" s="22">
        <v>0</v>
      </c>
      <c r="O220" s="22">
        <v>9806.0015999999996</v>
      </c>
      <c r="P220" s="21">
        <f t="shared" si="26"/>
        <v>102970.05639452055</v>
      </c>
    </row>
    <row r="221" spans="1:28" s="14" customFormat="1" ht="15.95" customHeight="1" x14ac:dyDescent="0.2">
      <c r="A221" s="15" t="s">
        <v>368</v>
      </c>
      <c r="B221" s="25" t="s">
        <v>369</v>
      </c>
      <c r="C221" s="29">
        <v>22</v>
      </c>
      <c r="D221" s="17" t="s">
        <v>351</v>
      </c>
      <c r="E221" s="18">
        <v>503</v>
      </c>
      <c r="F221" s="30">
        <v>1</v>
      </c>
      <c r="G221" s="31">
        <v>9019.5</v>
      </c>
      <c r="H221" s="20">
        <f t="shared" si="34"/>
        <v>9019.5</v>
      </c>
      <c r="I221" s="21">
        <f t="shared" si="24"/>
        <v>108234</v>
      </c>
      <c r="J221" s="22">
        <v>0</v>
      </c>
      <c r="K221" s="22">
        <f t="shared" si="35"/>
        <v>1482.6575342465753</v>
      </c>
      <c r="L221" s="22">
        <f t="shared" si="25"/>
        <v>14826.575342465752</v>
      </c>
      <c r="M221" s="22">
        <v>0</v>
      </c>
      <c r="N221" s="22">
        <v>0</v>
      </c>
      <c r="O221" s="22">
        <v>13728</v>
      </c>
      <c r="P221" s="21">
        <f t="shared" si="26"/>
        <v>138271.23287671234</v>
      </c>
    </row>
    <row r="222" spans="1:28" s="14" customFormat="1" ht="15.95" customHeight="1" x14ac:dyDescent="0.2">
      <c r="A222" s="15" t="s">
        <v>79</v>
      </c>
      <c r="B222" s="25" t="s">
        <v>370</v>
      </c>
      <c r="C222" s="29">
        <v>22</v>
      </c>
      <c r="D222" s="17" t="s">
        <v>351</v>
      </c>
      <c r="E222" s="18">
        <v>503</v>
      </c>
      <c r="F222" s="30">
        <v>1</v>
      </c>
      <c r="G222" s="31">
        <v>6744</v>
      </c>
      <c r="H222" s="20">
        <f t="shared" si="34"/>
        <v>6744</v>
      </c>
      <c r="I222" s="21">
        <f t="shared" si="24"/>
        <v>80928</v>
      </c>
      <c r="J222" s="22">
        <v>0</v>
      </c>
      <c r="K222" s="22">
        <f t="shared" si="35"/>
        <v>1108.6027397260275</v>
      </c>
      <c r="L222" s="22">
        <f t="shared" si="25"/>
        <v>11086.027397260274</v>
      </c>
      <c r="M222" s="22">
        <v>0</v>
      </c>
      <c r="N222" s="22">
        <v>0</v>
      </c>
      <c r="O222" s="22">
        <v>9806.0015999999996</v>
      </c>
      <c r="P222" s="21">
        <f t="shared" si="26"/>
        <v>102928.63173698631</v>
      </c>
    </row>
    <row r="223" spans="1:28" s="14" customFormat="1" ht="15.95" customHeight="1" x14ac:dyDescent="0.2">
      <c r="A223" s="15" t="s">
        <v>39</v>
      </c>
      <c r="B223" s="25" t="s">
        <v>371</v>
      </c>
      <c r="C223" s="29">
        <v>22</v>
      </c>
      <c r="D223" s="17" t="s">
        <v>351</v>
      </c>
      <c r="E223" s="18">
        <v>503</v>
      </c>
      <c r="F223" s="30">
        <v>1</v>
      </c>
      <c r="G223" s="31">
        <f>4181.25*2</f>
        <v>8362.5</v>
      </c>
      <c r="H223" s="20">
        <f t="shared" si="34"/>
        <v>8362.5</v>
      </c>
      <c r="I223" s="21">
        <f t="shared" ref="I223:I234" si="38">F223*G223*12</f>
        <v>100350</v>
      </c>
      <c r="J223" s="22">
        <v>0</v>
      </c>
      <c r="K223" s="22">
        <f t="shared" si="35"/>
        <v>1374.6575342465753</v>
      </c>
      <c r="L223" s="22">
        <f t="shared" ref="L223:L234" si="39">I223/365*50</f>
        <v>13746.575342465752</v>
      </c>
      <c r="M223" s="22">
        <v>0</v>
      </c>
      <c r="N223" s="22">
        <v>0</v>
      </c>
      <c r="O223" s="22">
        <v>4716.4500000000007</v>
      </c>
      <c r="P223" s="21">
        <f t="shared" ref="P223:P233" si="40">SUM(I223:O223)</f>
        <v>120187.68287671234</v>
      </c>
    </row>
    <row r="224" spans="1:28" s="14" customFormat="1" ht="15.95" customHeight="1" x14ac:dyDescent="0.2">
      <c r="A224" s="56" t="s">
        <v>23</v>
      </c>
      <c r="B224" s="56"/>
      <c r="C224" s="56"/>
      <c r="D224" s="56"/>
      <c r="E224" s="56"/>
      <c r="F224" s="23">
        <f>SUM(F211:F223)</f>
        <v>17</v>
      </c>
      <c r="G224" s="20"/>
      <c r="H224" s="20"/>
      <c r="I224" s="24">
        <f>SUM(I211:I223)</f>
        <v>1593972</v>
      </c>
      <c r="J224" s="24">
        <f t="shared" ref="J224:P224" si="41">SUM(J211:J223)</f>
        <v>0</v>
      </c>
      <c r="K224" s="24">
        <f t="shared" si="41"/>
        <v>21835.232876712329</v>
      </c>
      <c r="L224" s="24">
        <f t="shared" si="41"/>
        <v>218352.32876712325</v>
      </c>
      <c r="M224" s="24">
        <f t="shared" si="41"/>
        <v>0</v>
      </c>
      <c r="N224" s="24">
        <f t="shared" si="41"/>
        <v>0</v>
      </c>
      <c r="O224" s="24">
        <f t="shared" si="41"/>
        <v>140529.4572</v>
      </c>
      <c r="P224" s="24">
        <f t="shared" si="41"/>
        <v>1974689.0188438359</v>
      </c>
    </row>
    <row r="225" spans="1:16" s="14" customFormat="1" ht="15.95" customHeight="1" x14ac:dyDescent="0.2">
      <c r="A225" s="15" t="s">
        <v>372</v>
      </c>
      <c r="B225" s="25" t="s">
        <v>373</v>
      </c>
      <c r="C225" s="29">
        <v>23</v>
      </c>
      <c r="D225" s="17" t="s">
        <v>374</v>
      </c>
      <c r="E225" s="18">
        <v>503</v>
      </c>
      <c r="F225" s="30">
        <v>1</v>
      </c>
      <c r="G225" s="31">
        <v>8827.0020000000004</v>
      </c>
      <c r="H225" s="20">
        <f t="shared" si="34"/>
        <v>8827.0020000000004</v>
      </c>
      <c r="I225" s="21">
        <f t="shared" si="38"/>
        <v>105924.024</v>
      </c>
      <c r="J225" s="22">
        <v>0</v>
      </c>
      <c r="K225" s="22">
        <f t="shared" si="35"/>
        <v>1451.0140273972604</v>
      </c>
      <c r="L225" s="22">
        <f t="shared" si="39"/>
        <v>14510.140273972604</v>
      </c>
      <c r="M225" s="22">
        <v>0</v>
      </c>
      <c r="N225" s="22">
        <v>0</v>
      </c>
      <c r="O225" s="22">
        <v>0</v>
      </c>
      <c r="P225" s="21">
        <f t="shared" si="40"/>
        <v>121885.17830136987</v>
      </c>
    </row>
    <row r="226" spans="1:16" s="14" customFormat="1" ht="15.95" customHeight="1" x14ac:dyDescent="0.2">
      <c r="A226" s="56" t="s">
        <v>23</v>
      </c>
      <c r="B226" s="56"/>
      <c r="C226" s="56"/>
      <c r="D226" s="56"/>
      <c r="E226" s="56"/>
      <c r="F226" s="23">
        <f>+F225</f>
        <v>1</v>
      </c>
      <c r="G226" s="20"/>
      <c r="H226" s="20"/>
      <c r="I226" s="24">
        <f>+I225</f>
        <v>105924.024</v>
      </c>
      <c r="J226" s="24">
        <f t="shared" ref="J226:P226" si="42">+J225</f>
        <v>0</v>
      </c>
      <c r="K226" s="24">
        <f t="shared" si="42"/>
        <v>1451.0140273972604</v>
      </c>
      <c r="L226" s="24">
        <f t="shared" si="42"/>
        <v>14510.140273972604</v>
      </c>
      <c r="M226" s="24">
        <f t="shared" si="42"/>
        <v>0</v>
      </c>
      <c r="N226" s="24">
        <f t="shared" si="42"/>
        <v>0</v>
      </c>
      <c r="O226" s="24">
        <f t="shared" si="42"/>
        <v>0</v>
      </c>
      <c r="P226" s="24">
        <f t="shared" si="42"/>
        <v>121885.17830136987</v>
      </c>
    </row>
    <row r="227" spans="1:16" s="14" customFormat="1" ht="15.95" customHeight="1" x14ac:dyDescent="0.2">
      <c r="A227" s="15" t="s">
        <v>375</v>
      </c>
      <c r="B227" s="25" t="s">
        <v>376</v>
      </c>
      <c r="C227" s="29">
        <v>24</v>
      </c>
      <c r="D227" s="17" t="s">
        <v>377</v>
      </c>
      <c r="E227" s="18">
        <v>503</v>
      </c>
      <c r="F227" s="30">
        <v>1</v>
      </c>
      <c r="G227" s="31">
        <v>8713.5</v>
      </c>
      <c r="H227" s="20">
        <f t="shared" si="34"/>
        <v>8713.5</v>
      </c>
      <c r="I227" s="21">
        <f t="shared" si="38"/>
        <v>104562</v>
      </c>
      <c r="J227" s="22">
        <v>0</v>
      </c>
      <c r="K227" s="22">
        <f t="shared" si="35"/>
        <v>1432.3561643835617</v>
      </c>
      <c r="L227" s="22">
        <f t="shared" si="39"/>
        <v>14323.561643835617</v>
      </c>
      <c r="M227" s="22">
        <v>0</v>
      </c>
      <c r="N227" s="22">
        <v>0</v>
      </c>
      <c r="O227" s="22">
        <v>11447.0016</v>
      </c>
      <c r="P227" s="21">
        <f t="shared" si="40"/>
        <v>131764.91940821917</v>
      </c>
    </row>
    <row r="228" spans="1:16" s="14" customFormat="1" ht="15.95" customHeight="1" x14ac:dyDescent="0.2">
      <c r="A228" s="15" t="s">
        <v>378</v>
      </c>
      <c r="B228" s="25" t="s">
        <v>379</v>
      </c>
      <c r="C228" s="29">
        <v>24</v>
      </c>
      <c r="D228" s="17" t="s">
        <v>377</v>
      </c>
      <c r="E228" s="18">
        <v>503</v>
      </c>
      <c r="F228" s="30">
        <v>1</v>
      </c>
      <c r="G228" s="31">
        <f>4142.5005*2</f>
        <v>8285.0010000000002</v>
      </c>
      <c r="H228" s="20">
        <f t="shared" si="34"/>
        <v>8285.0010000000002</v>
      </c>
      <c r="I228" s="21">
        <f t="shared" si="38"/>
        <v>99420.012000000002</v>
      </c>
      <c r="J228" s="22">
        <v>0</v>
      </c>
      <c r="K228" s="22">
        <f t="shared" si="35"/>
        <v>1361.9179726027396</v>
      </c>
      <c r="L228" s="22">
        <f t="shared" si="39"/>
        <v>13619.179726027398</v>
      </c>
      <c r="M228" s="22">
        <v>0</v>
      </c>
      <c r="N228" s="22">
        <v>0</v>
      </c>
      <c r="O228" s="22">
        <v>4672.74</v>
      </c>
      <c r="P228" s="21">
        <f t="shared" si="40"/>
        <v>119073.84969863015</v>
      </c>
    </row>
    <row r="229" spans="1:16" s="14" customFormat="1" ht="15.95" customHeight="1" x14ac:dyDescent="0.2">
      <c r="A229" s="56" t="s">
        <v>23</v>
      </c>
      <c r="B229" s="56"/>
      <c r="C229" s="56"/>
      <c r="D229" s="56"/>
      <c r="E229" s="56"/>
      <c r="F229" s="23">
        <f>SUM(F227:F228)</f>
        <v>2</v>
      </c>
      <c r="G229" s="20"/>
      <c r="H229" s="20"/>
      <c r="I229" s="24">
        <f>SUM(I227:I228)</f>
        <v>203982.01199999999</v>
      </c>
      <c r="J229" s="24">
        <f t="shared" ref="J229:P229" si="43">SUM(J227:J228)</f>
        <v>0</v>
      </c>
      <c r="K229" s="24">
        <f t="shared" si="43"/>
        <v>2794.2741369863015</v>
      </c>
      <c r="L229" s="24">
        <f t="shared" si="43"/>
        <v>27942.741369863015</v>
      </c>
      <c r="M229" s="24">
        <f t="shared" si="43"/>
        <v>0</v>
      </c>
      <c r="N229" s="24">
        <f t="shared" si="43"/>
        <v>0</v>
      </c>
      <c r="O229" s="24">
        <f t="shared" si="43"/>
        <v>16119.741599999999</v>
      </c>
      <c r="P229" s="24">
        <f t="shared" si="43"/>
        <v>250838.76910684933</v>
      </c>
    </row>
    <row r="230" spans="1:16" s="14" customFormat="1" ht="15.95" customHeight="1" x14ac:dyDescent="0.2">
      <c r="A230" s="15" t="s">
        <v>380</v>
      </c>
      <c r="B230" s="25" t="s">
        <v>381</v>
      </c>
      <c r="C230" s="29">
        <v>25</v>
      </c>
      <c r="D230" s="17" t="s">
        <v>382</v>
      </c>
      <c r="E230" s="18">
        <v>503</v>
      </c>
      <c r="F230" s="30">
        <v>1</v>
      </c>
      <c r="G230" s="31">
        <v>22977</v>
      </c>
      <c r="H230" s="20">
        <f t="shared" si="34"/>
        <v>22977</v>
      </c>
      <c r="I230" s="21">
        <f t="shared" si="38"/>
        <v>275724</v>
      </c>
      <c r="J230" s="22">
        <v>0</v>
      </c>
      <c r="K230" s="22">
        <f t="shared" si="35"/>
        <v>3777.0410958904108</v>
      </c>
      <c r="L230" s="22">
        <f t="shared" si="39"/>
        <v>37770.410958904111</v>
      </c>
      <c r="M230" s="22">
        <v>0</v>
      </c>
      <c r="N230" s="22">
        <v>0</v>
      </c>
      <c r="O230" s="22">
        <v>0</v>
      </c>
      <c r="P230" s="21">
        <f t="shared" si="40"/>
        <v>317271.45205479453</v>
      </c>
    </row>
    <row r="231" spans="1:16" s="14" customFormat="1" ht="15.95" customHeight="1" x14ac:dyDescent="0.2">
      <c r="A231" s="15" t="s">
        <v>383</v>
      </c>
      <c r="B231" s="25" t="s">
        <v>384</v>
      </c>
      <c r="C231" s="29">
        <v>25</v>
      </c>
      <c r="D231" s="17" t="s">
        <v>382</v>
      </c>
      <c r="E231" s="18">
        <v>503</v>
      </c>
      <c r="F231" s="30">
        <v>1</v>
      </c>
      <c r="G231" s="31">
        <v>10131</v>
      </c>
      <c r="H231" s="20">
        <f t="shared" si="34"/>
        <v>10131</v>
      </c>
      <c r="I231" s="21">
        <f t="shared" si="38"/>
        <v>121572</v>
      </c>
      <c r="J231" s="22">
        <v>0</v>
      </c>
      <c r="K231" s="22">
        <f t="shared" si="35"/>
        <v>1665.3698630136987</v>
      </c>
      <c r="L231" s="22">
        <f t="shared" si="39"/>
        <v>16653.698630136987</v>
      </c>
      <c r="M231" s="22">
        <v>0</v>
      </c>
      <c r="N231" s="22">
        <v>0</v>
      </c>
      <c r="O231" s="22">
        <v>12332.0016</v>
      </c>
      <c r="P231" s="21">
        <f t="shared" si="40"/>
        <v>152223.07009315066</v>
      </c>
    </row>
    <row r="232" spans="1:16" s="14" customFormat="1" ht="15.95" customHeight="1" x14ac:dyDescent="0.2">
      <c r="A232" s="15" t="s">
        <v>383</v>
      </c>
      <c r="B232" s="25" t="s">
        <v>385</v>
      </c>
      <c r="C232" s="29">
        <v>25</v>
      </c>
      <c r="D232" s="17" t="s">
        <v>382</v>
      </c>
      <c r="E232" s="18">
        <v>503</v>
      </c>
      <c r="F232" s="30">
        <v>1</v>
      </c>
      <c r="G232" s="31">
        <v>11835</v>
      </c>
      <c r="H232" s="20">
        <f t="shared" si="34"/>
        <v>11835</v>
      </c>
      <c r="I232" s="21">
        <f t="shared" si="38"/>
        <v>142020</v>
      </c>
      <c r="J232" s="22">
        <v>0</v>
      </c>
      <c r="K232" s="22">
        <f t="shared" si="35"/>
        <v>1945.4794520547946</v>
      </c>
      <c r="L232" s="22">
        <f t="shared" si="39"/>
        <v>19454.794520547948</v>
      </c>
      <c r="M232" s="22">
        <v>0</v>
      </c>
      <c r="N232" s="22">
        <v>0</v>
      </c>
      <c r="O232" s="22">
        <v>15921</v>
      </c>
      <c r="P232" s="21">
        <f t="shared" si="40"/>
        <v>179341.27397260274</v>
      </c>
    </row>
    <row r="233" spans="1:16" s="14" customFormat="1" ht="15.95" customHeight="1" x14ac:dyDescent="0.2">
      <c r="A233" s="15" t="s">
        <v>386</v>
      </c>
      <c r="B233" s="25" t="s">
        <v>387</v>
      </c>
      <c r="C233" s="29">
        <v>25</v>
      </c>
      <c r="D233" s="17" t="s">
        <v>382</v>
      </c>
      <c r="E233" s="18">
        <v>503</v>
      </c>
      <c r="F233" s="30">
        <v>1</v>
      </c>
      <c r="G233" s="31">
        <v>7600.5</v>
      </c>
      <c r="H233" s="20">
        <f t="shared" si="34"/>
        <v>7600.5</v>
      </c>
      <c r="I233" s="21">
        <f t="shared" si="38"/>
        <v>91206</v>
      </c>
      <c r="J233" s="22">
        <v>0</v>
      </c>
      <c r="K233" s="22">
        <f t="shared" si="35"/>
        <v>1249.3972602739725</v>
      </c>
      <c r="L233" s="22">
        <f t="shared" si="39"/>
        <v>12493.972602739726</v>
      </c>
      <c r="M233" s="22">
        <v>0</v>
      </c>
      <c r="N233" s="22">
        <v>0</v>
      </c>
      <c r="O233" s="32">
        <v>3932.2080000000005</v>
      </c>
      <c r="P233" s="21">
        <f t="shared" si="40"/>
        <v>108881.57786301369</v>
      </c>
    </row>
    <row r="234" spans="1:16" s="14" customFormat="1" ht="15.95" customHeight="1" x14ac:dyDescent="0.2">
      <c r="A234" s="15" t="s">
        <v>39</v>
      </c>
      <c r="B234" s="25" t="s">
        <v>396</v>
      </c>
      <c r="C234" s="29">
        <v>25</v>
      </c>
      <c r="D234" s="17" t="s">
        <v>382</v>
      </c>
      <c r="E234" s="18">
        <v>503</v>
      </c>
      <c r="F234" s="30">
        <v>1</v>
      </c>
      <c r="G234" s="31">
        <f>2904*2</f>
        <v>5808</v>
      </c>
      <c r="H234" s="20">
        <f t="shared" si="34"/>
        <v>5808</v>
      </c>
      <c r="I234" s="21">
        <f t="shared" si="38"/>
        <v>69696</v>
      </c>
      <c r="J234" s="22">
        <v>0</v>
      </c>
      <c r="K234" s="22">
        <f t="shared" si="35"/>
        <v>954.73972602739718</v>
      </c>
      <c r="L234" s="22">
        <f t="shared" si="39"/>
        <v>9547.3972602739723</v>
      </c>
      <c r="M234" s="22">
        <v>0</v>
      </c>
      <c r="N234" s="22">
        <v>0</v>
      </c>
      <c r="O234" s="32">
        <v>3275.712</v>
      </c>
      <c r="P234" s="21">
        <f>SUM(I234:O234)</f>
        <v>83473.848986301367</v>
      </c>
    </row>
    <row r="235" spans="1:16" s="14" customFormat="1" ht="15.95" customHeight="1" x14ac:dyDescent="0.2">
      <c r="A235" s="54" t="s">
        <v>23</v>
      </c>
      <c r="B235" s="54"/>
      <c r="C235" s="54"/>
      <c r="D235" s="54"/>
      <c r="E235" s="54"/>
      <c r="F235" s="42">
        <f>SUM(F230:F234)</f>
        <v>5</v>
      </c>
      <c r="G235" s="43"/>
      <c r="H235" s="43"/>
      <c r="I235" s="44">
        <f>SUM(I230:I234)</f>
        <v>700218</v>
      </c>
      <c r="J235" s="44">
        <f t="shared" ref="J235:P235" si="44">SUM(J230:J234)</f>
        <v>0</v>
      </c>
      <c r="K235" s="44">
        <f t="shared" si="44"/>
        <v>9592.0273972602736</v>
      </c>
      <c r="L235" s="44">
        <f t="shared" si="44"/>
        <v>95920.273972602736</v>
      </c>
      <c r="M235" s="44">
        <f t="shared" si="44"/>
        <v>0</v>
      </c>
      <c r="N235" s="44">
        <f t="shared" si="44"/>
        <v>0</v>
      </c>
      <c r="O235" s="44">
        <f t="shared" si="44"/>
        <v>35460.921600000001</v>
      </c>
      <c r="P235" s="44">
        <f t="shared" si="44"/>
        <v>841191.22296986298</v>
      </c>
    </row>
    <row r="236" spans="1:16" s="14" customFormat="1" ht="24.95" customHeight="1" x14ac:dyDescent="0.2">
      <c r="A236" s="55" t="s">
        <v>388</v>
      </c>
      <c r="B236" s="55"/>
      <c r="C236" s="55"/>
      <c r="D236" s="55"/>
      <c r="E236" s="55"/>
      <c r="F236" s="45">
        <f>+F235+F229+F226+F224+F210+F192++F188+F176+F168+F164+F159+F154+F143+F110+F100+F95+F90+F85+F34+F28+F24+F20+F16+F9+F206</f>
        <v>250</v>
      </c>
      <c r="G236" s="46"/>
      <c r="H236" s="46">
        <f>SUM(H8:H234)</f>
        <v>2084432.8280000007</v>
      </c>
      <c r="I236" s="46">
        <f t="shared" ref="I236:P236" si="45">+I9+I16+I20+I24+I28+I34+I85+I90+I95+I100+I110+I143+I154+I159+I164+I168+I176+I188+I192+I206+I210+I229+I235+I226+I224</f>
        <v>25013193.935999993</v>
      </c>
      <c r="J236" s="46">
        <f t="shared" si="45"/>
        <v>0</v>
      </c>
      <c r="K236" s="46">
        <f t="shared" si="45"/>
        <v>342646.4922739726</v>
      </c>
      <c r="L236" s="46">
        <f t="shared" si="45"/>
        <v>3426464.9227397256</v>
      </c>
      <c r="M236" s="46">
        <f t="shared" si="45"/>
        <v>0</v>
      </c>
      <c r="N236" s="46">
        <f t="shared" si="45"/>
        <v>0</v>
      </c>
      <c r="O236" s="46">
        <f t="shared" si="45"/>
        <v>1562637.6486400003</v>
      </c>
      <c r="P236" s="46">
        <f t="shared" si="45"/>
        <v>30344942.999653704</v>
      </c>
    </row>
    <row r="237" spans="1:16" s="14" customFormat="1" ht="24.95" customHeight="1" x14ac:dyDescent="0.2">
      <c r="D237" s="47"/>
      <c r="L237" s="48"/>
    </row>
    <row r="238" spans="1:16" s="14" customFormat="1" ht="24.95" customHeight="1" x14ac:dyDescent="0.2">
      <c r="D238" s="47"/>
      <c r="L238" s="48"/>
    </row>
    <row r="239" spans="1:16" s="14" customFormat="1" ht="24.95" customHeight="1" x14ac:dyDescent="0.2">
      <c r="D239" s="47"/>
      <c r="L239" s="48"/>
    </row>
    <row r="240" spans="1:16" s="14" customFormat="1" ht="24.95" customHeight="1" x14ac:dyDescent="0.2">
      <c r="D240" s="47"/>
      <c r="L240" s="48"/>
    </row>
    <row r="241" spans="4:12" s="14" customFormat="1" ht="24.95" customHeight="1" x14ac:dyDescent="0.2">
      <c r="D241" s="47"/>
      <c r="L241" s="48"/>
    </row>
    <row r="242" spans="4:12" s="14" customFormat="1" ht="24.95" customHeight="1" x14ac:dyDescent="0.2">
      <c r="D242" s="47"/>
      <c r="L242" s="48"/>
    </row>
    <row r="243" spans="4:12" s="14" customFormat="1" ht="12.75" x14ac:dyDescent="0.2">
      <c r="D243" s="47"/>
    </row>
    <row r="244" spans="4:12" s="14" customFormat="1" ht="12.75" x14ac:dyDescent="0.2">
      <c r="D244" s="47"/>
    </row>
    <row r="245" spans="4:12" s="14" customFormat="1" ht="12.75" x14ac:dyDescent="0.2">
      <c r="D245" s="47"/>
    </row>
    <row r="246" spans="4:12" s="14" customFormat="1" ht="12.75" x14ac:dyDescent="0.2">
      <c r="D246" s="47"/>
    </row>
    <row r="247" spans="4:12" s="14" customFormat="1" ht="12.75" x14ac:dyDescent="0.2">
      <c r="D247" s="47"/>
    </row>
    <row r="248" spans="4:12" s="14" customFormat="1" ht="12.75" x14ac:dyDescent="0.2">
      <c r="D248" s="47"/>
    </row>
    <row r="249" spans="4:12" s="14" customFormat="1" ht="12.75" x14ac:dyDescent="0.2">
      <c r="D249" s="47"/>
    </row>
    <row r="250" spans="4:12" s="14" customFormat="1" ht="12.75" x14ac:dyDescent="0.2">
      <c r="D250" s="47"/>
    </row>
    <row r="251" spans="4:12" s="14" customFormat="1" ht="12.75" x14ac:dyDescent="0.2">
      <c r="D251" s="47"/>
    </row>
    <row r="252" spans="4:12" s="14" customFormat="1" ht="12.75" x14ac:dyDescent="0.2">
      <c r="D252" s="47"/>
    </row>
    <row r="253" spans="4:12" s="14" customFormat="1" ht="12.75" x14ac:dyDescent="0.2">
      <c r="D253" s="47"/>
    </row>
    <row r="254" spans="4:12" s="14" customFormat="1" ht="12.75" x14ac:dyDescent="0.2">
      <c r="D254" s="47"/>
    </row>
    <row r="255" spans="4:12" s="14" customFormat="1" ht="12.75" x14ac:dyDescent="0.2">
      <c r="D255" s="47"/>
    </row>
    <row r="256" spans="4:12" s="14" customFormat="1" ht="12.75" x14ac:dyDescent="0.2">
      <c r="D256" s="47"/>
    </row>
    <row r="257" spans="4:4" s="14" customFormat="1" ht="12.75" x14ac:dyDescent="0.2">
      <c r="D257" s="47"/>
    </row>
    <row r="258" spans="4:4" s="14" customFormat="1" ht="12.75" x14ac:dyDescent="0.2">
      <c r="D258" s="47"/>
    </row>
    <row r="259" spans="4:4" s="14" customFormat="1" ht="12.75" x14ac:dyDescent="0.2">
      <c r="D259" s="47"/>
    </row>
    <row r="260" spans="4:4" s="14" customFormat="1" ht="12.75" x14ac:dyDescent="0.2">
      <c r="D260" s="47"/>
    </row>
    <row r="261" spans="4:4" s="14" customFormat="1" ht="12.75" x14ac:dyDescent="0.2">
      <c r="D261" s="47"/>
    </row>
    <row r="262" spans="4:4" s="14" customFormat="1" ht="12.75" x14ac:dyDescent="0.2">
      <c r="D262" s="47"/>
    </row>
    <row r="263" spans="4:4" s="14" customFormat="1" ht="12.75" x14ac:dyDescent="0.2">
      <c r="D263" s="47"/>
    </row>
    <row r="264" spans="4:4" s="14" customFormat="1" ht="12.75" x14ac:dyDescent="0.2">
      <c r="D264" s="47"/>
    </row>
    <row r="265" spans="4:4" s="14" customFormat="1" ht="12.75" x14ac:dyDescent="0.2">
      <c r="D265" s="47"/>
    </row>
    <row r="266" spans="4:4" s="14" customFormat="1" ht="12.75" x14ac:dyDescent="0.2">
      <c r="D266" s="47"/>
    </row>
    <row r="267" spans="4:4" s="14" customFormat="1" ht="12.75" x14ac:dyDescent="0.2">
      <c r="D267" s="47"/>
    </row>
    <row r="268" spans="4:4" s="14" customFormat="1" ht="12.75" x14ac:dyDescent="0.2">
      <c r="D268" s="47"/>
    </row>
    <row r="269" spans="4:4" s="14" customFormat="1" ht="12.75" x14ac:dyDescent="0.2">
      <c r="D269" s="47"/>
    </row>
    <row r="270" spans="4:4" s="14" customFormat="1" ht="12.75" x14ac:dyDescent="0.2">
      <c r="D270" s="47"/>
    </row>
    <row r="271" spans="4:4" s="14" customFormat="1" ht="12.75" x14ac:dyDescent="0.2">
      <c r="D271" s="47"/>
    </row>
    <row r="272" spans="4:4" s="14" customFormat="1" ht="12.75" x14ac:dyDescent="0.2">
      <c r="D272" s="47"/>
    </row>
    <row r="273" spans="4:4" s="14" customFormat="1" ht="12.75" x14ac:dyDescent="0.2">
      <c r="D273" s="47"/>
    </row>
    <row r="274" spans="4:4" s="14" customFormat="1" ht="12.75" x14ac:dyDescent="0.2">
      <c r="D274" s="47"/>
    </row>
    <row r="275" spans="4:4" s="14" customFormat="1" ht="12.75" x14ac:dyDescent="0.2">
      <c r="D275" s="47"/>
    </row>
    <row r="276" spans="4:4" s="14" customFormat="1" ht="12.75" x14ac:dyDescent="0.2">
      <c r="D276" s="47"/>
    </row>
    <row r="277" spans="4:4" s="14" customFormat="1" ht="12.75" x14ac:dyDescent="0.2">
      <c r="D277" s="47"/>
    </row>
    <row r="278" spans="4:4" s="14" customFormat="1" ht="12.75" x14ac:dyDescent="0.2">
      <c r="D278" s="47"/>
    </row>
    <row r="279" spans="4:4" s="14" customFormat="1" ht="12.75" x14ac:dyDescent="0.2">
      <c r="D279" s="47"/>
    </row>
    <row r="280" spans="4:4" s="14" customFormat="1" ht="12.75" x14ac:dyDescent="0.2">
      <c r="D280" s="47"/>
    </row>
    <row r="281" spans="4:4" s="14" customFormat="1" ht="12.75" x14ac:dyDescent="0.2">
      <c r="D281" s="47"/>
    </row>
    <row r="282" spans="4:4" s="14" customFormat="1" ht="12.75" x14ac:dyDescent="0.2">
      <c r="D282" s="47"/>
    </row>
    <row r="283" spans="4:4" s="14" customFormat="1" ht="12.75" x14ac:dyDescent="0.2">
      <c r="D283" s="47"/>
    </row>
    <row r="284" spans="4:4" s="14" customFormat="1" ht="12.75" x14ac:dyDescent="0.2">
      <c r="D284" s="47"/>
    </row>
    <row r="285" spans="4:4" s="14" customFormat="1" ht="12.75" x14ac:dyDescent="0.2">
      <c r="D285" s="47"/>
    </row>
    <row r="286" spans="4:4" s="14" customFormat="1" ht="12.75" x14ac:dyDescent="0.2">
      <c r="D286" s="47"/>
    </row>
    <row r="287" spans="4:4" s="14" customFormat="1" ht="12.75" x14ac:dyDescent="0.2">
      <c r="D287" s="47"/>
    </row>
  </sheetData>
  <mergeCells count="42">
    <mergeCell ref="A235:E235"/>
    <mergeCell ref="A236:E236"/>
    <mergeCell ref="A192:E192"/>
    <mergeCell ref="A206:E206"/>
    <mergeCell ref="A210:E210"/>
    <mergeCell ref="A224:E224"/>
    <mergeCell ref="A226:E226"/>
    <mergeCell ref="A229:E229"/>
    <mergeCell ref="A188:E188"/>
    <mergeCell ref="A85:E85"/>
    <mergeCell ref="A90:E90"/>
    <mergeCell ref="A95:E95"/>
    <mergeCell ref="A100:E100"/>
    <mergeCell ref="A110:E110"/>
    <mergeCell ref="A143:E143"/>
    <mergeCell ref="A154:E154"/>
    <mergeCell ref="A159:E159"/>
    <mergeCell ref="A164:E164"/>
    <mergeCell ref="A168:E168"/>
    <mergeCell ref="A176:E176"/>
    <mergeCell ref="A34:E34"/>
    <mergeCell ref="P4:P6"/>
    <mergeCell ref="G5:I5"/>
    <mergeCell ref="K5:K6"/>
    <mergeCell ref="L5:L6"/>
    <mergeCell ref="M5:M6"/>
    <mergeCell ref="N5:N6"/>
    <mergeCell ref="A9:E9"/>
    <mergeCell ref="A16:E16"/>
    <mergeCell ref="A20:E20"/>
    <mergeCell ref="A24:E24"/>
    <mergeCell ref="A28:E28"/>
    <mergeCell ref="A1:P1"/>
    <mergeCell ref="A2:P2"/>
    <mergeCell ref="A4:A6"/>
    <mergeCell ref="B4:B6"/>
    <mergeCell ref="C4:C6"/>
    <mergeCell ref="D4:D6"/>
    <mergeCell ref="E4:E6"/>
    <mergeCell ref="F4:F6"/>
    <mergeCell ref="G4:I4"/>
    <mergeCell ref="O4:O6"/>
  </mergeCells>
  <pageMargins left="0.25" right="0.25" top="0.75" bottom="0.75" header="0.3" footer="0.3"/>
  <pageSetup scale="59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287"/>
  <sheetViews>
    <sheetView zoomScale="85" zoomScaleNormal="85" workbookViewId="0">
      <pane ySplit="7" topLeftCell="A53" activePane="bottomLeft" state="frozen"/>
      <selection pane="bottomLeft" activeCell="A8" sqref="A8"/>
    </sheetView>
  </sheetViews>
  <sheetFormatPr baseColWidth="10" defaultRowHeight="16.5" x14ac:dyDescent="0.3"/>
  <cols>
    <col min="1" max="2" width="24.140625" style="1" customWidth="1"/>
    <col min="3" max="3" width="6.42578125" style="1" customWidth="1"/>
    <col min="4" max="4" width="51.28515625" style="49" customWidth="1"/>
    <col min="5" max="5" width="4.28515625" style="1" bestFit="1" customWidth="1"/>
    <col min="6" max="6" width="9.85546875" style="1" bestFit="1" customWidth="1"/>
    <col min="7" max="9" width="14.7109375" style="1" customWidth="1"/>
    <col min="10" max="10" width="14.7109375" style="1" hidden="1" customWidth="1"/>
    <col min="11" max="12" width="14.7109375" style="1" customWidth="1"/>
    <col min="13" max="13" width="14.7109375" style="1" hidden="1" customWidth="1"/>
    <col min="14" max="14" width="16.42578125" style="1" hidden="1" customWidth="1"/>
    <col min="15" max="16" width="14.7109375" style="1" customWidth="1"/>
    <col min="17" max="17" width="28.7109375" style="1" customWidth="1"/>
    <col min="18" max="18" width="10.7109375" style="1" customWidth="1"/>
    <col min="19" max="19" width="27.140625" style="1" customWidth="1"/>
    <col min="20" max="25" width="1.7109375" style="1" customWidth="1"/>
    <col min="26" max="161" width="11.42578125" style="1"/>
    <col min="162" max="170" width="1.7109375" style="1" customWidth="1"/>
    <col min="171" max="172" width="3.140625" style="1" customWidth="1"/>
    <col min="173" max="173" width="1.7109375" style="1" customWidth="1"/>
    <col min="174" max="174" width="3.140625" style="1" customWidth="1"/>
    <col min="175" max="175" width="3" style="1" customWidth="1"/>
    <col min="176" max="176" width="4" style="1" customWidth="1"/>
    <col min="177" max="186" width="1.7109375" style="1" customWidth="1"/>
    <col min="187" max="187" width="3.5703125" style="1" customWidth="1"/>
    <col min="188" max="188" width="1.7109375" style="1" customWidth="1"/>
    <col min="189" max="189" width="5.28515625" style="1" customWidth="1"/>
    <col min="190" max="200" width="1.7109375" style="1" customWidth="1"/>
    <col min="201" max="201" width="3.5703125" style="1" customWidth="1"/>
    <col min="202" max="202" width="1.7109375" style="1" customWidth="1"/>
    <col min="203" max="203" width="2.42578125" style="1" customWidth="1"/>
    <col min="204" max="218" width="1.7109375" style="1" customWidth="1"/>
    <col min="219" max="219" width="2.5703125" style="1" customWidth="1"/>
    <col min="220" max="266" width="1.7109375" style="1" customWidth="1"/>
    <col min="267" max="267" width="1" style="1" customWidth="1"/>
    <col min="268" max="268" width="1.7109375" style="1" customWidth="1"/>
    <col min="269" max="269" width="0.42578125" style="1" customWidth="1"/>
    <col min="270" max="272" width="1.7109375" style="1" customWidth="1"/>
    <col min="273" max="273" width="0" style="1" hidden="1" customWidth="1"/>
    <col min="274" max="274" width="10.7109375" style="1" customWidth="1"/>
    <col min="275" max="281" width="1.7109375" style="1" customWidth="1"/>
    <col min="282" max="417" width="11.42578125" style="1"/>
    <col min="418" max="426" width="1.7109375" style="1" customWidth="1"/>
    <col min="427" max="428" width="3.140625" style="1" customWidth="1"/>
    <col min="429" max="429" width="1.7109375" style="1" customWidth="1"/>
    <col min="430" max="430" width="3.140625" style="1" customWidth="1"/>
    <col min="431" max="431" width="3" style="1" customWidth="1"/>
    <col min="432" max="432" width="4" style="1" customWidth="1"/>
    <col min="433" max="442" width="1.7109375" style="1" customWidth="1"/>
    <col min="443" max="443" width="3.5703125" style="1" customWidth="1"/>
    <col min="444" max="444" width="1.7109375" style="1" customWidth="1"/>
    <col min="445" max="445" width="5.28515625" style="1" customWidth="1"/>
    <col min="446" max="456" width="1.7109375" style="1" customWidth="1"/>
    <col min="457" max="457" width="3.5703125" style="1" customWidth="1"/>
    <col min="458" max="458" width="1.7109375" style="1" customWidth="1"/>
    <col min="459" max="459" width="2.42578125" style="1" customWidth="1"/>
    <col min="460" max="474" width="1.7109375" style="1" customWidth="1"/>
    <col min="475" max="475" width="2.5703125" style="1" customWidth="1"/>
    <col min="476" max="522" width="1.7109375" style="1" customWidth="1"/>
    <col min="523" max="523" width="1" style="1" customWidth="1"/>
    <col min="524" max="524" width="1.7109375" style="1" customWidth="1"/>
    <col min="525" max="525" width="0.42578125" style="1" customWidth="1"/>
    <col min="526" max="528" width="1.7109375" style="1" customWidth="1"/>
    <col min="529" max="529" width="0" style="1" hidden="1" customWidth="1"/>
    <col min="530" max="530" width="10.7109375" style="1" customWidth="1"/>
    <col min="531" max="537" width="1.7109375" style="1" customWidth="1"/>
    <col min="538" max="673" width="11.42578125" style="1"/>
    <col min="674" max="682" width="1.7109375" style="1" customWidth="1"/>
    <col min="683" max="684" width="3.140625" style="1" customWidth="1"/>
    <col min="685" max="685" width="1.7109375" style="1" customWidth="1"/>
    <col min="686" max="686" width="3.140625" style="1" customWidth="1"/>
    <col min="687" max="687" width="3" style="1" customWidth="1"/>
    <col min="688" max="688" width="4" style="1" customWidth="1"/>
    <col min="689" max="698" width="1.7109375" style="1" customWidth="1"/>
    <col min="699" max="699" width="3.5703125" style="1" customWidth="1"/>
    <col min="700" max="700" width="1.7109375" style="1" customWidth="1"/>
    <col min="701" max="701" width="5.28515625" style="1" customWidth="1"/>
    <col min="702" max="712" width="1.7109375" style="1" customWidth="1"/>
    <col min="713" max="713" width="3.5703125" style="1" customWidth="1"/>
    <col min="714" max="714" width="1.7109375" style="1" customWidth="1"/>
    <col min="715" max="715" width="2.42578125" style="1" customWidth="1"/>
    <col min="716" max="730" width="1.7109375" style="1" customWidth="1"/>
    <col min="731" max="731" width="2.5703125" style="1" customWidth="1"/>
    <col min="732" max="778" width="1.7109375" style="1" customWidth="1"/>
    <col min="779" max="779" width="1" style="1" customWidth="1"/>
    <col min="780" max="780" width="1.7109375" style="1" customWidth="1"/>
    <col min="781" max="781" width="0.42578125" style="1" customWidth="1"/>
    <col min="782" max="784" width="1.7109375" style="1" customWidth="1"/>
    <col min="785" max="785" width="0" style="1" hidden="1" customWidth="1"/>
    <col min="786" max="786" width="10.7109375" style="1" customWidth="1"/>
    <col min="787" max="793" width="1.7109375" style="1" customWidth="1"/>
    <col min="794" max="929" width="11.42578125" style="1"/>
    <col min="930" max="938" width="1.7109375" style="1" customWidth="1"/>
    <col min="939" max="940" width="3.140625" style="1" customWidth="1"/>
    <col min="941" max="941" width="1.7109375" style="1" customWidth="1"/>
    <col min="942" max="942" width="3.140625" style="1" customWidth="1"/>
    <col min="943" max="943" width="3" style="1" customWidth="1"/>
    <col min="944" max="944" width="4" style="1" customWidth="1"/>
    <col min="945" max="954" width="1.7109375" style="1" customWidth="1"/>
    <col min="955" max="955" width="3.5703125" style="1" customWidth="1"/>
    <col min="956" max="956" width="1.7109375" style="1" customWidth="1"/>
    <col min="957" max="957" width="5.28515625" style="1" customWidth="1"/>
    <col min="958" max="968" width="1.7109375" style="1" customWidth="1"/>
    <col min="969" max="969" width="3.5703125" style="1" customWidth="1"/>
    <col min="970" max="970" width="1.7109375" style="1" customWidth="1"/>
    <col min="971" max="971" width="2.42578125" style="1" customWidth="1"/>
    <col min="972" max="986" width="1.7109375" style="1" customWidth="1"/>
    <col min="987" max="987" width="2.5703125" style="1" customWidth="1"/>
    <col min="988" max="1034" width="1.7109375" style="1" customWidth="1"/>
    <col min="1035" max="1035" width="1" style="1" customWidth="1"/>
    <col min="1036" max="1036" width="1.7109375" style="1" customWidth="1"/>
    <col min="1037" max="1037" width="0.42578125" style="1" customWidth="1"/>
    <col min="1038" max="1040" width="1.7109375" style="1" customWidth="1"/>
    <col min="1041" max="1041" width="0" style="1" hidden="1" customWidth="1"/>
    <col min="1042" max="1042" width="10.7109375" style="1" customWidth="1"/>
    <col min="1043" max="1049" width="1.7109375" style="1" customWidth="1"/>
    <col min="1050" max="1185" width="11.42578125" style="1"/>
    <col min="1186" max="1194" width="1.7109375" style="1" customWidth="1"/>
    <col min="1195" max="1196" width="3.140625" style="1" customWidth="1"/>
    <col min="1197" max="1197" width="1.7109375" style="1" customWidth="1"/>
    <col min="1198" max="1198" width="3.140625" style="1" customWidth="1"/>
    <col min="1199" max="1199" width="3" style="1" customWidth="1"/>
    <col min="1200" max="1200" width="4" style="1" customWidth="1"/>
    <col min="1201" max="1210" width="1.7109375" style="1" customWidth="1"/>
    <col min="1211" max="1211" width="3.5703125" style="1" customWidth="1"/>
    <col min="1212" max="1212" width="1.7109375" style="1" customWidth="1"/>
    <col min="1213" max="1213" width="5.28515625" style="1" customWidth="1"/>
    <col min="1214" max="1224" width="1.7109375" style="1" customWidth="1"/>
    <col min="1225" max="1225" width="3.5703125" style="1" customWidth="1"/>
    <col min="1226" max="1226" width="1.7109375" style="1" customWidth="1"/>
    <col min="1227" max="1227" width="2.42578125" style="1" customWidth="1"/>
    <col min="1228" max="1242" width="1.7109375" style="1" customWidth="1"/>
    <col min="1243" max="1243" width="2.5703125" style="1" customWidth="1"/>
    <col min="1244" max="1290" width="1.7109375" style="1" customWidth="1"/>
    <col min="1291" max="1291" width="1" style="1" customWidth="1"/>
    <col min="1292" max="1292" width="1.7109375" style="1" customWidth="1"/>
    <col min="1293" max="1293" width="0.42578125" style="1" customWidth="1"/>
    <col min="1294" max="1296" width="1.7109375" style="1" customWidth="1"/>
    <col min="1297" max="1297" width="0" style="1" hidden="1" customWidth="1"/>
    <col min="1298" max="1298" width="10.7109375" style="1" customWidth="1"/>
    <col min="1299" max="1305" width="1.7109375" style="1" customWidth="1"/>
    <col min="1306" max="1441" width="11.42578125" style="1"/>
    <col min="1442" max="1450" width="1.7109375" style="1" customWidth="1"/>
    <col min="1451" max="1452" width="3.140625" style="1" customWidth="1"/>
    <col min="1453" max="1453" width="1.7109375" style="1" customWidth="1"/>
    <col min="1454" max="1454" width="3.140625" style="1" customWidth="1"/>
    <col min="1455" max="1455" width="3" style="1" customWidth="1"/>
    <col min="1456" max="1456" width="4" style="1" customWidth="1"/>
    <col min="1457" max="1466" width="1.7109375" style="1" customWidth="1"/>
    <col min="1467" max="1467" width="3.5703125" style="1" customWidth="1"/>
    <col min="1468" max="1468" width="1.7109375" style="1" customWidth="1"/>
    <col min="1469" max="1469" width="5.28515625" style="1" customWidth="1"/>
    <col min="1470" max="1480" width="1.7109375" style="1" customWidth="1"/>
    <col min="1481" max="1481" width="3.5703125" style="1" customWidth="1"/>
    <col min="1482" max="1482" width="1.7109375" style="1" customWidth="1"/>
    <col min="1483" max="1483" width="2.42578125" style="1" customWidth="1"/>
    <col min="1484" max="1498" width="1.7109375" style="1" customWidth="1"/>
    <col min="1499" max="1499" width="2.5703125" style="1" customWidth="1"/>
    <col min="1500" max="1546" width="1.7109375" style="1" customWidth="1"/>
    <col min="1547" max="1547" width="1" style="1" customWidth="1"/>
    <col min="1548" max="1548" width="1.7109375" style="1" customWidth="1"/>
    <col min="1549" max="1549" width="0.42578125" style="1" customWidth="1"/>
    <col min="1550" max="1552" width="1.7109375" style="1" customWidth="1"/>
    <col min="1553" max="1553" width="0" style="1" hidden="1" customWidth="1"/>
    <col min="1554" max="1554" width="10.7109375" style="1" customWidth="1"/>
    <col min="1555" max="1561" width="1.7109375" style="1" customWidth="1"/>
    <col min="1562" max="1697" width="11.42578125" style="1"/>
    <col min="1698" max="1706" width="1.7109375" style="1" customWidth="1"/>
    <col min="1707" max="1708" width="3.140625" style="1" customWidth="1"/>
    <col min="1709" max="1709" width="1.7109375" style="1" customWidth="1"/>
    <col min="1710" max="1710" width="3.140625" style="1" customWidth="1"/>
    <col min="1711" max="1711" width="3" style="1" customWidth="1"/>
    <col min="1712" max="1712" width="4" style="1" customWidth="1"/>
    <col min="1713" max="1722" width="1.7109375" style="1" customWidth="1"/>
    <col min="1723" max="1723" width="3.5703125" style="1" customWidth="1"/>
    <col min="1724" max="1724" width="1.7109375" style="1" customWidth="1"/>
    <col min="1725" max="1725" width="5.28515625" style="1" customWidth="1"/>
    <col min="1726" max="1736" width="1.7109375" style="1" customWidth="1"/>
    <col min="1737" max="1737" width="3.5703125" style="1" customWidth="1"/>
    <col min="1738" max="1738" width="1.7109375" style="1" customWidth="1"/>
    <col min="1739" max="1739" width="2.42578125" style="1" customWidth="1"/>
    <col min="1740" max="1754" width="1.7109375" style="1" customWidth="1"/>
    <col min="1755" max="1755" width="2.5703125" style="1" customWidth="1"/>
    <col min="1756" max="1802" width="1.7109375" style="1" customWidth="1"/>
    <col min="1803" max="1803" width="1" style="1" customWidth="1"/>
    <col min="1804" max="1804" width="1.7109375" style="1" customWidth="1"/>
    <col min="1805" max="1805" width="0.42578125" style="1" customWidth="1"/>
    <col min="1806" max="1808" width="1.7109375" style="1" customWidth="1"/>
    <col min="1809" max="1809" width="0" style="1" hidden="1" customWidth="1"/>
    <col min="1810" max="1810" width="10.7109375" style="1" customWidth="1"/>
    <col min="1811" max="1817" width="1.7109375" style="1" customWidth="1"/>
    <col min="1818" max="1953" width="11.42578125" style="1"/>
    <col min="1954" max="1962" width="1.7109375" style="1" customWidth="1"/>
    <col min="1963" max="1964" width="3.140625" style="1" customWidth="1"/>
    <col min="1965" max="1965" width="1.7109375" style="1" customWidth="1"/>
    <col min="1966" max="1966" width="3.140625" style="1" customWidth="1"/>
    <col min="1967" max="1967" width="3" style="1" customWidth="1"/>
    <col min="1968" max="1968" width="4" style="1" customWidth="1"/>
    <col min="1969" max="1978" width="1.7109375" style="1" customWidth="1"/>
    <col min="1979" max="1979" width="3.5703125" style="1" customWidth="1"/>
    <col min="1980" max="1980" width="1.7109375" style="1" customWidth="1"/>
    <col min="1981" max="1981" width="5.28515625" style="1" customWidth="1"/>
    <col min="1982" max="1992" width="1.7109375" style="1" customWidth="1"/>
    <col min="1993" max="1993" width="3.5703125" style="1" customWidth="1"/>
    <col min="1994" max="1994" width="1.7109375" style="1" customWidth="1"/>
    <col min="1995" max="1995" width="2.42578125" style="1" customWidth="1"/>
    <col min="1996" max="2010" width="1.7109375" style="1" customWidth="1"/>
    <col min="2011" max="2011" width="2.5703125" style="1" customWidth="1"/>
    <col min="2012" max="2058" width="1.7109375" style="1" customWidth="1"/>
    <col min="2059" max="2059" width="1" style="1" customWidth="1"/>
    <col min="2060" max="2060" width="1.7109375" style="1" customWidth="1"/>
    <col min="2061" max="2061" width="0.42578125" style="1" customWidth="1"/>
    <col min="2062" max="2064" width="1.7109375" style="1" customWidth="1"/>
    <col min="2065" max="2065" width="0" style="1" hidden="1" customWidth="1"/>
    <col min="2066" max="2066" width="10.7109375" style="1" customWidth="1"/>
    <col min="2067" max="2073" width="1.7109375" style="1" customWidth="1"/>
    <col min="2074" max="2209" width="11.42578125" style="1"/>
    <col min="2210" max="2218" width="1.7109375" style="1" customWidth="1"/>
    <col min="2219" max="2220" width="3.140625" style="1" customWidth="1"/>
    <col min="2221" max="2221" width="1.7109375" style="1" customWidth="1"/>
    <col min="2222" max="2222" width="3.140625" style="1" customWidth="1"/>
    <col min="2223" max="2223" width="3" style="1" customWidth="1"/>
    <col min="2224" max="2224" width="4" style="1" customWidth="1"/>
    <col min="2225" max="2234" width="1.7109375" style="1" customWidth="1"/>
    <col min="2235" max="2235" width="3.5703125" style="1" customWidth="1"/>
    <col min="2236" max="2236" width="1.7109375" style="1" customWidth="1"/>
    <col min="2237" max="2237" width="5.28515625" style="1" customWidth="1"/>
    <col min="2238" max="2248" width="1.7109375" style="1" customWidth="1"/>
    <col min="2249" max="2249" width="3.5703125" style="1" customWidth="1"/>
    <col min="2250" max="2250" width="1.7109375" style="1" customWidth="1"/>
    <col min="2251" max="2251" width="2.42578125" style="1" customWidth="1"/>
    <col min="2252" max="2266" width="1.7109375" style="1" customWidth="1"/>
    <col min="2267" max="2267" width="2.5703125" style="1" customWidth="1"/>
    <col min="2268" max="2314" width="1.7109375" style="1" customWidth="1"/>
    <col min="2315" max="2315" width="1" style="1" customWidth="1"/>
    <col min="2316" max="2316" width="1.7109375" style="1" customWidth="1"/>
    <col min="2317" max="2317" width="0.42578125" style="1" customWidth="1"/>
    <col min="2318" max="2320" width="1.7109375" style="1" customWidth="1"/>
    <col min="2321" max="2321" width="0" style="1" hidden="1" customWidth="1"/>
    <col min="2322" max="2322" width="10.7109375" style="1" customWidth="1"/>
    <col min="2323" max="2329" width="1.7109375" style="1" customWidth="1"/>
    <col min="2330" max="2465" width="11.42578125" style="1"/>
    <col min="2466" max="2474" width="1.7109375" style="1" customWidth="1"/>
    <col min="2475" max="2476" width="3.140625" style="1" customWidth="1"/>
    <col min="2477" max="2477" width="1.7109375" style="1" customWidth="1"/>
    <col min="2478" max="2478" width="3.140625" style="1" customWidth="1"/>
    <col min="2479" max="2479" width="3" style="1" customWidth="1"/>
    <col min="2480" max="2480" width="4" style="1" customWidth="1"/>
    <col min="2481" max="2490" width="1.7109375" style="1" customWidth="1"/>
    <col min="2491" max="2491" width="3.5703125" style="1" customWidth="1"/>
    <col min="2492" max="2492" width="1.7109375" style="1" customWidth="1"/>
    <col min="2493" max="2493" width="5.28515625" style="1" customWidth="1"/>
    <col min="2494" max="2504" width="1.7109375" style="1" customWidth="1"/>
    <col min="2505" max="2505" width="3.5703125" style="1" customWidth="1"/>
    <col min="2506" max="2506" width="1.7109375" style="1" customWidth="1"/>
    <col min="2507" max="2507" width="2.42578125" style="1" customWidth="1"/>
    <col min="2508" max="2522" width="1.7109375" style="1" customWidth="1"/>
    <col min="2523" max="2523" width="2.5703125" style="1" customWidth="1"/>
    <col min="2524" max="2570" width="1.7109375" style="1" customWidth="1"/>
    <col min="2571" max="2571" width="1" style="1" customWidth="1"/>
    <col min="2572" max="2572" width="1.7109375" style="1" customWidth="1"/>
    <col min="2573" max="2573" width="0.42578125" style="1" customWidth="1"/>
    <col min="2574" max="2576" width="1.7109375" style="1" customWidth="1"/>
    <col min="2577" max="2577" width="0" style="1" hidden="1" customWidth="1"/>
    <col min="2578" max="2578" width="10.7109375" style="1" customWidth="1"/>
    <col min="2579" max="2585" width="1.7109375" style="1" customWidth="1"/>
    <col min="2586" max="2721" width="11.42578125" style="1"/>
    <col min="2722" max="2730" width="1.7109375" style="1" customWidth="1"/>
    <col min="2731" max="2732" width="3.140625" style="1" customWidth="1"/>
    <col min="2733" max="2733" width="1.7109375" style="1" customWidth="1"/>
    <col min="2734" max="2734" width="3.140625" style="1" customWidth="1"/>
    <col min="2735" max="2735" width="3" style="1" customWidth="1"/>
    <col min="2736" max="2736" width="4" style="1" customWidth="1"/>
    <col min="2737" max="2746" width="1.7109375" style="1" customWidth="1"/>
    <col min="2747" max="2747" width="3.5703125" style="1" customWidth="1"/>
    <col min="2748" max="2748" width="1.7109375" style="1" customWidth="1"/>
    <col min="2749" max="2749" width="5.28515625" style="1" customWidth="1"/>
    <col min="2750" max="2760" width="1.7109375" style="1" customWidth="1"/>
    <col min="2761" max="2761" width="3.5703125" style="1" customWidth="1"/>
    <col min="2762" max="2762" width="1.7109375" style="1" customWidth="1"/>
    <col min="2763" max="2763" width="2.42578125" style="1" customWidth="1"/>
    <col min="2764" max="2778" width="1.7109375" style="1" customWidth="1"/>
    <col min="2779" max="2779" width="2.5703125" style="1" customWidth="1"/>
    <col min="2780" max="2826" width="1.7109375" style="1" customWidth="1"/>
    <col min="2827" max="2827" width="1" style="1" customWidth="1"/>
    <col min="2828" max="2828" width="1.7109375" style="1" customWidth="1"/>
    <col min="2829" max="2829" width="0.42578125" style="1" customWidth="1"/>
    <col min="2830" max="2832" width="1.7109375" style="1" customWidth="1"/>
    <col min="2833" max="2833" width="0" style="1" hidden="1" customWidth="1"/>
    <col min="2834" max="2834" width="10.7109375" style="1" customWidth="1"/>
    <col min="2835" max="2841" width="1.7109375" style="1" customWidth="1"/>
    <col min="2842" max="2977" width="11.42578125" style="1"/>
    <col min="2978" max="2986" width="1.7109375" style="1" customWidth="1"/>
    <col min="2987" max="2988" width="3.140625" style="1" customWidth="1"/>
    <col min="2989" max="2989" width="1.7109375" style="1" customWidth="1"/>
    <col min="2990" max="2990" width="3.140625" style="1" customWidth="1"/>
    <col min="2991" max="2991" width="3" style="1" customWidth="1"/>
    <col min="2992" max="2992" width="4" style="1" customWidth="1"/>
    <col min="2993" max="3002" width="1.7109375" style="1" customWidth="1"/>
    <col min="3003" max="3003" width="3.5703125" style="1" customWidth="1"/>
    <col min="3004" max="3004" width="1.7109375" style="1" customWidth="1"/>
    <col min="3005" max="3005" width="5.28515625" style="1" customWidth="1"/>
    <col min="3006" max="3016" width="1.7109375" style="1" customWidth="1"/>
    <col min="3017" max="3017" width="3.5703125" style="1" customWidth="1"/>
    <col min="3018" max="3018" width="1.7109375" style="1" customWidth="1"/>
    <col min="3019" max="3019" width="2.42578125" style="1" customWidth="1"/>
    <col min="3020" max="3034" width="1.7109375" style="1" customWidth="1"/>
    <col min="3035" max="3035" width="2.5703125" style="1" customWidth="1"/>
    <col min="3036" max="3082" width="1.7109375" style="1" customWidth="1"/>
    <col min="3083" max="3083" width="1" style="1" customWidth="1"/>
    <col min="3084" max="3084" width="1.7109375" style="1" customWidth="1"/>
    <col min="3085" max="3085" width="0.42578125" style="1" customWidth="1"/>
    <col min="3086" max="3088" width="1.7109375" style="1" customWidth="1"/>
    <col min="3089" max="3089" width="0" style="1" hidden="1" customWidth="1"/>
    <col min="3090" max="3090" width="10.7109375" style="1" customWidth="1"/>
    <col min="3091" max="3097" width="1.7109375" style="1" customWidth="1"/>
    <col min="3098" max="3233" width="11.42578125" style="1"/>
    <col min="3234" max="3242" width="1.7109375" style="1" customWidth="1"/>
    <col min="3243" max="3244" width="3.140625" style="1" customWidth="1"/>
    <col min="3245" max="3245" width="1.7109375" style="1" customWidth="1"/>
    <col min="3246" max="3246" width="3.140625" style="1" customWidth="1"/>
    <col min="3247" max="3247" width="3" style="1" customWidth="1"/>
    <col min="3248" max="3248" width="4" style="1" customWidth="1"/>
    <col min="3249" max="3258" width="1.7109375" style="1" customWidth="1"/>
    <col min="3259" max="3259" width="3.5703125" style="1" customWidth="1"/>
    <col min="3260" max="3260" width="1.7109375" style="1" customWidth="1"/>
    <col min="3261" max="3261" width="5.28515625" style="1" customWidth="1"/>
    <col min="3262" max="3272" width="1.7109375" style="1" customWidth="1"/>
    <col min="3273" max="3273" width="3.5703125" style="1" customWidth="1"/>
    <col min="3274" max="3274" width="1.7109375" style="1" customWidth="1"/>
    <col min="3275" max="3275" width="2.42578125" style="1" customWidth="1"/>
    <col min="3276" max="3290" width="1.7109375" style="1" customWidth="1"/>
    <col min="3291" max="3291" width="2.5703125" style="1" customWidth="1"/>
    <col min="3292" max="3338" width="1.7109375" style="1" customWidth="1"/>
    <col min="3339" max="3339" width="1" style="1" customWidth="1"/>
    <col min="3340" max="3340" width="1.7109375" style="1" customWidth="1"/>
    <col min="3341" max="3341" width="0.42578125" style="1" customWidth="1"/>
    <col min="3342" max="3344" width="1.7109375" style="1" customWidth="1"/>
    <col min="3345" max="3345" width="0" style="1" hidden="1" customWidth="1"/>
    <col min="3346" max="3346" width="10.7109375" style="1" customWidth="1"/>
    <col min="3347" max="3353" width="1.7109375" style="1" customWidth="1"/>
    <col min="3354" max="3489" width="11.42578125" style="1"/>
    <col min="3490" max="3498" width="1.7109375" style="1" customWidth="1"/>
    <col min="3499" max="3500" width="3.140625" style="1" customWidth="1"/>
    <col min="3501" max="3501" width="1.7109375" style="1" customWidth="1"/>
    <col min="3502" max="3502" width="3.140625" style="1" customWidth="1"/>
    <col min="3503" max="3503" width="3" style="1" customWidth="1"/>
    <col min="3504" max="3504" width="4" style="1" customWidth="1"/>
    <col min="3505" max="3514" width="1.7109375" style="1" customWidth="1"/>
    <col min="3515" max="3515" width="3.5703125" style="1" customWidth="1"/>
    <col min="3516" max="3516" width="1.7109375" style="1" customWidth="1"/>
    <col min="3517" max="3517" width="5.28515625" style="1" customWidth="1"/>
    <col min="3518" max="3528" width="1.7109375" style="1" customWidth="1"/>
    <col min="3529" max="3529" width="3.5703125" style="1" customWidth="1"/>
    <col min="3530" max="3530" width="1.7109375" style="1" customWidth="1"/>
    <col min="3531" max="3531" width="2.42578125" style="1" customWidth="1"/>
    <col min="3532" max="3546" width="1.7109375" style="1" customWidth="1"/>
    <col min="3547" max="3547" width="2.5703125" style="1" customWidth="1"/>
    <col min="3548" max="3594" width="1.7109375" style="1" customWidth="1"/>
    <col min="3595" max="3595" width="1" style="1" customWidth="1"/>
    <col min="3596" max="3596" width="1.7109375" style="1" customWidth="1"/>
    <col min="3597" max="3597" width="0.42578125" style="1" customWidth="1"/>
    <col min="3598" max="3600" width="1.7109375" style="1" customWidth="1"/>
    <col min="3601" max="3601" width="0" style="1" hidden="1" customWidth="1"/>
    <col min="3602" max="3602" width="10.7109375" style="1" customWidth="1"/>
    <col min="3603" max="3609" width="1.7109375" style="1" customWidth="1"/>
    <col min="3610" max="3745" width="11.42578125" style="1"/>
    <col min="3746" max="3754" width="1.7109375" style="1" customWidth="1"/>
    <col min="3755" max="3756" width="3.140625" style="1" customWidth="1"/>
    <col min="3757" max="3757" width="1.7109375" style="1" customWidth="1"/>
    <col min="3758" max="3758" width="3.140625" style="1" customWidth="1"/>
    <col min="3759" max="3759" width="3" style="1" customWidth="1"/>
    <col min="3760" max="3760" width="4" style="1" customWidth="1"/>
    <col min="3761" max="3770" width="1.7109375" style="1" customWidth="1"/>
    <col min="3771" max="3771" width="3.5703125" style="1" customWidth="1"/>
    <col min="3772" max="3772" width="1.7109375" style="1" customWidth="1"/>
    <col min="3773" max="3773" width="5.28515625" style="1" customWidth="1"/>
    <col min="3774" max="3784" width="1.7109375" style="1" customWidth="1"/>
    <col min="3785" max="3785" width="3.5703125" style="1" customWidth="1"/>
    <col min="3786" max="3786" width="1.7109375" style="1" customWidth="1"/>
    <col min="3787" max="3787" width="2.42578125" style="1" customWidth="1"/>
    <col min="3788" max="3802" width="1.7109375" style="1" customWidth="1"/>
    <col min="3803" max="3803" width="2.5703125" style="1" customWidth="1"/>
    <col min="3804" max="3850" width="1.7109375" style="1" customWidth="1"/>
    <col min="3851" max="3851" width="1" style="1" customWidth="1"/>
    <col min="3852" max="3852" width="1.7109375" style="1" customWidth="1"/>
    <col min="3853" max="3853" width="0.42578125" style="1" customWidth="1"/>
    <col min="3854" max="3856" width="1.7109375" style="1" customWidth="1"/>
    <col min="3857" max="3857" width="0" style="1" hidden="1" customWidth="1"/>
    <col min="3858" max="3858" width="10.7109375" style="1" customWidth="1"/>
    <col min="3859" max="3865" width="1.7109375" style="1" customWidth="1"/>
    <col min="3866" max="4001" width="11.42578125" style="1"/>
    <col min="4002" max="4010" width="1.7109375" style="1" customWidth="1"/>
    <col min="4011" max="4012" width="3.140625" style="1" customWidth="1"/>
    <col min="4013" max="4013" width="1.7109375" style="1" customWidth="1"/>
    <col min="4014" max="4014" width="3.140625" style="1" customWidth="1"/>
    <col min="4015" max="4015" width="3" style="1" customWidth="1"/>
    <col min="4016" max="4016" width="4" style="1" customWidth="1"/>
    <col min="4017" max="4026" width="1.7109375" style="1" customWidth="1"/>
    <col min="4027" max="4027" width="3.5703125" style="1" customWidth="1"/>
    <col min="4028" max="4028" width="1.7109375" style="1" customWidth="1"/>
    <col min="4029" max="4029" width="5.28515625" style="1" customWidth="1"/>
    <col min="4030" max="4040" width="1.7109375" style="1" customWidth="1"/>
    <col min="4041" max="4041" width="3.5703125" style="1" customWidth="1"/>
    <col min="4042" max="4042" width="1.7109375" style="1" customWidth="1"/>
    <col min="4043" max="4043" width="2.42578125" style="1" customWidth="1"/>
    <col min="4044" max="4058" width="1.7109375" style="1" customWidth="1"/>
    <col min="4059" max="4059" width="2.5703125" style="1" customWidth="1"/>
    <col min="4060" max="4106" width="1.7109375" style="1" customWidth="1"/>
    <col min="4107" max="4107" width="1" style="1" customWidth="1"/>
    <col min="4108" max="4108" width="1.7109375" style="1" customWidth="1"/>
    <col min="4109" max="4109" width="0.42578125" style="1" customWidth="1"/>
    <col min="4110" max="4112" width="1.7109375" style="1" customWidth="1"/>
    <col min="4113" max="4113" width="0" style="1" hidden="1" customWidth="1"/>
    <col min="4114" max="4114" width="10.7109375" style="1" customWidth="1"/>
    <col min="4115" max="4121" width="1.7109375" style="1" customWidth="1"/>
    <col min="4122" max="4257" width="11.42578125" style="1"/>
    <col min="4258" max="4266" width="1.7109375" style="1" customWidth="1"/>
    <col min="4267" max="4268" width="3.140625" style="1" customWidth="1"/>
    <col min="4269" max="4269" width="1.7109375" style="1" customWidth="1"/>
    <col min="4270" max="4270" width="3.140625" style="1" customWidth="1"/>
    <col min="4271" max="4271" width="3" style="1" customWidth="1"/>
    <col min="4272" max="4272" width="4" style="1" customWidth="1"/>
    <col min="4273" max="4282" width="1.7109375" style="1" customWidth="1"/>
    <col min="4283" max="4283" width="3.5703125" style="1" customWidth="1"/>
    <col min="4284" max="4284" width="1.7109375" style="1" customWidth="1"/>
    <col min="4285" max="4285" width="5.28515625" style="1" customWidth="1"/>
    <col min="4286" max="4296" width="1.7109375" style="1" customWidth="1"/>
    <col min="4297" max="4297" width="3.5703125" style="1" customWidth="1"/>
    <col min="4298" max="4298" width="1.7109375" style="1" customWidth="1"/>
    <col min="4299" max="4299" width="2.42578125" style="1" customWidth="1"/>
    <col min="4300" max="4314" width="1.7109375" style="1" customWidth="1"/>
    <col min="4315" max="4315" width="2.5703125" style="1" customWidth="1"/>
    <col min="4316" max="4362" width="1.7109375" style="1" customWidth="1"/>
    <col min="4363" max="4363" width="1" style="1" customWidth="1"/>
    <col min="4364" max="4364" width="1.7109375" style="1" customWidth="1"/>
    <col min="4365" max="4365" width="0.42578125" style="1" customWidth="1"/>
    <col min="4366" max="4368" width="1.7109375" style="1" customWidth="1"/>
    <col min="4369" max="4369" width="0" style="1" hidden="1" customWidth="1"/>
    <col min="4370" max="4370" width="10.7109375" style="1" customWidth="1"/>
    <col min="4371" max="4377" width="1.7109375" style="1" customWidth="1"/>
    <col min="4378" max="4513" width="11.42578125" style="1"/>
    <col min="4514" max="4522" width="1.7109375" style="1" customWidth="1"/>
    <col min="4523" max="4524" width="3.140625" style="1" customWidth="1"/>
    <col min="4525" max="4525" width="1.7109375" style="1" customWidth="1"/>
    <col min="4526" max="4526" width="3.140625" style="1" customWidth="1"/>
    <col min="4527" max="4527" width="3" style="1" customWidth="1"/>
    <col min="4528" max="4528" width="4" style="1" customWidth="1"/>
    <col min="4529" max="4538" width="1.7109375" style="1" customWidth="1"/>
    <col min="4539" max="4539" width="3.5703125" style="1" customWidth="1"/>
    <col min="4540" max="4540" width="1.7109375" style="1" customWidth="1"/>
    <col min="4541" max="4541" width="5.28515625" style="1" customWidth="1"/>
    <col min="4542" max="4552" width="1.7109375" style="1" customWidth="1"/>
    <col min="4553" max="4553" width="3.5703125" style="1" customWidth="1"/>
    <col min="4554" max="4554" width="1.7109375" style="1" customWidth="1"/>
    <col min="4555" max="4555" width="2.42578125" style="1" customWidth="1"/>
    <col min="4556" max="4570" width="1.7109375" style="1" customWidth="1"/>
    <col min="4571" max="4571" width="2.5703125" style="1" customWidth="1"/>
    <col min="4572" max="4618" width="1.7109375" style="1" customWidth="1"/>
    <col min="4619" max="4619" width="1" style="1" customWidth="1"/>
    <col min="4620" max="4620" width="1.7109375" style="1" customWidth="1"/>
    <col min="4621" max="4621" width="0.42578125" style="1" customWidth="1"/>
    <col min="4622" max="4624" width="1.7109375" style="1" customWidth="1"/>
    <col min="4625" max="4625" width="0" style="1" hidden="1" customWidth="1"/>
    <col min="4626" max="4626" width="10.7109375" style="1" customWidth="1"/>
    <col min="4627" max="4633" width="1.7109375" style="1" customWidth="1"/>
    <col min="4634" max="4769" width="11.42578125" style="1"/>
    <col min="4770" max="4778" width="1.7109375" style="1" customWidth="1"/>
    <col min="4779" max="4780" width="3.140625" style="1" customWidth="1"/>
    <col min="4781" max="4781" width="1.7109375" style="1" customWidth="1"/>
    <col min="4782" max="4782" width="3.140625" style="1" customWidth="1"/>
    <col min="4783" max="4783" width="3" style="1" customWidth="1"/>
    <col min="4784" max="4784" width="4" style="1" customWidth="1"/>
    <col min="4785" max="4794" width="1.7109375" style="1" customWidth="1"/>
    <col min="4795" max="4795" width="3.5703125" style="1" customWidth="1"/>
    <col min="4796" max="4796" width="1.7109375" style="1" customWidth="1"/>
    <col min="4797" max="4797" width="5.28515625" style="1" customWidth="1"/>
    <col min="4798" max="4808" width="1.7109375" style="1" customWidth="1"/>
    <col min="4809" max="4809" width="3.5703125" style="1" customWidth="1"/>
    <col min="4810" max="4810" width="1.7109375" style="1" customWidth="1"/>
    <col min="4811" max="4811" width="2.42578125" style="1" customWidth="1"/>
    <col min="4812" max="4826" width="1.7109375" style="1" customWidth="1"/>
    <col min="4827" max="4827" width="2.5703125" style="1" customWidth="1"/>
    <col min="4828" max="4874" width="1.7109375" style="1" customWidth="1"/>
    <col min="4875" max="4875" width="1" style="1" customWidth="1"/>
    <col min="4876" max="4876" width="1.7109375" style="1" customWidth="1"/>
    <col min="4877" max="4877" width="0.42578125" style="1" customWidth="1"/>
    <col min="4878" max="4880" width="1.7109375" style="1" customWidth="1"/>
    <col min="4881" max="4881" width="0" style="1" hidden="1" customWidth="1"/>
    <col min="4882" max="4882" width="10.7109375" style="1" customWidth="1"/>
    <col min="4883" max="4889" width="1.7109375" style="1" customWidth="1"/>
    <col min="4890" max="5025" width="11.42578125" style="1"/>
    <col min="5026" max="5034" width="1.7109375" style="1" customWidth="1"/>
    <col min="5035" max="5036" width="3.140625" style="1" customWidth="1"/>
    <col min="5037" max="5037" width="1.7109375" style="1" customWidth="1"/>
    <col min="5038" max="5038" width="3.140625" style="1" customWidth="1"/>
    <col min="5039" max="5039" width="3" style="1" customWidth="1"/>
    <col min="5040" max="5040" width="4" style="1" customWidth="1"/>
    <col min="5041" max="5050" width="1.7109375" style="1" customWidth="1"/>
    <col min="5051" max="5051" width="3.5703125" style="1" customWidth="1"/>
    <col min="5052" max="5052" width="1.7109375" style="1" customWidth="1"/>
    <col min="5053" max="5053" width="5.28515625" style="1" customWidth="1"/>
    <col min="5054" max="5064" width="1.7109375" style="1" customWidth="1"/>
    <col min="5065" max="5065" width="3.5703125" style="1" customWidth="1"/>
    <col min="5066" max="5066" width="1.7109375" style="1" customWidth="1"/>
    <col min="5067" max="5067" width="2.42578125" style="1" customWidth="1"/>
    <col min="5068" max="5082" width="1.7109375" style="1" customWidth="1"/>
    <col min="5083" max="5083" width="2.5703125" style="1" customWidth="1"/>
    <col min="5084" max="5130" width="1.7109375" style="1" customWidth="1"/>
    <col min="5131" max="5131" width="1" style="1" customWidth="1"/>
    <col min="5132" max="5132" width="1.7109375" style="1" customWidth="1"/>
    <col min="5133" max="5133" width="0.42578125" style="1" customWidth="1"/>
    <col min="5134" max="5136" width="1.7109375" style="1" customWidth="1"/>
    <col min="5137" max="5137" width="0" style="1" hidden="1" customWidth="1"/>
    <col min="5138" max="5138" width="10.7109375" style="1" customWidth="1"/>
    <col min="5139" max="5145" width="1.7109375" style="1" customWidth="1"/>
    <col min="5146" max="5281" width="11.42578125" style="1"/>
    <col min="5282" max="5290" width="1.7109375" style="1" customWidth="1"/>
    <col min="5291" max="5292" width="3.140625" style="1" customWidth="1"/>
    <col min="5293" max="5293" width="1.7109375" style="1" customWidth="1"/>
    <col min="5294" max="5294" width="3.140625" style="1" customWidth="1"/>
    <col min="5295" max="5295" width="3" style="1" customWidth="1"/>
    <col min="5296" max="5296" width="4" style="1" customWidth="1"/>
    <col min="5297" max="5306" width="1.7109375" style="1" customWidth="1"/>
    <col min="5307" max="5307" width="3.5703125" style="1" customWidth="1"/>
    <col min="5308" max="5308" width="1.7109375" style="1" customWidth="1"/>
    <col min="5309" max="5309" width="5.28515625" style="1" customWidth="1"/>
    <col min="5310" max="5320" width="1.7109375" style="1" customWidth="1"/>
    <col min="5321" max="5321" width="3.5703125" style="1" customWidth="1"/>
    <col min="5322" max="5322" width="1.7109375" style="1" customWidth="1"/>
    <col min="5323" max="5323" width="2.42578125" style="1" customWidth="1"/>
    <col min="5324" max="5338" width="1.7109375" style="1" customWidth="1"/>
    <col min="5339" max="5339" width="2.5703125" style="1" customWidth="1"/>
    <col min="5340" max="5386" width="1.7109375" style="1" customWidth="1"/>
    <col min="5387" max="5387" width="1" style="1" customWidth="1"/>
    <col min="5388" max="5388" width="1.7109375" style="1" customWidth="1"/>
    <col min="5389" max="5389" width="0.42578125" style="1" customWidth="1"/>
    <col min="5390" max="5392" width="1.7109375" style="1" customWidth="1"/>
    <col min="5393" max="5393" width="0" style="1" hidden="1" customWidth="1"/>
    <col min="5394" max="5394" width="10.7109375" style="1" customWidth="1"/>
    <col min="5395" max="5401" width="1.7109375" style="1" customWidth="1"/>
    <col min="5402" max="5537" width="11.42578125" style="1"/>
    <col min="5538" max="5546" width="1.7109375" style="1" customWidth="1"/>
    <col min="5547" max="5548" width="3.140625" style="1" customWidth="1"/>
    <col min="5549" max="5549" width="1.7109375" style="1" customWidth="1"/>
    <col min="5550" max="5550" width="3.140625" style="1" customWidth="1"/>
    <col min="5551" max="5551" width="3" style="1" customWidth="1"/>
    <col min="5552" max="5552" width="4" style="1" customWidth="1"/>
    <col min="5553" max="5562" width="1.7109375" style="1" customWidth="1"/>
    <col min="5563" max="5563" width="3.5703125" style="1" customWidth="1"/>
    <col min="5564" max="5564" width="1.7109375" style="1" customWidth="1"/>
    <col min="5565" max="5565" width="5.28515625" style="1" customWidth="1"/>
    <col min="5566" max="5576" width="1.7109375" style="1" customWidth="1"/>
    <col min="5577" max="5577" width="3.5703125" style="1" customWidth="1"/>
    <col min="5578" max="5578" width="1.7109375" style="1" customWidth="1"/>
    <col min="5579" max="5579" width="2.42578125" style="1" customWidth="1"/>
    <col min="5580" max="5594" width="1.7109375" style="1" customWidth="1"/>
    <col min="5595" max="5595" width="2.5703125" style="1" customWidth="1"/>
    <col min="5596" max="5642" width="1.7109375" style="1" customWidth="1"/>
    <col min="5643" max="5643" width="1" style="1" customWidth="1"/>
    <col min="5644" max="5644" width="1.7109375" style="1" customWidth="1"/>
    <col min="5645" max="5645" width="0.42578125" style="1" customWidth="1"/>
    <col min="5646" max="5648" width="1.7109375" style="1" customWidth="1"/>
    <col min="5649" max="5649" width="0" style="1" hidden="1" customWidth="1"/>
    <col min="5650" max="5650" width="10.7109375" style="1" customWidth="1"/>
    <col min="5651" max="5657" width="1.7109375" style="1" customWidth="1"/>
    <col min="5658" max="5793" width="11.42578125" style="1"/>
    <col min="5794" max="5802" width="1.7109375" style="1" customWidth="1"/>
    <col min="5803" max="5804" width="3.140625" style="1" customWidth="1"/>
    <col min="5805" max="5805" width="1.7109375" style="1" customWidth="1"/>
    <col min="5806" max="5806" width="3.140625" style="1" customWidth="1"/>
    <col min="5807" max="5807" width="3" style="1" customWidth="1"/>
    <col min="5808" max="5808" width="4" style="1" customWidth="1"/>
    <col min="5809" max="5818" width="1.7109375" style="1" customWidth="1"/>
    <col min="5819" max="5819" width="3.5703125" style="1" customWidth="1"/>
    <col min="5820" max="5820" width="1.7109375" style="1" customWidth="1"/>
    <col min="5821" max="5821" width="5.28515625" style="1" customWidth="1"/>
    <col min="5822" max="5832" width="1.7109375" style="1" customWidth="1"/>
    <col min="5833" max="5833" width="3.5703125" style="1" customWidth="1"/>
    <col min="5834" max="5834" width="1.7109375" style="1" customWidth="1"/>
    <col min="5835" max="5835" width="2.42578125" style="1" customWidth="1"/>
    <col min="5836" max="5850" width="1.7109375" style="1" customWidth="1"/>
    <col min="5851" max="5851" width="2.5703125" style="1" customWidth="1"/>
    <col min="5852" max="5898" width="1.7109375" style="1" customWidth="1"/>
    <col min="5899" max="5899" width="1" style="1" customWidth="1"/>
    <col min="5900" max="5900" width="1.7109375" style="1" customWidth="1"/>
    <col min="5901" max="5901" width="0.42578125" style="1" customWidth="1"/>
    <col min="5902" max="5904" width="1.7109375" style="1" customWidth="1"/>
    <col min="5905" max="5905" width="0" style="1" hidden="1" customWidth="1"/>
    <col min="5906" max="5906" width="10.7109375" style="1" customWidth="1"/>
    <col min="5907" max="5913" width="1.7109375" style="1" customWidth="1"/>
    <col min="5914" max="6049" width="11.42578125" style="1"/>
    <col min="6050" max="6058" width="1.7109375" style="1" customWidth="1"/>
    <col min="6059" max="6060" width="3.140625" style="1" customWidth="1"/>
    <col min="6061" max="6061" width="1.7109375" style="1" customWidth="1"/>
    <col min="6062" max="6062" width="3.140625" style="1" customWidth="1"/>
    <col min="6063" max="6063" width="3" style="1" customWidth="1"/>
    <col min="6064" max="6064" width="4" style="1" customWidth="1"/>
    <col min="6065" max="6074" width="1.7109375" style="1" customWidth="1"/>
    <col min="6075" max="6075" width="3.5703125" style="1" customWidth="1"/>
    <col min="6076" max="6076" width="1.7109375" style="1" customWidth="1"/>
    <col min="6077" max="6077" width="5.28515625" style="1" customWidth="1"/>
    <col min="6078" max="6088" width="1.7109375" style="1" customWidth="1"/>
    <col min="6089" max="6089" width="3.5703125" style="1" customWidth="1"/>
    <col min="6090" max="6090" width="1.7109375" style="1" customWidth="1"/>
    <col min="6091" max="6091" width="2.42578125" style="1" customWidth="1"/>
    <col min="6092" max="6106" width="1.7109375" style="1" customWidth="1"/>
    <col min="6107" max="6107" width="2.5703125" style="1" customWidth="1"/>
    <col min="6108" max="6154" width="1.7109375" style="1" customWidth="1"/>
    <col min="6155" max="6155" width="1" style="1" customWidth="1"/>
    <col min="6156" max="6156" width="1.7109375" style="1" customWidth="1"/>
    <col min="6157" max="6157" width="0.42578125" style="1" customWidth="1"/>
    <col min="6158" max="6160" width="1.7109375" style="1" customWidth="1"/>
    <col min="6161" max="6161" width="0" style="1" hidden="1" customWidth="1"/>
    <col min="6162" max="6162" width="10.7109375" style="1" customWidth="1"/>
    <col min="6163" max="6169" width="1.7109375" style="1" customWidth="1"/>
    <col min="6170" max="6305" width="11.42578125" style="1"/>
    <col min="6306" max="6314" width="1.7109375" style="1" customWidth="1"/>
    <col min="6315" max="6316" width="3.140625" style="1" customWidth="1"/>
    <col min="6317" max="6317" width="1.7109375" style="1" customWidth="1"/>
    <col min="6318" max="6318" width="3.140625" style="1" customWidth="1"/>
    <col min="6319" max="6319" width="3" style="1" customWidth="1"/>
    <col min="6320" max="6320" width="4" style="1" customWidth="1"/>
    <col min="6321" max="6330" width="1.7109375" style="1" customWidth="1"/>
    <col min="6331" max="6331" width="3.5703125" style="1" customWidth="1"/>
    <col min="6332" max="6332" width="1.7109375" style="1" customWidth="1"/>
    <col min="6333" max="6333" width="5.28515625" style="1" customWidth="1"/>
    <col min="6334" max="6344" width="1.7109375" style="1" customWidth="1"/>
    <col min="6345" max="6345" width="3.5703125" style="1" customWidth="1"/>
    <col min="6346" max="6346" width="1.7109375" style="1" customWidth="1"/>
    <col min="6347" max="6347" width="2.42578125" style="1" customWidth="1"/>
    <col min="6348" max="6362" width="1.7109375" style="1" customWidth="1"/>
    <col min="6363" max="6363" width="2.5703125" style="1" customWidth="1"/>
    <col min="6364" max="6410" width="1.7109375" style="1" customWidth="1"/>
    <col min="6411" max="6411" width="1" style="1" customWidth="1"/>
    <col min="6412" max="6412" width="1.7109375" style="1" customWidth="1"/>
    <col min="6413" max="6413" width="0.42578125" style="1" customWidth="1"/>
    <col min="6414" max="6416" width="1.7109375" style="1" customWidth="1"/>
    <col min="6417" max="6417" width="0" style="1" hidden="1" customWidth="1"/>
    <col min="6418" max="6418" width="10.7109375" style="1" customWidth="1"/>
    <col min="6419" max="6425" width="1.7109375" style="1" customWidth="1"/>
    <col min="6426" max="6561" width="11.42578125" style="1"/>
    <col min="6562" max="6570" width="1.7109375" style="1" customWidth="1"/>
    <col min="6571" max="6572" width="3.140625" style="1" customWidth="1"/>
    <col min="6573" max="6573" width="1.7109375" style="1" customWidth="1"/>
    <col min="6574" max="6574" width="3.140625" style="1" customWidth="1"/>
    <col min="6575" max="6575" width="3" style="1" customWidth="1"/>
    <col min="6576" max="6576" width="4" style="1" customWidth="1"/>
    <col min="6577" max="6586" width="1.7109375" style="1" customWidth="1"/>
    <col min="6587" max="6587" width="3.5703125" style="1" customWidth="1"/>
    <col min="6588" max="6588" width="1.7109375" style="1" customWidth="1"/>
    <col min="6589" max="6589" width="5.28515625" style="1" customWidth="1"/>
    <col min="6590" max="6600" width="1.7109375" style="1" customWidth="1"/>
    <col min="6601" max="6601" width="3.5703125" style="1" customWidth="1"/>
    <col min="6602" max="6602" width="1.7109375" style="1" customWidth="1"/>
    <col min="6603" max="6603" width="2.42578125" style="1" customWidth="1"/>
    <col min="6604" max="6618" width="1.7109375" style="1" customWidth="1"/>
    <col min="6619" max="6619" width="2.5703125" style="1" customWidth="1"/>
    <col min="6620" max="6666" width="1.7109375" style="1" customWidth="1"/>
    <col min="6667" max="6667" width="1" style="1" customWidth="1"/>
    <col min="6668" max="6668" width="1.7109375" style="1" customWidth="1"/>
    <col min="6669" max="6669" width="0.42578125" style="1" customWidth="1"/>
    <col min="6670" max="6672" width="1.7109375" style="1" customWidth="1"/>
    <col min="6673" max="6673" width="0" style="1" hidden="1" customWidth="1"/>
    <col min="6674" max="6674" width="10.7109375" style="1" customWidth="1"/>
    <col min="6675" max="6681" width="1.7109375" style="1" customWidth="1"/>
    <col min="6682" max="6817" width="11.42578125" style="1"/>
    <col min="6818" max="6826" width="1.7109375" style="1" customWidth="1"/>
    <col min="6827" max="6828" width="3.140625" style="1" customWidth="1"/>
    <col min="6829" max="6829" width="1.7109375" style="1" customWidth="1"/>
    <col min="6830" max="6830" width="3.140625" style="1" customWidth="1"/>
    <col min="6831" max="6831" width="3" style="1" customWidth="1"/>
    <col min="6832" max="6832" width="4" style="1" customWidth="1"/>
    <col min="6833" max="6842" width="1.7109375" style="1" customWidth="1"/>
    <col min="6843" max="6843" width="3.5703125" style="1" customWidth="1"/>
    <col min="6844" max="6844" width="1.7109375" style="1" customWidth="1"/>
    <col min="6845" max="6845" width="5.28515625" style="1" customWidth="1"/>
    <col min="6846" max="6856" width="1.7109375" style="1" customWidth="1"/>
    <col min="6857" max="6857" width="3.5703125" style="1" customWidth="1"/>
    <col min="6858" max="6858" width="1.7109375" style="1" customWidth="1"/>
    <col min="6859" max="6859" width="2.42578125" style="1" customWidth="1"/>
    <col min="6860" max="6874" width="1.7109375" style="1" customWidth="1"/>
    <col min="6875" max="6875" width="2.5703125" style="1" customWidth="1"/>
    <col min="6876" max="6922" width="1.7109375" style="1" customWidth="1"/>
    <col min="6923" max="6923" width="1" style="1" customWidth="1"/>
    <col min="6924" max="6924" width="1.7109375" style="1" customWidth="1"/>
    <col min="6925" max="6925" width="0.42578125" style="1" customWidth="1"/>
    <col min="6926" max="6928" width="1.7109375" style="1" customWidth="1"/>
    <col min="6929" max="6929" width="0" style="1" hidden="1" customWidth="1"/>
    <col min="6930" max="6930" width="10.7109375" style="1" customWidth="1"/>
    <col min="6931" max="6937" width="1.7109375" style="1" customWidth="1"/>
    <col min="6938" max="7073" width="11.42578125" style="1"/>
    <col min="7074" max="7082" width="1.7109375" style="1" customWidth="1"/>
    <col min="7083" max="7084" width="3.140625" style="1" customWidth="1"/>
    <col min="7085" max="7085" width="1.7109375" style="1" customWidth="1"/>
    <col min="7086" max="7086" width="3.140625" style="1" customWidth="1"/>
    <col min="7087" max="7087" width="3" style="1" customWidth="1"/>
    <col min="7088" max="7088" width="4" style="1" customWidth="1"/>
    <col min="7089" max="7098" width="1.7109375" style="1" customWidth="1"/>
    <col min="7099" max="7099" width="3.5703125" style="1" customWidth="1"/>
    <col min="7100" max="7100" width="1.7109375" style="1" customWidth="1"/>
    <col min="7101" max="7101" width="5.28515625" style="1" customWidth="1"/>
    <col min="7102" max="7112" width="1.7109375" style="1" customWidth="1"/>
    <col min="7113" max="7113" width="3.5703125" style="1" customWidth="1"/>
    <col min="7114" max="7114" width="1.7109375" style="1" customWidth="1"/>
    <col min="7115" max="7115" width="2.42578125" style="1" customWidth="1"/>
    <col min="7116" max="7130" width="1.7109375" style="1" customWidth="1"/>
    <col min="7131" max="7131" width="2.5703125" style="1" customWidth="1"/>
    <col min="7132" max="7178" width="1.7109375" style="1" customWidth="1"/>
    <col min="7179" max="7179" width="1" style="1" customWidth="1"/>
    <col min="7180" max="7180" width="1.7109375" style="1" customWidth="1"/>
    <col min="7181" max="7181" width="0.42578125" style="1" customWidth="1"/>
    <col min="7182" max="7184" width="1.7109375" style="1" customWidth="1"/>
    <col min="7185" max="7185" width="0" style="1" hidden="1" customWidth="1"/>
    <col min="7186" max="7186" width="10.7109375" style="1" customWidth="1"/>
    <col min="7187" max="7193" width="1.7109375" style="1" customWidth="1"/>
    <col min="7194" max="7329" width="11.42578125" style="1"/>
    <col min="7330" max="7338" width="1.7109375" style="1" customWidth="1"/>
    <col min="7339" max="7340" width="3.140625" style="1" customWidth="1"/>
    <col min="7341" max="7341" width="1.7109375" style="1" customWidth="1"/>
    <col min="7342" max="7342" width="3.140625" style="1" customWidth="1"/>
    <col min="7343" max="7343" width="3" style="1" customWidth="1"/>
    <col min="7344" max="7344" width="4" style="1" customWidth="1"/>
    <col min="7345" max="7354" width="1.7109375" style="1" customWidth="1"/>
    <col min="7355" max="7355" width="3.5703125" style="1" customWidth="1"/>
    <col min="7356" max="7356" width="1.7109375" style="1" customWidth="1"/>
    <col min="7357" max="7357" width="5.28515625" style="1" customWidth="1"/>
    <col min="7358" max="7368" width="1.7109375" style="1" customWidth="1"/>
    <col min="7369" max="7369" width="3.5703125" style="1" customWidth="1"/>
    <col min="7370" max="7370" width="1.7109375" style="1" customWidth="1"/>
    <col min="7371" max="7371" width="2.42578125" style="1" customWidth="1"/>
    <col min="7372" max="7386" width="1.7109375" style="1" customWidth="1"/>
    <col min="7387" max="7387" width="2.5703125" style="1" customWidth="1"/>
    <col min="7388" max="7434" width="1.7109375" style="1" customWidth="1"/>
    <col min="7435" max="7435" width="1" style="1" customWidth="1"/>
    <col min="7436" max="7436" width="1.7109375" style="1" customWidth="1"/>
    <col min="7437" max="7437" width="0.42578125" style="1" customWidth="1"/>
    <col min="7438" max="7440" width="1.7109375" style="1" customWidth="1"/>
    <col min="7441" max="7441" width="0" style="1" hidden="1" customWidth="1"/>
    <col min="7442" max="7442" width="10.7109375" style="1" customWidth="1"/>
    <col min="7443" max="7449" width="1.7109375" style="1" customWidth="1"/>
    <col min="7450" max="7585" width="11.42578125" style="1"/>
    <col min="7586" max="7594" width="1.7109375" style="1" customWidth="1"/>
    <col min="7595" max="7596" width="3.140625" style="1" customWidth="1"/>
    <col min="7597" max="7597" width="1.7109375" style="1" customWidth="1"/>
    <col min="7598" max="7598" width="3.140625" style="1" customWidth="1"/>
    <col min="7599" max="7599" width="3" style="1" customWidth="1"/>
    <col min="7600" max="7600" width="4" style="1" customWidth="1"/>
    <col min="7601" max="7610" width="1.7109375" style="1" customWidth="1"/>
    <col min="7611" max="7611" width="3.5703125" style="1" customWidth="1"/>
    <col min="7612" max="7612" width="1.7109375" style="1" customWidth="1"/>
    <col min="7613" max="7613" width="5.28515625" style="1" customWidth="1"/>
    <col min="7614" max="7624" width="1.7109375" style="1" customWidth="1"/>
    <col min="7625" max="7625" width="3.5703125" style="1" customWidth="1"/>
    <col min="7626" max="7626" width="1.7109375" style="1" customWidth="1"/>
    <col min="7627" max="7627" width="2.42578125" style="1" customWidth="1"/>
    <col min="7628" max="7642" width="1.7109375" style="1" customWidth="1"/>
    <col min="7643" max="7643" width="2.5703125" style="1" customWidth="1"/>
    <col min="7644" max="7690" width="1.7109375" style="1" customWidth="1"/>
    <col min="7691" max="7691" width="1" style="1" customWidth="1"/>
    <col min="7692" max="7692" width="1.7109375" style="1" customWidth="1"/>
    <col min="7693" max="7693" width="0.42578125" style="1" customWidth="1"/>
    <col min="7694" max="7696" width="1.7109375" style="1" customWidth="1"/>
    <col min="7697" max="7697" width="0" style="1" hidden="1" customWidth="1"/>
    <col min="7698" max="7698" width="10.7109375" style="1" customWidth="1"/>
    <col min="7699" max="7705" width="1.7109375" style="1" customWidth="1"/>
    <col min="7706" max="7841" width="11.42578125" style="1"/>
    <col min="7842" max="7850" width="1.7109375" style="1" customWidth="1"/>
    <col min="7851" max="7852" width="3.140625" style="1" customWidth="1"/>
    <col min="7853" max="7853" width="1.7109375" style="1" customWidth="1"/>
    <col min="7854" max="7854" width="3.140625" style="1" customWidth="1"/>
    <col min="7855" max="7855" width="3" style="1" customWidth="1"/>
    <col min="7856" max="7856" width="4" style="1" customWidth="1"/>
    <col min="7857" max="7866" width="1.7109375" style="1" customWidth="1"/>
    <col min="7867" max="7867" width="3.5703125" style="1" customWidth="1"/>
    <col min="7868" max="7868" width="1.7109375" style="1" customWidth="1"/>
    <col min="7869" max="7869" width="5.28515625" style="1" customWidth="1"/>
    <col min="7870" max="7880" width="1.7109375" style="1" customWidth="1"/>
    <col min="7881" max="7881" width="3.5703125" style="1" customWidth="1"/>
    <col min="7882" max="7882" width="1.7109375" style="1" customWidth="1"/>
    <col min="7883" max="7883" width="2.42578125" style="1" customWidth="1"/>
    <col min="7884" max="7898" width="1.7109375" style="1" customWidth="1"/>
    <col min="7899" max="7899" width="2.5703125" style="1" customWidth="1"/>
    <col min="7900" max="7946" width="1.7109375" style="1" customWidth="1"/>
    <col min="7947" max="7947" width="1" style="1" customWidth="1"/>
    <col min="7948" max="7948" width="1.7109375" style="1" customWidth="1"/>
    <col min="7949" max="7949" width="0.42578125" style="1" customWidth="1"/>
    <col min="7950" max="7952" width="1.7109375" style="1" customWidth="1"/>
    <col min="7953" max="7953" width="0" style="1" hidden="1" customWidth="1"/>
    <col min="7954" max="7954" width="10.7109375" style="1" customWidth="1"/>
    <col min="7955" max="7961" width="1.7109375" style="1" customWidth="1"/>
    <col min="7962" max="8097" width="11.42578125" style="1"/>
    <col min="8098" max="8106" width="1.7109375" style="1" customWidth="1"/>
    <col min="8107" max="8108" width="3.140625" style="1" customWidth="1"/>
    <col min="8109" max="8109" width="1.7109375" style="1" customWidth="1"/>
    <col min="8110" max="8110" width="3.140625" style="1" customWidth="1"/>
    <col min="8111" max="8111" width="3" style="1" customWidth="1"/>
    <col min="8112" max="8112" width="4" style="1" customWidth="1"/>
    <col min="8113" max="8122" width="1.7109375" style="1" customWidth="1"/>
    <col min="8123" max="8123" width="3.5703125" style="1" customWidth="1"/>
    <col min="8124" max="8124" width="1.7109375" style="1" customWidth="1"/>
    <col min="8125" max="8125" width="5.28515625" style="1" customWidth="1"/>
    <col min="8126" max="8136" width="1.7109375" style="1" customWidth="1"/>
    <col min="8137" max="8137" width="3.5703125" style="1" customWidth="1"/>
    <col min="8138" max="8138" width="1.7109375" style="1" customWidth="1"/>
    <col min="8139" max="8139" width="2.42578125" style="1" customWidth="1"/>
    <col min="8140" max="8154" width="1.7109375" style="1" customWidth="1"/>
    <col min="8155" max="8155" width="2.5703125" style="1" customWidth="1"/>
    <col min="8156" max="8202" width="1.7109375" style="1" customWidth="1"/>
    <col min="8203" max="8203" width="1" style="1" customWidth="1"/>
    <col min="8204" max="8204" width="1.7109375" style="1" customWidth="1"/>
    <col min="8205" max="8205" width="0.42578125" style="1" customWidth="1"/>
    <col min="8206" max="8208" width="1.7109375" style="1" customWidth="1"/>
    <col min="8209" max="8209" width="0" style="1" hidden="1" customWidth="1"/>
    <col min="8210" max="8210" width="10.7109375" style="1" customWidth="1"/>
    <col min="8211" max="8217" width="1.7109375" style="1" customWidth="1"/>
    <col min="8218" max="8353" width="11.42578125" style="1"/>
    <col min="8354" max="8362" width="1.7109375" style="1" customWidth="1"/>
    <col min="8363" max="8364" width="3.140625" style="1" customWidth="1"/>
    <col min="8365" max="8365" width="1.7109375" style="1" customWidth="1"/>
    <col min="8366" max="8366" width="3.140625" style="1" customWidth="1"/>
    <col min="8367" max="8367" width="3" style="1" customWidth="1"/>
    <col min="8368" max="8368" width="4" style="1" customWidth="1"/>
    <col min="8369" max="8378" width="1.7109375" style="1" customWidth="1"/>
    <col min="8379" max="8379" width="3.5703125" style="1" customWidth="1"/>
    <col min="8380" max="8380" width="1.7109375" style="1" customWidth="1"/>
    <col min="8381" max="8381" width="5.28515625" style="1" customWidth="1"/>
    <col min="8382" max="8392" width="1.7109375" style="1" customWidth="1"/>
    <col min="8393" max="8393" width="3.5703125" style="1" customWidth="1"/>
    <col min="8394" max="8394" width="1.7109375" style="1" customWidth="1"/>
    <col min="8395" max="8395" width="2.42578125" style="1" customWidth="1"/>
    <col min="8396" max="8410" width="1.7109375" style="1" customWidth="1"/>
    <col min="8411" max="8411" width="2.5703125" style="1" customWidth="1"/>
    <col min="8412" max="8458" width="1.7109375" style="1" customWidth="1"/>
    <col min="8459" max="8459" width="1" style="1" customWidth="1"/>
    <col min="8460" max="8460" width="1.7109375" style="1" customWidth="1"/>
    <col min="8461" max="8461" width="0.42578125" style="1" customWidth="1"/>
    <col min="8462" max="8464" width="1.7109375" style="1" customWidth="1"/>
    <col min="8465" max="8465" width="0" style="1" hidden="1" customWidth="1"/>
    <col min="8466" max="8466" width="10.7109375" style="1" customWidth="1"/>
    <col min="8467" max="8473" width="1.7109375" style="1" customWidth="1"/>
    <col min="8474" max="8609" width="11.42578125" style="1"/>
    <col min="8610" max="8618" width="1.7109375" style="1" customWidth="1"/>
    <col min="8619" max="8620" width="3.140625" style="1" customWidth="1"/>
    <col min="8621" max="8621" width="1.7109375" style="1" customWidth="1"/>
    <col min="8622" max="8622" width="3.140625" style="1" customWidth="1"/>
    <col min="8623" max="8623" width="3" style="1" customWidth="1"/>
    <col min="8624" max="8624" width="4" style="1" customWidth="1"/>
    <col min="8625" max="8634" width="1.7109375" style="1" customWidth="1"/>
    <col min="8635" max="8635" width="3.5703125" style="1" customWidth="1"/>
    <col min="8636" max="8636" width="1.7109375" style="1" customWidth="1"/>
    <col min="8637" max="8637" width="5.28515625" style="1" customWidth="1"/>
    <col min="8638" max="8648" width="1.7109375" style="1" customWidth="1"/>
    <col min="8649" max="8649" width="3.5703125" style="1" customWidth="1"/>
    <col min="8650" max="8650" width="1.7109375" style="1" customWidth="1"/>
    <col min="8651" max="8651" width="2.42578125" style="1" customWidth="1"/>
    <col min="8652" max="8666" width="1.7109375" style="1" customWidth="1"/>
    <col min="8667" max="8667" width="2.5703125" style="1" customWidth="1"/>
    <col min="8668" max="8714" width="1.7109375" style="1" customWidth="1"/>
    <col min="8715" max="8715" width="1" style="1" customWidth="1"/>
    <col min="8716" max="8716" width="1.7109375" style="1" customWidth="1"/>
    <col min="8717" max="8717" width="0.42578125" style="1" customWidth="1"/>
    <col min="8718" max="8720" width="1.7109375" style="1" customWidth="1"/>
    <col min="8721" max="8721" width="0" style="1" hidden="1" customWidth="1"/>
    <col min="8722" max="8722" width="10.7109375" style="1" customWidth="1"/>
    <col min="8723" max="8729" width="1.7109375" style="1" customWidth="1"/>
    <col min="8730" max="8865" width="11.42578125" style="1"/>
    <col min="8866" max="8874" width="1.7109375" style="1" customWidth="1"/>
    <col min="8875" max="8876" width="3.140625" style="1" customWidth="1"/>
    <col min="8877" max="8877" width="1.7109375" style="1" customWidth="1"/>
    <col min="8878" max="8878" width="3.140625" style="1" customWidth="1"/>
    <col min="8879" max="8879" width="3" style="1" customWidth="1"/>
    <col min="8880" max="8880" width="4" style="1" customWidth="1"/>
    <col min="8881" max="8890" width="1.7109375" style="1" customWidth="1"/>
    <col min="8891" max="8891" width="3.5703125" style="1" customWidth="1"/>
    <col min="8892" max="8892" width="1.7109375" style="1" customWidth="1"/>
    <col min="8893" max="8893" width="5.28515625" style="1" customWidth="1"/>
    <col min="8894" max="8904" width="1.7109375" style="1" customWidth="1"/>
    <col min="8905" max="8905" width="3.5703125" style="1" customWidth="1"/>
    <col min="8906" max="8906" width="1.7109375" style="1" customWidth="1"/>
    <col min="8907" max="8907" width="2.42578125" style="1" customWidth="1"/>
    <col min="8908" max="8922" width="1.7109375" style="1" customWidth="1"/>
    <col min="8923" max="8923" width="2.5703125" style="1" customWidth="1"/>
    <col min="8924" max="8970" width="1.7109375" style="1" customWidth="1"/>
    <col min="8971" max="8971" width="1" style="1" customWidth="1"/>
    <col min="8972" max="8972" width="1.7109375" style="1" customWidth="1"/>
    <col min="8973" max="8973" width="0.42578125" style="1" customWidth="1"/>
    <col min="8974" max="8976" width="1.7109375" style="1" customWidth="1"/>
    <col min="8977" max="8977" width="0" style="1" hidden="1" customWidth="1"/>
    <col min="8978" max="8978" width="10.7109375" style="1" customWidth="1"/>
    <col min="8979" max="8985" width="1.7109375" style="1" customWidth="1"/>
    <col min="8986" max="9121" width="11.42578125" style="1"/>
    <col min="9122" max="9130" width="1.7109375" style="1" customWidth="1"/>
    <col min="9131" max="9132" width="3.140625" style="1" customWidth="1"/>
    <col min="9133" max="9133" width="1.7109375" style="1" customWidth="1"/>
    <col min="9134" max="9134" width="3.140625" style="1" customWidth="1"/>
    <col min="9135" max="9135" width="3" style="1" customWidth="1"/>
    <col min="9136" max="9136" width="4" style="1" customWidth="1"/>
    <col min="9137" max="9146" width="1.7109375" style="1" customWidth="1"/>
    <col min="9147" max="9147" width="3.5703125" style="1" customWidth="1"/>
    <col min="9148" max="9148" width="1.7109375" style="1" customWidth="1"/>
    <col min="9149" max="9149" width="5.28515625" style="1" customWidth="1"/>
    <col min="9150" max="9160" width="1.7109375" style="1" customWidth="1"/>
    <col min="9161" max="9161" width="3.5703125" style="1" customWidth="1"/>
    <col min="9162" max="9162" width="1.7109375" style="1" customWidth="1"/>
    <col min="9163" max="9163" width="2.42578125" style="1" customWidth="1"/>
    <col min="9164" max="9178" width="1.7109375" style="1" customWidth="1"/>
    <col min="9179" max="9179" width="2.5703125" style="1" customWidth="1"/>
    <col min="9180" max="9226" width="1.7109375" style="1" customWidth="1"/>
    <col min="9227" max="9227" width="1" style="1" customWidth="1"/>
    <col min="9228" max="9228" width="1.7109375" style="1" customWidth="1"/>
    <col min="9229" max="9229" width="0.42578125" style="1" customWidth="1"/>
    <col min="9230" max="9232" width="1.7109375" style="1" customWidth="1"/>
    <col min="9233" max="9233" width="0" style="1" hidden="1" customWidth="1"/>
    <col min="9234" max="9234" width="10.7109375" style="1" customWidth="1"/>
    <col min="9235" max="9241" width="1.7109375" style="1" customWidth="1"/>
    <col min="9242" max="9377" width="11.42578125" style="1"/>
    <col min="9378" max="9386" width="1.7109375" style="1" customWidth="1"/>
    <col min="9387" max="9388" width="3.140625" style="1" customWidth="1"/>
    <col min="9389" max="9389" width="1.7109375" style="1" customWidth="1"/>
    <col min="9390" max="9390" width="3.140625" style="1" customWidth="1"/>
    <col min="9391" max="9391" width="3" style="1" customWidth="1"/>
    <col min="9392" max="9392" width="4" style="1" customWidth="1"/>
    <col min="9393" max="9402" width="1.7109375" style="1" customWidth="1"/>
    <col min="9403" max="9403" width="3.5703125" style="1" customWidth="1"/>
    <col min="9404" max="9404" width="1.7109375" style="1" customWidth="1"/>
    <col min="9405" max="9405" width="5.28515625" style="1" customWidth="1"/>
    <col min="9406" max="9416" width="1.7109375" style="1" customWidth="1"/>
    <col min="9417" max="9417" width="3.5703125" style="1" customWidth="1"/>
    <col min="9418" max="9418" width="1.7109375" style="1" customWidth="1"/>
    <col min="9419" max="9419" width="2.42578125" style="1" customWidth="1"/>
    <col min="9420" max="9434" width="1.7109375" style="1" customWidth="1"/>
    <col min="9435" max="9435" width="2.5703125" style="1" customWidth="1"/>
    <col min="9436" max="9482" width="1.7109375" style="1" customWidth="1"/>
    <col min="9483" max="9483" width="1" style="1" customWidth="1"/>
    <col min="9484" max="9484" width="1.7109375" style="1" customWidth="1"/>
    <col min="9485" max="9485" width="0.42578125" style="1" customWidth="1"/>
    <col min="9486" max="9488" width="1.7109375" style="1" customWidth="1"/>
    <col min="9489" max="9489" width="0" style="1" hidden="1" customWidth="1"/>
    <col min="9490" max="9490" width="10.7109375" style="1" customWidth="1"/>
    <col min="9491" max="9497" width="1.7109375" style="1" customWidth="1"/>
    <col min="9498" max="9633" width="11.42578125" style="1"/>
    <col min="9634" max="9642" width="1.7109375" style="1" customWidth="1"/>
    <col min="9643" max="9644" width="3.140625" style="1" customWidth="1"/>
    <col min="9645" max="9645" width="1.7109375" style="1" customWidth="1"/>
    <col min="9646" max="9646" width="3.140625" style="1" customWidth="1"/>
    <col min="9647" max="9647" width="3" style="1" customWidth="1"/>
    <col min="9648" max="9648" width="4" style="1" customWidth="1"/>
    <col min="9649" max="9658" width="1.7109375" style="1" customWidth="1"/>
    <col min="9659" max="9659" width="3.5703125" style="1" customWidth="1"/>
    <col min="9660" max="9660" width="1.7109375" style="1" customWidth="1"/>
    <col min="9661" max="9661" width="5.28515625" style="1" customWidth="1"/>
    <col min="9662" max="9672" width="1.7109375" style="1" customWidth="1"/>
    <col min="9673" max="9673" width="3.5703125" style="1" customWidth="1"/>
    <col min="9674" max="9674" width="1.7109375" style="1" customWidth="1"/>
    <col min="9675" max="9675" width="2.42578125" style="1" customWidth="1"/>
    <col min="9676" max="9690" width="1.7109375" style="1" customWidth="1"/>
    <col min="9691" max="9691" width="2.5703125" style="1" customWidth="1"/>
    <col min="9692" max="9738" width="1.7109375" style="1" customWidth="1"/>
    <col min="9739" max="9739" width="1" style="1" customWidth="1"/>
    <col min="9740" max="9740" width="1.7109375" style="1" customWidth="1"/>
    <col min="9741" max="9741" width="0.42578125" style="1" customWidth="1"/>
    <col min="9742" max="9744" width="1.7109375" style="1" customWidth="1"/>
    <col min="9745" max="9745" width="0" style="1" hidden="1" customWidth="1"/>
    <col min="9746" max="9746" width="10.7109375" style="1" customWidth="1"/>
    <col min="9747" max="9753" width="1.7109375" style="1" customWidth="1"/>
    <col min="9754" max="9889" width="11.42578125" style="1"/>
    <col min="9890" max="9898" width="1.7109375" style="1" customWidth="1"/>
    <col min="9899" max="9900" width="3.140625" style="1" customWidth="1"/>
    <col min="9901" max="9901" width="1.7109375" style="1" customWidth="1"/>
    <col min="9902" max="9902" width="3.140625" style="1" customWidth="1"/>
    <col min="9903" max="9903" width="3" style="1" customWidth="1"/>
    <col min="9904" max="9904" width="4" style="1" customWidth="1"/>
    <col min="9905" max="9914" width="1.7109375" style="1" customWidth="1"/>
    <col min="9915" max="9915" width="3.5703125" style="1" customWidth="1"/>
    <col min="9916" max="9916" width="1.7109375" style="1" customWidth="1"/>
    <col min="9917" max="9917" width="5.28515625" style="1" customWidth="1"/>
    <col min="9918" max="9928" width="1.7109375" style="1" customWidth="1"/>
    <col min="9929" max="9929" width="3.5703125" style="1" customWidth="1"/>
    <col min="9930" max="9930" width="1.7109375" style="1" customWidth="1"/>
    <col min="9931" max="9931" width="2.42578125" style="1" customWidth="1"/>
    <col min="9932" max="9946" width="1.7109375" style="1" customWidth="1"/>
    <col min="9947" max="9947" width="2.5703125" style="1" customWidth="1"/>
    <col min="9948" max="9994" width="1.7109375" style="1" customWidth="1"/>
    <col min="9995" max="9995" width="1" style="1" customWidth="1"/>
    <col min="9996" max="9996" width="1.7109375" style="1" customWidth="1"/>
    <col min="9997" max="9997" width="0.42578125" style="1" customWidth="1"/>
    <col min="9998" max="10000" width="1.7109375" style="1" customWidth="1"/>
    <col min="10001" max="10001" width="0" style="1" hidden="1" customWidth="1"/>
    <col min="10002" max="10002" width="10.7109375" style="1" customWidth="1"/>
    <col min="10003" max="10009" width="1.7109375" style="1" customWidth="1"/>
    <col min="10010" max="10145" width="11.42578125" style="1"/>
    <col min="10146" max="10154" width="1.7109375" style="1" customWidth="1"/>
    <col min="10155" max="10156" width="3.140625" style="1" customWidth="1"/>
    <col min="10157" max="10157" width="1.7109375" style="1" customWidth="1"/>
    <col min="10158" max="10158" width="3.140625" style="1" customWidth="1"/>
    <col min="10159" max="10159" width="3" style="1" customWidth="1"/>
    <col min="10160" max="10160" width="4" style="1" customWidth="1"/>
    <col min="10161" max="10170" width="1.7109375" style="1" customWidth="1"/>
    <col min="10171" max="10171" width="3.5703125" style="1" customWidth="1"/>
    <col min="10172" max="10172" width="1.7109375" style="1" customWidth="1"/>
    <col min="10173" max="10173" width="5.28515625" style="1" customWidth="1"/>
    <col min="10174" max="10184" width="1.7109375" style="1" customWidth="1"/>
    <col min="10185" max="10185" width="3.5703125" style="1" customWidth="1"/>
    <col min="10186" max="10186" width="1.7109375" style="1" customWidth="1"/>
    <col min="10187" max="10187" width="2.42578125" style="1" customWidth="1"/>
    <col min="10188" max="10202" width="1.7109375" style="1" customWidth="1"/>
    <col min="10203" max="10203" width="2.5703125" style="1" customWidth="1"/>
    <col min="10204" max="10250" width="1.7109375" style="1" customWidth="1"/>
    <col min="10251" max="10251" width="1" style="1" customWidth="1"/>
    <col min="10252" max="10252" width="1.7109375" style="1" customWidth="1"/>
    <col min="10253" max="10253" width="0.42578125" style="1" customWidth="1"/>
    <col min="10254" max="10256" width="1.7109375" style="1" customWidth="1"/>
    <col min="10257" max="10257" width="0" style="1" hidden="1" customWidth="1"/>
    <col min="10258" max="10258" width="10.7109375" style="1" customWidth="1"/>
    <col min="10259" max="10265" width="1.7109375" style="1" customWidth="1"/>
    <col min="10266" max="10401" width="11.42578125" style="1"/>
    <col min="10402" max="10410" width="1.7109375" style="1" customWidth="1"/>
    <col min="10411" max="10412" width="3.140625" style="1" customWidth="1"/>
    <col min="10413" max="10413" width="1.7109375" style="1" customWidth="1"/>
    <col min="10414" max="10414" width="3.140625" style="1" customWidth="1"/>
    <col min="10415" max="10415" width="3" style="1" customWidth="1"/>
    <col min="10416" max="10416" width="4" style="1" customWidth="1"/>
    <col min="10417" max="10426" width="1.7109375" style="1" customWidth="1"/>
    <col min="10427" max="10427" width="3.5703125" style="1" customWidth="1"/>
    <col min="10428" max="10428" width="1.7109375" style="1" customWidth="1"/>
    <col min="10429" max="10429" width="5.28515625" style="1" customWidth="1"/>
    <col min="10430" max="10440" width="1.7109375" style="1" customWidth="1"/>
    <col min="10441" max="10441" width="3.5703125" style="1" customWidth="1"/>
    <col min="10442" max="10442" width="1.7109375" style="1" customWidth="1"/>
    <col min="10443" max="10443" width="2.42578125" style="1" customWidth="1"/>
    <col min="10444" max="10458" width="1.7109375" style="1" customWidth="1"/>
    <col min="10459" max="10459" width="2.5703125" style="1" customWidth="1"/>
    <col min="10460" max="10506" width="1.7109375" style="1" customWidth="1"/>
    <col min="10507" max="10507" width="1" style="1" customWidth="1"/>
    <col min="10508" max="10508" width="1.7109375" style="1" customWidth="1"/>
    <col min="10509" max="10509" width="0.42578125" style="1" customWidth="1"/>
    <col min="10510" max="10512" width="1.7109375" style="1" customWidth="1"/>
    <col min="10513" max="10513" width="0" style="1" hidden="1" customWidth="1"/>
    <col min="10514" max="10514" width="10.7109375" style="1" customWidth="1"/>
    <col min="10515" max="10521" width="1.7109375" style="1" customWidth="1"/>
    <col min="10522" max="10657" width="11.42578125" style="1"/>
    <col min="10658" max="10666" width="1.7109375" style="1" customWidth="1"/>
    <col min="10667" max="10668" width="3.140625" style="1" customWidth="1"/>
    <col min="10669" max="10669" width="1.7109375" style="1" customWidth="1"/>
    <col min="10670" max="10670" width="3.140625" style="1" customWidth="1"/>
    <col min="10671" max="10671" width="3" style="1" customWidth="1"/>
    <col min="10672" max="10672" width="4" style="1" customWidth="1"/>
    <col min="10673" max="10682" width="1.7109375" style="1" customWidth="1"/>
    <col min="10683" max="10683" width="3.5703125" style="1" customWidth="1"/>
    <col min="10684" max="10684" width="1.7109375" style="1" customWidth="1"/>
    <col min="10685" max="10685" width="5.28515625" style="1" customWidth="1"/>
    <col min="10686" max="10696" width="1.7109375" style="1" customWidth="1"/>
    <col min="10697" max="10697" width="3.5703125" style="1" customWidth="1"/>
    <col min="10698" max="10698" width="1.7109375" style="1" customWidth="1"/>
    <col min="10699" max="10699" width="2.42578125" style="1" customWidth="1"/>
    <col min="10700" max="10714" width="1.7109375" style="1" customWidth="1"/>
    <col min="10715" max="10715" width="2.5703125" style="1" customWidth="1"/>
    <col min="10716" max="10762" width="1.7109375" style="1" customWidth="1"/>
    <col min="10763" max="10763" width="1" style="1" customWidth="1"/>
    <col min="10764" max="10764" width="1.7109375" style="1" customWidth="1"/>
    <col min="10765" max="10765" width="0.42578125" style="1" customWidth="1"/>
    <col min="10766" max="10768" width="1.7109375" style="1" customWidth="1"/>
    <col min="10769" max="10769" width="0" style="1" hidden="1" customWidth="1"/>
    <col min="10770" max="10770" width="10.7109375" style="1" customWidth="1"/>
    <col min="10771" max="10777" width="1.7109375" style="1" customWidth="1"/>
    <col min="10778" max="10913" width="11.42578125" style="1"/>
    <col min="10914" max="10922" width="1.7109375" style="1" customWidth="1"/>
    <col min="10923" max="10924" width="3.140625" style="1" customWidth="1"/>
    <col min="10925" max="10925" width="1.7109375" style="1" customWidth="1"/>
    <col min="10926" max="10926" width="3.140625" style="1" customWidth="1"/>
    <col min="10927" max="10927" width="3" style="1" customWidth="1"/>
    <col min="10928" max="10928" width="4" style="1" customWidth="1"/>
    <col min="10929" max="10938" width="1.7109375" style="1" customWidth="1"/>
    <col min="10939" max="10939" width="3.5703125" style="1" customWidth="1"/>
    <col min="10940" max="10940" width="1.7109375" style="1" customWidth="1"/>
    <col min="10941" max="10941" width="5.28515625" style="1" customWidth="1"/>
    <col min="10942" max="10952" width="1.7109375" style="1" customWidth="1"/>
    <col min="10953" max="10953" width="3.5703125" style="1" customWidth="1"/>
    <col min="10954" max="10954" width="1.7109375" style="1" customWidth="1"/>
    <col min="10955" max="10955" width="2.42578125" style="1" customWidth="1"/>
    <col min="10956" max="10970" width="1.7109375" style="1" customWidth="1"/>
    <col min="10971" max="10971" width="2.5703125" style="1" customWidth="1"/>
    <col min="10972" max="11018" width="1.7109375" style="1" customWidth="1"/>
    <col min="11019" max="11019" width="1" style="1" customWidth="1"/>
    <col min="11020" max="11020" width="1.7109375" style="1" customWidth="1"/>
    <col min="11021" max="11021" width="0.42578125" style="1" customWidth="1"/>
    <col min="11022" max="11024" width="1.7109375" style="1" customWidth="1"/>
    <col min="11025" max="11025" width="0" style="1" hidden="1" customWidth="1"/>
    <col min="11026" max="11026" width="10.7109375" style="1" customWidth="1"/>
    <col min="11027" max="11033" width="1.7109375" style="1" customWidth="1"/>
    <col min="11034" max="11169" width="11.42578125" style="1"/>
    <col min="11170" max="11178" width="1.7109375" style="1" customWidth="1"/>
    <col min="11179" max="11180" width="3.140625" style="1" customWidth="1"/>
    <col min="11181" max="11181" width="1.7109375" style="1" customWidth="1"/>
    <col min="11182" max="11182" width="3.140625" style="1" customWidth="1"/>
    <col min="11183" max="11183" width="3" style="1" customWidth="1"/>
    <col min="11184" max="11184" width="4" style="1" customWidth="1"/>
    <col min="11185" max="11194" width="1.7109375" style="1" customWidth="1"/>
    <col min="11195" max="11195" width="3.5703125" style="1" customWidth="1"/>
    <col min="11196" max="11196" width="1.7109375" style="1" customWidth="1"/>
    <col min="11197" max="11197" width="5.28515625" style="1" customWidth="1"/>
    <col min="11198" max="11208" width="1.7109375" style="1" customWidth="1"/>
    <col min="11209" max="11209" width="3.5703125" style="1" customWidth="1"/>
    <col min="11210" max="11210" width="1.7109375" style="1" customWidth="1"/>
    <col min="11211" max="11211" width="2.42578125" style="1" customWidth="1"/>
    <col min="11212" max="11226" width="1.7109375" style="1" customWidth="1"/>
    <col min="11227" max="11227" width="2.5703125" style="1" customWidth="1"/>
    <col min="11228" max="11274" width="1.7109375" style="1" customWidth="1"/>
    <col min="11275" max="11275" width="1" style="1" customWidth="1"/>
    <col min="11276" max="11276" width="1.7109375" style="1" customWidth="1"/>
    <col min="11277" max="11277" width="0.42578125" style="1" customWidth="1"/>
    <col min="11278" max="11280" width="1.7109375" style="1" customWidth="1"/>
    <col min="11281" max="11281" width="0" style="1" hidden="1" customWidth="1"/>
    <col min="11282" max="11282" width="10.7109375" style="1" customWidth="1"/>
    <col min="11283" max="11289" width="1.7109375" style="1" customWidth="1"/>
    <col min="11290" max="11425" width="11.42578125" style="1"/>
    <col min="11426" max="11434" width="1.7109375" style="1" customWidth="1"/>
    <col min="11435" max="11436" width="3.140625" style="1" customWidth="1"/>
    <col min="11437" max="11437" width="1.7109375" style="1" customWidth="1"/>
    <col min="11438" max="11438" width="3.140625" style="1" customWidth="1"/>
    <col min="11439" max="11439" width="3" style="1" customWidth="1"/>
    <col min="11440" max="11440" width="4" style="1" customWidth="1"/>
    <col min="11441" max="11450" width="1.7109375" style="1" customWidth="1"/>
    <col min="11451" max="11451" width="3.5703125" style="1" customWidth="1"/>
    <col min="11452" max="11452" width="1.7109375" style="1" customWidth="1"/>
    <col min="11453" max="11453" width="5.28515625" style="1" customWidth="1"/>
    <col min="11454" max="11464" width="1.7109375" style="1" customWidth="1"/>
    <col min="11465" max="11465" width="3.5703125" style="1" customWidth="1"/>
    <col min="11466" max="11466" width="1.7109375" style="1" customWidth="1"/>
    <col min="11467" max="11467" width="2.42578125" style="1" customWidth="1"/>
    <col min="11468" max="11482" width="1.7109375" style="1" customWidth="1"/>
    <col min="11483" max="11483" width="2.5703125" style="1" customWidth="1"/>
    <col min="11484" max="11530" width="1.7109375" style="1" customWidth="1"/>
    <col min="11531" max="11531" width="1" style="1" customWidth="1"/>
    <col min="11532" max="11532" width="1.7109375" style="1" customWidth="1"/>
    <col min="11533" max="11533" width="0.42578125" style="1" customWidth="1"/>
    <col min="11534" max="11536" width="1.7109375" style="1" customWidth="1"/>
    <col min="11537" max="11537" width="0" style="1" hidden="1" customWidth="1"/>
    <col min="11538" max="11538" width="10.7109375" style="1" customWidth="1"/>
    <col min="11539" max="11545" width="1.7109375" style="1" customWidth="1"/>
    <col min="11546" max="11681" width="11.42578125" style="1"/>
    <col min="11682" max="11690" width="1.7109375" style="1" customWidth="1"/>
    <col min="11691" max="11692" width="3.140625" style="1" customWidth="1"/>
    <col min="11693" max="11693" width="1.7109375" style="1" customWidth="1"/>
    <col min="11694" max="11694" width="3.140625" style="1" customWidth="1"/>
    <col min="11695" max="11695" width="3" style="1" customWidth="1"/>
    <col min="11696" max="11696" width="4" style="1" customWidth="1"/>
    <col min="11697" max="11706" width="1.7109375" style="1" customWidth="1"/>
    <col min="11707" max="11707" width="3.5703125" style="1" customWidth="1"/>
    <col min="11708" max="11708" width="1.7109375" style="1" customWidth="1"/>
    <col min="11709" max="11709" width="5.28515625" style="1" customWidth="1"/>
    <col min="11710" max="11720" width="1.7109375" style="1" customWidth="1"/>
    <col min="11721" max="11721" width="3.5703125" style="1" customWidth="1"/>
    <col min="11722" max="11722" width="1.7109375" style="1" customWidth="1"/>
    <col min="11723" max="11723" width="2.42578125" style="1" customWidth="1"/>
    <col min="11724" max="11738" width="1.7109375" style="1" customWidth="1"/>
    <col min="11739" max="11739" width="2.5703125" style="1" customWidth="1"/>
    <col min="11740" max="11786" width="1.7109375" style="1" customWidth="1"/>
    <col min="11787" max="11787" width="1" style="1" customWidth="1"/>
    <col min="11788" max="11788" width="1.7109375" style="1" customWidth="1"/>
    <col min="11789" max="11789" width="0.42578125" style="1" customWidth="1"/>
    <col min="11790" max="11792" width="1.7109375" style="1" customWidth="1"/>
    <col min="11793" max="11793" width="0" style="1" hidden="1" customWidth="1"/>
    <col min="11794" max="11794" width="10.7109375" style="1" customWidth="1"/>
    <col min="11795" max="11801" width="1.7109375" style="1" customWidth="1"/>
    <col min="11802" max="11937" width="11.42578125" style="1"/>
    <col min="11938" max="11946" width="1.7109375" style="1" customWidth="1"/>
    <col min="11947" max="11948" width="3.140625" style="1" customWidth="1"/>
    <col min="11949" max="11949" width="1.7109375" style="1" customWidth="1"/>
    <col min="11950" max="11950" width="3.140625" style="1" customWidth="1"/>
    <col min="11951" max="11951" width="3" style="1" customWidth="1"/>
    <col min="11952" max="11952" width="4" style="1" customWidth="1"/>
    <col min="11953" max="11962" width="1.7109375" style="1" customWidth="1"/>
    <col min="11963" max="11963" width="3.5703125" style="1" customWidth="1"/>
    <col min="11964" max="11964" width="1.7109375" style="1" customWidth="1"/>
    <col min="11965" max="11965" width="5.28515625" style="1" customWidth="1"/>
    <col min="11966" max="11976" width="1.7109375" style="1" customWidth="1"/>
    <col min="11977" max="11977" width="3.5703125" style="1" customWidth="1"/>
    <col min="11978" max="11978" width="1.7109375" style="1" customWidth="1"/>
    <col min="11979" max="11979" width="2.42578125" style="1" customWidth="1"/>
    <col min="11980" max="11994" width="1.7109375" style="1" customWidth="1"/>
    <col min="11995" max="11995" width="2.5703125" style="1" customWidth="1"/>
    <col min="11996" max="12042" width="1.7109375" style="1" customWidth="1"/>
    <col min="12043" max="12043" width="1" style="1" customWidth="1"/>
    <col min="12044" max="12044" width="1.7109375" style="1" customWidth="1"/>
    <col min="12045" max="12045" width="0.42578125" style="1" customWidth="1"/>
    <col min="12046" max="12048" width="1.7109375" style="1" customWidth="1"/>
    <col min="12049" max="12049" width="0" style="1" hidden="1" customWidth="1"/>
    <col min="12050" max="12050" width="10.7109375" style="1" customWidth="1"/>
    <col min="12051" max="12057" width="1.7109375" style="1" customWidth="1"/>
    <col min="12058" max="12193" width="11.42578125" style="1"/>
    <col min="12194" max="12202" width="1.7109375" style="1" customWidth="1"/>
    <col min="12203" max="12204" width="3.140625" style="1" customWidth="1"/>
    <col min="12205" max="12205" width="1.7109375" style="1" customWidth="1"/>
    <col min="12206" max="12206" width="3.140625" style="1" customWidth="1"/>
    <col min="12207" max="12207" width="3" style="1" customWidth="1"/>
    <col min="12208" max="12208" width="4" style="1" customWidth="1"/>
    <col min="12209" max="12218" width="1.7109375" style="1" customWidth="1"/>
    <col min="12219" max="12219" width="3.5703125" style="1" customWidth="1"/>
    <col min="12220" max="12220" width="1.7109375" style="1" customWidth="1"/>
    <col min="12221" max="12221" width="5.28515625" style="1" customWidth="1"/>
    <col min="12222" max="12232" width="1.7109375" style="1" customWidth="1"/>
    <col min="12233" max="12233" width="3.5703125" style="1" customWidth="1"/>
    <col min="12234" max="12234" width="1.7109375" style="1" customWidth="1"/>
    <col min="12235" max="12235" width="2.42578125" style="1" customWidth="1"/>
    <col min="12236" max="12250" width="1.7109375" style="1" customWidth="1"/>
    <col min="12251" max="12251" width="2.5703125" style="1" customWidth="1"/>
    <col min="12252" max="12298" width="1.7109375" style="1" customWidth="1"/>
    <col min="12299" max="12299" width="1" style="1" customWidth="1"/>
    <col min="12300" max="12300" width="1.7109375" style="1" customWidth="1"/>
    <col min="12301" max="12301" width="0.42578125" style="1" customWidth="1"/>
    <col min="12302" max="12304" width="1.7109375" style="1" customWidth="1"/>
    <col min="12305" max="12305" width="0" style="1" hidden="1" customWidth="1"/>
    <col min="12306" max="12306" width="10.7109375" style="1" customWidth="1"/>
    <col min="12307" max="12313" width="1.7109375" style="1" customWidth="1"/>
    <col min="12314" max="12449" width="11.42578125" style="1"/>
    <col min="12450" max="12458" width="1.7109375" style="1" customWidth="1"/>
    <col min="12459" max="12460" width="3.140625" style="1" customWidth="1"/>
    <col min="12461" max="12461" width="1.7109375" style="1" customWidth="1"/>
    <col min="12462" max="12462" width="3.140625" style="1" customWidth="1"/>
    <col min="12463" max="12463" width="3" style="1" customWidth="1"/>
    <col min="12464" max="12464" width="4" style="1" customWidth="1"/>
    <col min="12465" max="12474" width="1.7109375" style="1" customWidth="1"/>
    <col min="12475" max="12475" width="3.5703125" style="1" customWidth="1"/>
    <col min="12476" max="12476" width="1.7109375" style="1" customWidth="1"/>
    <col min="12477" max="12477" width="5.28515625" style="1" customWidth="1"/>
    <col min="12478" max="12488" width="1.7109375" style="1" customWidth="1"/>
    <col min="12489" max="12489" width="3.5703125" style="1" customWidth="1"/>
    <col min="12490" max="12490" width="1.7109375" style="1" customWidth="1"/>
    <col min="12491" max="12491" width="2.42578125" style="1" customWidth="1"/>
    <col min="12492" max="12506" width="1.7109375" style="1" customWidth="1"/>
    <col min="12507" max="12507" width="2.5703125" style="1" customWidth="1"/>
    <col min="12508" max="12554" width="1.7109375" style="1" customWidth="1"/>
    <col min="12555" max="12555" width="1" style="1" customWidth="1"/>
    <col min="12556" max="12556" width="1.7109375" style="1" customWidth="1"/>
    <col min="12557" max="12557" width="0.42578125" style="1" customWidth="1"/>
    <col min="12558" max="12560" width="1.7109375" style="1" customWidth="1"/>
    <col min="12561" max="12561" width="0" style="1" hidden="1" customWidth="1"/>
    <col min="12562" max="12562" width="10.7109375" style="1" customWidth="1"/>
    <col min="12563" max="12569" width="1.7109375" style="1" customWidth="1"/>
    <col min="12570" max="12705" width="11.42578125" style="1"/>
    <col min="12706" max="12714" width="1.7109375" style="1" customWidth="1"/>
    <col min="12715" max="12716" width="3.140625" style="1" customWidth="1"/>
    <col min="12717" max="12717" width="1.7109375" style="1" customWidth="1"/>
    <col min="12718" max="12718" width="3.140625" style="1" customWidth="1"/>
    <col min="12719" max="12719" width="3" style="1" customWidth="1"/>
    <col min="12720" max="12720" width="4" style="1" customWidth="1"/>
    <col min="12721" max="12730" width="1.7109375" style="1" customWidth="1"/>
    <col min="12731" max="12731" width="3.5703125" style="1" customWidth="1"/>
    <col min="12732" max="12732" width="1.7109375" style="1" customWidth="1"/>
    <col min="12733" max="12733" width="5.28515625" style="1" customWidth="1"/>
    <col min="12734" max="12744" width="1.7109375" style="1" customWidth="1"/>
    <col min="12745" max="12745" width="3.5703125" style="1" customWidth="1"/>
    <col min="12746" max="12746" width="1.7109375" style="1" customWidth="1"/>
    <col min="12747" max="12747" width="2.42578125" style="1" customWidth="1"/>
    <col min="12748" max="12762" width="1.7109375" style="1" customWidth="1"/>
    <col min="12763" max="12763" width="2.5703125" style="1" customWidth="1"/>
    <col min="12764" max="12810" width="1.7109375" style="1" customWidth="1"/>
    <col min="12811" max="12811" width="1" style="1" customWidth="1"/>
    <col min="12812" max="12812" width="1.7109375" style="1" customWidth="1"/>
    <col min="12813" max="12813" width="0.42578125" style="1" customWidth="1"/>
    <col min="12814" max="12816" width="1.7109375" style="1" customWidth="1"/>
    <col min="12817" max="12817" width="0" style="1" hidden="1" customWidth="1"/>
    <col min="12818" max="12818" width="10.7109375" style="1" customWidth="1"/>
    <col min="12819" max="12825" width="1.7109375" style="1" customWidth="1"/>
    <col min="12826" max="12961" width="11.42578125" style="1"/>
    <col min="12962" max="12970" width="1.7109375" style="1" customWidth="1"/>
    <col min="12971" max="12972" width="3.140625" style="1" customWidth="1"/>
    <col min="12973" max="12973" width="1.7109375" style="1" customWidth="1"/>
    <col min="12974" max="12974" width="3.140625" style="1" customWidth="1"/>
    <col min="12975" max="12975" width="3" style="1" customWidth="1"/>
    <col min="12976" max="12976" width="4" style="1" customWidth="1"/>
    <col min="12977" max="12986" width="1.7109375" style="1" customWidth="1"/>
    <col min="12987" max="12987" width="3.5703125" style="1" customWidth="1"/>
    <col min="12988" max="12988" width="1.7109375" style="1" customWidth="1"/>
    <col min="12989" max="12989" width="5.28515625" style="1" customWidth="1"/>
    <col min="12990" max="13000" width="1.7109375" style="1" customWidth="1"/>
    <col min="13001" max="13001" width="3.5703125" style="1" customWidth="1"/>
    <col min="13002" max="13002" width="1.7109375" style="1" customWidth="1"/>
    <col min="13003" max="13003" width="2.42578125" style="1" customWidth="1"/>
    <col min="13004" max="13018" width="1.7109375" style="1" customWidth="1"/>
    <col min="13019" max="13019" width="2.5703125" style="1" customWidth="1"/>
    <col min="13020" max="13066" width="1.7109375" style="1" customWidth="1"/>
    <col min="13067" max="13067" width="1" style="1" customWidth="1"/>
    <col min="13068" max="13068" width="1.7109375" style="1" customWidth="1"/>
    <col min="13069" max="13069" width="0.42578125" style="1" customWidth="1"/>
    <col min="13070" max="13072" width="1.7109375" style="1" customWidth="1"/>
    <col min="13073" max="13073" width="0" style="1" hidden="1" customWidth="1"/>
    <col min="13074" max="13074" width="10.7109375" style="1" customWidth="1"/>
    <col min="13075" max="13081" width="1.7109375" style="1" customWidth="1"/>
    <col min="13082" max="13217" width="11.42578125" style="1"/>
    <col min="13218" max="13226" width="1.7109375" style="1" customWidth="1"/>
    <col min="13227" max="13228" width="3.140625" style="1" customWidth="1"/>
    <col min="13229" max="13229" width="1.7109375" style="1" customWidth="1"/>
    <col min="13230" max="13230" width="3.140625" style="1" customWidth="1"/>
    <col min="13231" max="13231" width="3" style="1" customWidth="1"/>
    <col min="13232" max="13232" width="4" style="1" customWidth="1"/>
    <col min="13233" max="13242" width="1.7109375" style="1" customWidth="1"/>
    <col min="13243" max="13243" width="3.5703125" style="1" customWidth="1"/>
    <col min="13244" max="13244" width="1.7109375" style="1" customWidth="1"/>
    <col min="13245" max="13245" width="5.28515625" style="1" customWidth="1"/>
    <col min="13246" max="13256" width="1.7109375" style="1" customWidth="1"/>
    <col min="13257" max="13257" width="3.5703125" style="1" customWidth="1"/>
    <col min="13258" max="13258" width="1.7109375" style="1" customWidth="1"/>
    <col min="13259" max="13259" width="2.42578125" style="1" customWidth="1"/>
    <col min="13260" max="13274" width="1.7109375" style="1" customWidth="1"/>
    <col min="13275" max="13275" width="2.5703125" style="1" customWidth="1"/>
    <col min="13276" max="13322" width="1.7109375" style="1" customWidth="1"/>
    <col min="13323" max="13323" width="1" style="1" customWidth="1"/>
    <col min="13324" max="13324" width="1.7109375" style="1" customWidth="1"/>
    <col min="13325" max="13325" width="0.42578125" style="1" customWidth="1"/>
    <col min="13326" max="13328" width="1.7109375" style="1" customWidth="1"/>
    <col min="13329" max="13329" width="0" style="1" hidden="1" customWidth="1"/>
    <col min="13330" max="13330" width="10.7109375" style="1" customWidth="1"/>
    <col min="13331" max="13337" width="1.7109375" style="1" customWidth="1"/>
    <col min="13338" max="13473" width="11.42578125" style="1"/>
    <col min="13474" max="13482" width="1.7109375" style="1" customWidth="1"/>
    <col min="13483" max="13484" width="3.140625" style="1" customWidth="1"/>
    <col min="13485" max="13485" width="1.7109375" style="1" customWidth="1"/>
    <col min="13486" max="13486" width="3.140625" style="1" customWidth="1"/>
    <col min="13487" max="13487" width="3" style="1" customWidth="1"/>
    <col min="13488" max="13488" width="4" style="1" customWidth="1"/>
    <col min="13489" max="13498" width="1.7109375" style="1" customWidth="1"/>
    <col min="13499" max="13499" width="3.5703125" style="1" customWidth="1"/>
    <col min="13500" max="13500" width="1.7109375" style="1" customWidth="1"/>
    <col min="13501" max="13501" width="5.28515625" style="1" customWidth="1"/>
    <col min="13502" max="13512" width="1.7109375" style="1" customWidth="1"/>
    <col min="13513" max="13513" width="3.5703125" style="1" customWidth="1"/>
    <col min="13514" max="13514" width="1.7109375" style="1" customWidth="1"/>
    <col min="13515" max="13515" width="2.42578125" style="1" customWidth="1"/>
    <col min="13516" max="13530" width="1.7109375" style="1" customWidth="1"/>
    <col min="13531" max="13531" width="2.5703125" style="1" customWidth="1"/>
    <col min="13532" max="13578" width="1.7109375" style="1" customWidth="1"/>
    <col min="13579" max="13579" width="1" style="1" customWidth="1"/>
    <col min="13580" max="13580" width="1.7109375" style="1" customWidth="1"/>
    <col min="13581" max="13581" width="0.42578125" style="1" customWidth="1"/>
    <col min="13582" max="13584" width="1.7109375" style="1" customWidth="1"/>
    <col min="13585" max="13585" width="0" style="1" hidden="1" customWidth="1"/>
    <col min="13586" max="13586" width="10.7109375" style="1" customWidth="1"/>
    <col min="13587" max="13593" width="1.7109375" style="1" customWidth="1"/>
    <col min="13594" max="13729" width="11.42578125" style="1"/>
    <col min="13730" max="13738" width="1.7109375" style="1" customWidth="1"/>
    <col min="13739" max="13740" width="3.140625" style="1" customWidth="1"/>
    <col min="13741" max="13741" width="1.7109375" style="1" customWidth="1"/>
    <col min="13742" max="13742" width="3.140625" style="1" customWidth="1"/>
    <col min="13743" max="13743" width="3" style="1" customWidth="1"/>
    <col min="13744" max="13744" width="4" style="1" customWidth="1"/>
    <col min="13745" max="13754" width="1.7109375" style="1" customWidth="1"/>
    <col min="13755" max="13755" width="3.5703125" style="1" customWidth="1"/>
    <col min="13756" max="13756" width="1.7109375" style="1" customWidth="1"/>
    <col min="13757" max="13757" width="5.28515625" style="1" customWidth="1"/>
    <col min="13758" max="13768" width="1.7109375" style="1" customWidth="1"/>
    <col min="13769" max="13769" width="3.5703125" style="1" customWidth="1"/>
    <col min="13770" max="13770" width="1.7109375" style="1" customWidth="1"/>
    <col min="13771" max="13771" width="2.42578125" style="1" customWidth="1"/>
    <col min="13772" max="13786" width="1.7109375" style="1" customWidth="1"/>
    <col min="13787" max="13787" width="2.5703125" style="1" customWidth="1"/>
    <col min="13788" max="13834" width="1.7109375" style="1" customWidth="1"/>
    <col min="13835" max="13835" width="1" style="1" customWidth="1"/>
    <col min="13836" max="13836" width="1.7109375" style="1" customWidth="1"/>
    <col min="13837" max="13837" width="0.42578125" style="1" customWidth="1"/>
    <col min="13838" max="13840" width="1.7109375" style="1" customWidth="1"/>
    <col min="13841" max="13841" width="0" style="1" hidden="1" customWidth="1"/>
    <col min="13842" max="13842" width="10.7109375" style="1" customWidth="1"/>
    <col min="13843" max="13849" width="1.7109375" style="1" customWidth="1"/>
    <col min="13850" max="13985" width="11.42578125" style="1"/>
    <col min="13986" max="13994" width="1.7109375" style="1" customWidth="1"/>
    <col min="13995" max="13996" width="3.140625" style="1" customWidth="1"/>
    <col min="13997" max="13997" width="1.7109375" style="1" customWidth="1"/>
    <col min="13998" max="13998" width="3.140625" style="1" customWidth="1"/>
    <col min="13999" max="13999" width="3" style="1" customWidth="1"/>
    <col min="14000" max="14000" width="4" style="1" customWidth="1"/>
    <col min="14001" max="14010" width="1.7109375" style="1" customWidth="1"/>
    <col min="14011" max="14011" width="3.5703125" style="1" customWidth="1"/>
    <col min="14012" max="14012" width="1.7109375" style="1" customWidth="1"/>
    <col min="14013" max="14013" width="5.28515625" style="1" customWidth="1"/>
    <col min="14014" max="14024" width="1.7109375" style="1" customWidth="1"/>
    <col min="14025" max="14025" width="3.5703125" style="1" customWidth="1"/>
    <col min="14026" max="14026" width="1.7109375" style="1" customWidth="1"/>
    <col min="14027" max="14027" width="2.42578125" style="1" customWidth="1"/>
    <col min="14028" max="14042" width="1.7109375" style="1" customWidth="1"/>
    <col min="14043" max="14043" width="2.5703125" style="1" customWidth="1"/>
    <col min="14044" max="14090" width="1.7109375" style="1" customWidth="1"/>
    <col min="14091" max="14091" width="1" style="1" customWidth="1"/>
    <col min="14092" max="14092" width="1.7109375" style="1" customWidth="1"/>
    <col min="14093" max="14093" width="0.42578125" style="1" customWidth="1"/>
    <col min="14094" max="14096" width="1.7109375" style="1" customWidth="1"/>
    <col min="14097" max="14097" width="0" style="1" hidden="1" customWidth="1"/>
    <col min="14098" max="14098" width="10.7109375" style="1" customWidth="1"/>
    <col min="14099" max="14105" width="1.7109375" style="1" customWidth="1"/>
    <col min="14106" max="14241" width="11.42578125" style="1"/>
    <col min="14242" max="14250" width="1.7109375" style="1" customWidth="1"/>
    <col min="14251" max="14252" width="3.140625" style="1" customWidth="1"/>
    <col min="14253" max="14253" width="1.7109375" style="1" customWidth="1"/>
    <col min="14254" max="14254" width="3.140625" style="1" customWidth="1"/>
    <col min="14255" max="14255" width="3" style="1" customWidth="1"/>
    <col min="14256" max="14256" width="4" style="1" customWidth="1"/>
    <col min="14257" max="14266" width="1.7109375" style="1" customWidth="1"/>
    <col min="14267" max="14267" width="3.5703125" style="1" customWidth="1"/>
    <col min="14268" max="14268" width="1.7109375" style="1" customWidth="1"/>
    <col min="14269" max="14269" width="5.28515625" style="1" customWidth="1"/>
    <col min="14270" max="14280" width="1.7109375" style="1" customWidth="1"/>
    <col min="14281" max="14281" width="3.5703125" style="1" customWidth="1"/>
    <col min="14282" max="14282" width="1.7109375" style="1" customWidth="1"/>
    <col min="14283" max="14283" width="2.42578125" style="1" customWidth="1"/>
    <col min="14284" max="14298" width="1.7109375" style="1" customWidth="1"/>
    <col min="14299" max="14299" width="2.5703125" style="1" customWidth="1"/>
    <col min="14300" max="14346" width="1.7109375" style="1" customWidth="1"/>
    <col min="14347" max="14347" width="1" style="1" customWidth="1"/>
    <col min="14348" max="14348" width="1.7109375" style="1" customWidth="1"/>
    <col min="14349" max="14349" width="0.42578125" style="1" customWidth="1"/>
    <col min="14350" max="14352" width="1.7109375" style="1" customWidth="1"/>
    <col min="14353" max="14353" width="0" style="1" hidden="1" customWidth="1"/>
    <col min="14354" max="14354" width="10.7109375" style="1" customWidth="1"/>
    <col min="14355" max="14361" width="1.7109375" style="1" customWidth="1"/>
    <col min="14362" max="14497" width="11.42578125" style="1"/>
    <col min="14498" max="14506" width="1.7109375" style="1" customWidth="1"/>
    <col min="14507" max="14508" width="3.140625" style="1" customWidth="1"/>
    <col min="14509" max="14509" width="1.7109375" style="1" customWidth="1"/>
    <col min="14510" max="14510" width="3.140625" style="1" customWidth="1"/>
    <col min="14511" max="14511" width="3" style="1" customWidth="1"/>
    <col min="14512" max="14512" width="4" style="1" customWidth="1"/>
    <col min="14513" max="14522" width="1.7109375" style="1" customWidth="1"/>
    <col min="14523" max="14523" width="3.5703125" style="1" customWidth="1"/>
    <col min="14524" max="14524" width="1.7109375" style="1" customWidth="1"/>
    <col min="14525" max="14525" width="5.28515625" style="1" customWidth="1"/>
    <col min="14526" max="14536" width="1.7109375" style="1" customWidth="1"/>
    <col min="14537" max="14537" width="3.5703125" style="1" customWidth="1"/>
    <col min="14538" max="14538" width="1.7109375" style="1" customWidth="1"/>
    <col min="14539" max="14539" width="2.42578125" style="1" customWidth="1"/>
    <col min="14540" max="14554" width="1.7109375" style="1" customWidth="1"/>
    <col min="14555" max="14555" width="2.5703125" style="1" customWidth="1"/>
    <col min="14556" max="14602" width="1.7109375" style="1" customWidth="1"/>
    <col min="14603" max="14603" width="1" style="1" customWidth="1"/>
    <col min="14604" max="14604" width="1.7109375" style="1" customWidth="1"/>
    <col min="14605" max="14605" width="0.42578125" style="1" customWidth="1"/>
    <col min="14606" max="14608" width="1.7109375" style="1" customWidth="1"/>
    <col min="14609" max="14609" width="0" style="1" hidden="1" customWidth="1"/>
    <col min="14610" max="14610" width="10.7109375" style="1" customWidth="1"/>
    <col min="14611" max="14617" width="1.7109375" style="1" customWidth="1"/>
    <col min="14618" max="14753" width="11.42578125" style="1"/>
    <col min="14754" max="14762" width="1.7109375" style="1" customWidth="1"/>
    <col min="14763" max="14764" width="3.140625" style="1" customWidth="1"/>
    <col min="14765" max="14765" width="1.7109375" style="1" customWidth="1"/>
    <col min="14766" max="14766" width="3.140625" style="1" customWidth="1"/>
    <col min="14767" max="14767" width="3" style="1" customWidth="1"/>
    <col min="14768" max="14768" width="4" style="1" customWidth="1"/>
    <col min="14769" max="14778" width="1.7109375" style="1" customWidth="1"/>
    <col min="14779" max="14779" width="3.5703125" style="1" customWidth="1"/>
    <col min="14780" max="14780" width="1.7109375" style="1" customWidth="1"/>
    <col min="14781" max="14781" width="5.28515625" style="1" customWidth="1"/>
    <col min="14782" max="14792" width="1.7109375" style="1" customWidth="1"/>
    <col min="14793" max="14793" width="3.5703125" style="1" customWidth="1"/>
    <col min="14794" max="14794" width="1.7109375" style="1" customWidth="1"/>
    <col min="14795" max="14795" width="2.42578125" style="1" customWidth="1"/>
    <col min="14796" max="14810" width="1.7109375" style="1" customWidth="1"/>
    <col min="14811" max="14811" width="2.5703125" style="1" customWidth="1"/>
    <col min="14812" max="14858" width="1.7109375" style="1" customWidth="1"/>
    <col min="14859" max="14859" width="1" style="1" customWidth="1"/>
    <col min="14860" max="14860" width="1.7109375" style="1" customWidth="1"/>
    <col min="14861" max="14861" width="0.42578125" style="1" customWidth="1"/>
    <col min="14862" max="14864" width="1.7109375" style="1" customWidth="1"/>
    <col min="14865" max="14865" width="0" style="1" hidden="1" customWidth="1"/>
    <col min="14866" max="14866" width="10.7109375" style="1" customWidth="1"/>
    <col min="14867" max="14873" width="1.7109375" style="1" customWidth="1"/>
    <col min="14874" max="15009" width="11.42578125" style="1"/>
    <col min="15010" max="15018" width="1.7109375" style="1" customWidth="1"/>
    <col min="15019" max="15020" width="3.140625" style="1" customWidth="1"/>
    <col min="15021" max="15021" width="1.7109375" style="1" customWidth="1"/>
    <col min="15022" max="15022" width="3.140625" style="1" customWidth="1"/>
    <col min="15023" max="15023" width="3" style="1" customWidth="1"/>
    <col min="15024" max="15024" width="4" style="1" customWidth="1"/>
    <col min="15025" max="15034" width="1.7109375" style="1" customWidth="1"/>
    <col min="15035" max="15035" width="3.5703125" style="1" customWidth="1"/>
    <col min="15036" max="15036" width="1.7109375" style="1" customWidth="1"/>
    <col min="15037" max="15037" width="5.28515625" style="1" customWidth="1"/>
    <col min="15038" max="15048" width="1.7109375" style="1" customWidth="1"/>
    <col min="15049" max="15049" width="3.5703125" style="1" customWidth="1"/>
    <col min="15050" max="15050" width="1.7109375" style="1" customWidth="1"/>
    <col min="15051" max="15051" width="2.42578125" style="1" customWidth="1"/>
    <col min="15052" max="15066" width="1.7109375" style="1" customWidth="1"/>
    <col min="15067" max="15067" width="2.5703125" style="1" customWidth="1"/>
    <col min="15068" max="15114" width="1.7109375" style="1" customWidth="1"/>
    <col min="15115" max="15115" width="1" style="1" customWidth="1"/>
    <col min="15116" max="15116" width="1.7109375" style="1" customWidth="1"/>
    <col min="15117" max="15117" width="0.42578125" style="1" customWidth="1"/>
    <col min="15118" max="15120" width="1.7109375" style="1" customWidth="1"/>
    <col min="15121" max="15121" width="0" style="1" hidden="1" customWidth="1"/>
    <col min="15122" max="15122" width="10.7109375" style="1" customWidth="1"/>
    <col min="15123" max="15129" width="1.7109375" style="1" customWidth="1"/>
    <col min="15130" max="15265" width="11.42578125" style="1"/>
    <col min="15266" max="15274" width="1.7109375" style="1" customWidth="1"/>
    <col min="15275" max="15276" width="3.140625" style="1" customWidth="1"/>
    <col min="15277" max="15277" width="1.7109375" style="1" customWidth="1"/>
    <col min="15278" max="15278" width="3.140625" style="1" customWidth="1"/>
    <col min="15279" max="15279" width="3" style="1" customWidth="1"/>
    <col min="15280" max="15280" width="4" style="1" customWidth="1"/>
    <col min="15281" max="15290" width="1.7109375" style="1" customWidth="1"/>
    <col min="15291" max="15291" width="3.5703125" style="1" customWidth="1"/>
    <col min="15292" max="15292" width="1.7109375" style="1" customWidth="1"/>
    <col min="15293" max="15293" width="5.28515625" style="1" customWidth="1"/>
    <col min="15294" max="15304" width="1.7109375" style="1" customWidth="1"/>
    <col min="15305" max="15305" width="3.5703125" style="1" customWidth="1"/>
    <col min="15306" max="15306" width="1.7109375" style="1" customWidth="1"/>
    <col min="15307" max="15307" width="2.42578125" style="1" customWidth="1"/>
    <col min="15308" max="15322" width="1.7109375" style="1" customWidth="1"/>
    <col min="15323" max="15323" width="2.5703125" style="1" customWidth="1"/>
    <col min="15324" max="15370" width="1.7109375" style="1" customWidth="1"/>
    <col min="15371" max="15371" width="1" style="1" customWidth="1"/>
    <col min="15372" max="15372" width="1.7109375" style="1" customWidth="1"/>
    <col min="15373" max="15373" width="0.42578125" style="1" customWidth="1"/>
    <col min="15374" max="15376" width="1.7109375" style="1" customWidth="1"/>
    <col min="15377" max="15377" width="0" style="1" hidden="1" customWidth="1"/>
    <col min="15378" max="15378" width="10.7109375" style="1" customWidth="1"/>
    <col min="15379" max="15385" width="1.7109375" style="1" customWidth="1"/>
    <col min="15386" max="15521" width="11.42578125" style="1"/>
    <col min="15522" max="15530" width="1.7109375" style="1" customWidth="1"/>
    <col min="15531" max="15532" width="3.140625" style="1" customWidth="1"/>
    <col min="15533" max="15533" width="1.7109375" style="1" customWidth="1"/>
    <col min="15534" max="15534" width="3.140625" style="1" customWidth="1"/>
    <col min="15535" max="15535" width="3" style="1" customWidth="1"/>
    <col min="15536" max="15536" width="4" style="1" customWidth="1"/>
    <col min="15537" max="15546" width="1.7109375" style="1" customWidth="1"/>
    <col min="15547" max="15547" width="3.5703125" style="1" customWidth="1"/>
    <col min="15548" max="15548" width="1.7109375" style="1" customWidth="1"/>
    <col min="15549" max="15549" width="5.28515625" style="1" customWidth="1"/>
    <col min="15550" max="15560" width="1.7109375" style="1" customWidth="1"/>
    <col min="15561" max="15561" width="3.5703125" style="1" customWidth="1"/>
    <col min="15562" max="15562" width="1.7109375" style="1" customWidth="1"/>
    <col min="15563" max="15563" width="2.42578125" style="1" customWidth="1"/>
    <col min="15564" max="15578" width="1.7109375" style="1" customWidth="1"/>
    <col min="15579" max="15579" width="2.5703125" style="1" customWidth="1"/>
    <col min="15580" max="15626" width="1.7109375" style="1" customWidth="1"/>
    <col min="15627" max="15627" width="1" style="1" customWidth="1"/>
    <col min="15628" max="15628" width="1.7109375" style="1" customWidth="1"/>
    <col min="15629" max="15629" width="0.42578125" style="1" customWidth="1"/>
    <col min="15630" max="15632" width="1.7109375" style="1" customWidth="1"/>
    <col min="15633" max="15633" width="0" style="1" hidden="1" customWidth="1"/>
    <col min="15634" max="15634" width="10.7109375" style="1" customWidth="1"/>
    <col min="15635" max="15641" width="1.7109375" style="1" customWidth="1"/>
    <col min="15642" max="15777" width="11.42578125" style="1"/>
    <col min="15778" max="15786" width="1.7109375" style="1" customWidth="1"/>
    <col min="15787" max="15788" width="3.140625" style="1" customWidth="1"/>
    <col min="15789" max="15789" width="1.7109375" style="1" customWidth="1"/>
    <col min="15790" max="15790" width="3.140625" style="1" customWidth="1"/>
    <col min="15791" max="15791" width="3" style="1" customWidth="1"/>
    <col min="15792" max="15792" width="4" style="1" customWidth="1"/>
    <col min="15793" max="15802" width="1.7109375" style="1" customWidth="1"/>
    <col min="15803" max="15803" width="3.5703125" style="1" customWidth="1"/>
    <col min="15804" max="15804" width="1.7109375" style="1" customWidth="1"/>
    <col min="15805" max="15805" width="5.28515625" style="1" customWidth="1"/>
    <col min="15806" max="15816" width="1.7109375" style="1" customWidth="1"/>
    <col min="15817" max="15817" width="3.5703125" style="1" customWidth="1"/>
    <col min="15818" max="15818" width="1.7109375" style="1" customWidth="1"/>
    <col min="15819" max="15819" width="2.42578125" style="1" customWidth="1"/>
    <col min="15820" max="15834" width="1.7109375" style="1" customWidth="1"/>
    <col min="15835" max="15835" width="2.5703125" style="1" customWidth="1"/>
    <col min="15836" max="15882" width="1.7109375" style="1" customWidth="1"/>
    <col min="15883" max="15883" width="1" style="1" customWidth="1"/>
    <col min="15884" max="15884" width="1.7109375" style="1" customWidth="1"/>
    <col min="15885" max="15885" width="0.42578125" style="1" customWidth="1"/>
    <col min="15886" max="15888" width="1.7109375" style="1" customWidth="1"/>
    <col min="15889" max="15889" width="0" style="1" hidden="1" customWidth="1"/>
    <col min="15890" max="15890" width="10.7109375" style="1" customWidth="1"/>
    <col min="15891" max="15897" width="1.7109375" style="1" customWidth="1"/>
    <col min="15898" max="16033" width="11.42578125" style="1"/>
    <col min="16034" max="16042" width="1.7109375" style="1" customWidth="1"/>
    <col min="16043" max="16044" width="3.140625" style="1" customWidth="1"/>
    <col min="16045" max="16045" width="1.7109375" style="1" customWidth="1"/>
    <col min="16046" max="16046" width="3.140625" style="1" customWidth="1"/>
    <col min="16047" max="16047" width="3" style="1" customWidth="1"/>
    <col min="16048" max="16048" width="4" style="1" customWidth="1"/>
    <col min="16049" max="16058" width="1.7109375" style="1" customWidth="1"/>
    <col min="16059" max="16059" width="3.5703125" style="1" customWidth="1"/>
    <col min="16060" max="16060" width="1.7109375" style="1" customWidth="1"/>
    <col min="16061" max="16061" width="5.28515625" style="1" customWidth="1"/>
    <col min="16062" max="16072" width="1.7109375" style="1" customWidth="1"/>
    <col min="16073" max="16073" width="3.5703125" style="1" customWidth="1"/>
    <col min="16074" max="16074" width="1.7109375" style="1" customWidth="1"/>
    <col min="16075" max="16075" width="2.42578125" style="1" customWidth="1"/>
    <col min="16076" max="16090" width="1.7109375" style="1" customWidth="1"/>
    <col min="16091" max="16091" width="2.5703125" style="1" customWidth="1"/>
    <col min="16092" max="16138" width="1.7109375" style="1" customWidth="1"/>
    <col min="16139" max="16139" width="1" style="1" customWidth="1"/>
    <col min="16140" max="16140" width="1.7109375" style="1" customWidth="1"/>
    <col min="16141" max="16141" width="0.42578125" style="1" customWidth="1"/>
    <col min="16142" max="16144" width="1.7109375" style="1" customWidth="1"/>
    <col min="16145" max="16145" width="0" style="1" hidden="1" customWidth="1"/>
    <col min="16146" max="16146" width="10.7109375" style="1" customWidth="1"/>
    <col min="16147" max="16153" width="1.7109375" style="1" customWidth="1"/>
    <col min="16154" max="16384" width="11.42578125" style="1"/>
  </cols>
  <sheetData>
    <row r="1" spans="1:30" ht="24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30" ht="17.25" customHeight="1" x14ac:dyDescent="0.3">
      <c r="A2" s="63" t="str">
        <f>+[1]D!C4</f>
        <v>Municipio de Mascota, Jalisco.  Ejercicio Fiscal 2016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30" ht="3" customHeight="1" x14ac:dyDescent="0.3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30" ht="15" customHeight="1" x14ac:dyDescent="0.3">
      <c r="A4" s="64" t="s">
        <v>1</v>
      </c>
      <c r="B4" s="64" t="s">
        <v>2</v>
      </c>
      <c r="C4" s="64" t="s">
        <v>3</v>
      </c>
      <c r="D4" s="66" t="s">
        <v>4</v>
      </c>
      <c r="E4" s="64" t="s">
        <v>5</v>
      </c>
      <c r="F4" s="69" t="s">
        <v>6</v>
      </c>
      <c r="G4" s="70" t="s">
        <v>7</v>
      </c>
      <c r="H4" s="70"/>
      <c r="I4" s="70"/>
      <c r="J4" s="53">
        <v>131</v>
      </c>
      <c r="K4" s="53">
        <v>132</v>
      </c>
      <c r="L4" s="53">
        <v>132</v>
      </c>
      <c r="M4" s="53">
        <v>133</v>
      </c>
      <c r="N4" s="53">
        <v>134</v>
      </c>
      <c r="O4" s="69" t="s">
        <v>8</v>
      </c>
      <c r="P4" s="57" t="s">
        <v>9</v>
      </c>
    </row>
    <row r="5" spans="1:30" ht="12.75" customHeight="1" x14ac:dyDescent="0.3">
      <c r="A5" s="60"/>
      <c r="B5" s="60"/>
      <c r="C5" s="60"/>
      <c r="D5" s="67"/>
      <c r="E5" s="60"/>
      <c r="F5" s="61"/>
      <c r="G5" s="60" t="s">
        <v>10</v>
      </c>
      <c r="H5" s="60"/>
      <c r="I5" s="60"/>
      <c r="J5" s="50" t="s">
        <v>11</v>
      </c>
      <c r="K5" s="61" t="s">
        <v>12</v>
      </c>
      <c r="L5" s="61" t="s">
        <v>13</v>
      </c>
      <c r="M5" s="61" t="s">
        <v>14</v>
      </c>
      <c r="N5" s="61" t="s">
        <v>15</v>
      </c>
      <c r="O5" s="61"/>
      <c r="P5" s="58"/>
    </row>
    <row r="6" spans="1:30" ht="44.25" customHeight="1" x14ac:dyDescent="0.3">
      <c r="A6" s="65"/>
      <c r="B6" s="65"/>
      <c r="C6" s="65"/>
      <c r="D6" s="68"/>
      <c r="E6" s="65"/>
      <c r="F6" s="62"/>
      <c r="G6" s="52" t="s">
        <v>16</v>
      </c>
      <c r="H6" s="51" t="s">
        <v>17</v>
      </c>
      <c r="I6" s="52" t="s">
        <v>18</v>
      </c>
      <c r="J6" s="8" t="s">
        <v>19</v>
      </c>
      <c r="K6" s="62"/>
      <c r="L6" s="62"/>
      <c r="M6" s="62"/>
      <c r="N6" s="62"/>
      <c r="O6" s="62"/>
      <c r="P6" s="59"/>
    </row>
    <row r="7" spans="1:30" s="14" customFormat="1" ht="6" hidden="1" customHeight="1" x14ac:dyDescent="0.2">
      <c r="A7" s="9"/>
      <c r="B7" s="9"/>
      <c r="C7" s="9"/>
      <c r="D7" s="10"/>
      <c r="E7" s="9"/>
      <c r="F7" s="11">
        <v>35480</v>
      </c>
      <c r="G7" s="12"/>
      <c r="H7" s="12"/>
      <c r="I7" s="13"/>
      <c r="J7" s="9"/>
      <c r="K7" s="9"/>
      <c r="L7" s="9"/>
      <c r="M7" s="9"/>
      <c r="N7" s="9"/>
      <c r="O7" s="9"/>
      <c r="P7" s="9"/>
    </row>
    <row r="8" spans="1:30" s="14" customFormat="1" ht="15.75" x14ac:dyDescent="0.2">
      <c r="A8" s="15" t="s">
        <v>20</v>
      </c>
      <c r="B8" s="15" t="s">
        <v>21</v>
      </c>
      <c r="C8" s="16">
        <v>1</v>
      </c>
      <c r="D8" s="17" t="s">
        <v>22</v>
      </c>
      <c r="E8" s="18">
        <v>503</v>
      </c>
      <c r="F8" s="19">
        <v>9</v>
      </c>
      <c r="G8" s="20">
        <v>13152</v>
      </c>
      <c r="H8" s="20">
        <f>+G8*F8</f>
        <v>118368</v>
      </c>
      <c r="I8" s="21">
        <f t="shared" ref="I8:I77" si="0">F8*G8*12</f>
        <v>1420416</v>
      </c>
      <c r="J8" s="22">
        <v>0</v>
      </c>
      <c r="K8" s="22">
        <f>I8/365*20*25%</f>
        <v>19457.753424657534</v>
      </c>
      <c r="L8" s="22">
        <f t="shared" ref="L8:L77" si="1">I8/365*50</f>
        <v>194577.53424657535</v>
      </c>
      <c r="M8" s="22">
        <v>0</v>
      </c>
      <c r="N8" s="22">
        <v>0</v>
      </c>
      <c r="O8" s="22">
        <v>0</v>
      </c>
      <c r="P8" s="21">
        <f t="shared" ref="P8:P77" si="2">SUM(I8:O8)</f>
        <v>1634451.2876712328</v>
      </c>
    </row>
    <row r="9" spans="1:30" s="14" customFormat="1" ht="15" customHeight="1" x14ac:dyDescent="0.2">
      <c r="A9" s="56" t="s">
        <v>23</v>
      </c>
      <c r="B9" s="56"/>
      <c r="C9" s="56"/>
      <c r="D9" s="56"/>
      <c r="E9" s="56"/>
      <c r="F9" s="23">
        <f>+F8</f>
        <v>9</v>
      </c>
      <c r="G9" s="20"/>
      <c r="H9" s="20"/>
      <c r="I9" s="24">
        <f>+I8</f>
        <v>1420416</v>
      </c>
      <c r="J9" s="24">
        <f t="shared" ref="J9:O9" si="3">+J8</f>
        <v>0</v>
      </c>
      <c r="K9" s="24">
        <f t="shared" si="3"/>
        <v>19457.753424657534</v>
      </c>
      <c r="L9" s="24">
        <f t="shared" si="3"/>
        <v>194577.53424657535</v>
      </c>
      <c r="M9" s="24">
        <f t="shared" si="3"/>
        <v>0</v>
      </c>
      <c r="N9" s="24">
        <f t="shared" si="3"/>
        <v>0</v>
      </c>
      <c r="O9" s="24">
        <f t="shared" si="3"/>
        <v>0</v>
      </c>
      <c r="P9" s="24">
        <f>+P8</f>
        <v>1634451.2876712328</v>
      </c>
    </row>
    <row r="10" spans="1:30" s="14" customFormat="1" ht="15.75" x14ac:dyDescent="0.2">
      <c r="A10" s="15" t="s">
        <v>24</v>
      </c>
      <c r="B10" s="25" t="s">
        <v>25</v>
      </c>
      <c r="C10" s="16">
        <v>2</v>
      </c>
      <c r="D10" s="17" t="s">
        <v>26</v>
      </c>
      <c r="E10" s="18">
        <v>503</v>
      </c>
      <c r="F10" s="19">
        <v>1</v>
      </c>
      <c r="G10" s="20">
        <v>35203.991999999998</v>
      </c>
      <c r="H10" s="20">
        <f t="shared" ref="H10:H73" si="4">+G10*F10</f>
        <v>35203.991999999998</v>
      </c>
      <c r="I10" s="21">
        <f t="shared" si="0"/>
        <v>422447.90399999998</v>
      </c>
      <c r="J10" s="22">
        <v>0</v>
      </c>
      <c r="K10" s="22">
        <f t="shared" ref="K10:K73" si="5">I10/365*20*25%</f>
        <v>5786.9575890410952</v>
      </c>
      <c r="L10" s="22">
        <f t="shared" si="1"/>
        <v>57869.575890410953</v>
      </c>
      <c r="M10" s="22">
        <v>0</v>
      </c>
      <c r="N10" s="22">
        <v>0</v>
      </c>
      <c r="O10" s="22">
        <v>0</v>
      </c>
      <c r="P10" s="21">
        <f t="shared" si="2"/>
        <v>486104.437479452</v>
      </c>
      <c r="AD10" s="26"/>
    </row>
    <row r="11" spans="1:30" s="14" customFormat="1" ht="15.75" x14ac:dyDescent="0.2">
      <c r="A11" s="15" t="s">
        <v>27</v>
      </c>
      <c r="B11" s="25" t="s">
        <v>28</v>
      </c>
      <c r="C11" s="16">
        <v>2</v>
      </c>
      <c r="D11" s="17" t="s">
        <v>26</v>
      </c>
      <c r="E11" s="18">
        <v>503</v>
      </c>
      <c r="F11" s="19">
        <v>1</v>
      </c>
      <c r="G11" s="20">
        <v>9267</v>
      </c>
      <c r="H11" s="20">
        <f t="shared" si="4"/>
        <v>9267</v>
      </c>
      <c r="I11" s="21">
        <f t="shared" si="0"/>
        <v>111204</v>
      </c>
      <c r="J11" s="22">
        <v>0</v>
      </c>
      <c r="K11" s="22">
        <f t="shared" si="5"/>
        <v>1523.3424657534247</v>
      </c>
      <c r="L11" s="22">
        <f t="shared" si="1"/>
        <v>15233.424657534246</v>
      </c>
      <c r="M11" s="22">
        <v>0</v>
      </c>
      <c r="N11" s="22">
        <v>0</v>
      </c>
      <c r="O11" s="22">
        <v>12210</v>
      </c>
      <c r="P11" s="21">
        <f t="shared" si="2"/>
        <v>140170.76712328766</v>
      </c>
      <c r="AD11" s="26"/>
    </row>
    <row r="12" spans="1:30" s="14" customFormat="1" ht="15.75" x14ac:dyDescent="0.2">
      <c r="A12" s="15" t="s">
        <v>29</v>
      </c>
      <c r="B12" s="25" t="s">
        <v>389</v>
      </c>
      <c r="C12" s="16">
        <v>2</v>
      </c>
      <c r="D12" s="17" t="s">
        <v>26</v>
      </c>
      <c r="E12" s="18">
        <v>503</v>
      </c>
      <c r="F12" s="19">
        <v>1</v>
      </c>
      <c r="G12" s="20">
        <f>2793*2</f>
        <v>5586</v>
      </c>
      <c r="H12" s="20">
        <f t="shared" si="4"/>
        <v>5586</v>
      </c>
      <c r="I12" s="21">
        <f t="shared" si="0"/>
        <v>67032</v>
      </c>
      <c r="J12" s="22">
        <v>0</v>
      </c>
      <c r="K12" s="22">
        <f t="shared" si="5"/>
        <v>918.24657534246569</v>
      </c>
      <c r="L12" s="22">
        <f t="shared" si="1"/>
        <v>9182.4657534246562</v>
      </c>
      <c r="M12" s="22">
        <v>0</v>
      </c>
      <c r="N12" s="22">
        <v>0</v>
      </c>
      <c r="O12" s="27">
        <v>3150.5039999999999</v>
      </c>
      <c r="P12" s="21">
        <f t="shared" si="2"/>
        <v>80283.216328767114</v>
      </c>
      <c r="AD12" s="26"/>
    </row>
    <row r="13" spans="1:30" s="14" customFormat="1" ht="25.5" x14ac:dyDescent="0.2">
      <c r="A13" s="15" t="s">
        <v>31</v>
      </c>
      <c r="B13" s="25" t="s">
        <v>390</v>
      </c>
      <c r="C13" s="16">
        <v>2</v>
      </c>
      <c r="D13" s="17" t="s">
        <v>26</v>
      </c>
      <c r="E13" s="18">
        <v>503</v>
      </c>
      <c r="F13" s="19">
        <v>1</v>
      </c>
      <c r="G13" s="20">
        <f>2931.75*2</f>
        <v>5863.5</v>
      </c>
      <c r="H13" s="20">
        <f t="shared" si="4"/>
        <v>5863.5</v>
      </c>
      <c r="I13" s="21">
        <f t="shared" si="0"/>
        <v>70362</v>
      </c>
      <c r="J13" s="22">
        <v>0</v>
      </c>
      <c r="K13" s="22">
        <f t="shared" si="5"/>
        <v>963.8630136986302</v>
      </c>
      <c r="L13" s="22">
        <f t="shared" si="1"/>
        <v>9638.6301369863013</v>
      </c>
      <c r="M13" s="22">
        <v>0</v>
      </c>
      <c r="N13" s="22">
        <v>0</v>
      </c>
      <c r="O13" s="27">
        <v>3307.0140000000001</v>
      </c>
      <c r="P13" s="21">
        <f t="shared" si="2"/>
        <v>84271.507150684934</v>
      </c>
      <c r="AD13" s="26"/>
    </row>
    <row r="14" spans="1:30" s="14" customFormat="1" ht="15.75" x14ac:dyDescent="0.2">
      <c r="A14" s="15" t="s">
        <v>32</v>
      </c>
      <c r="B14" s="25" t="s">
        <v>33</v>
      </c>
      <c r="C14" s="16">
        <v>2</v>
      </c>
      <c r="D14" s="17" t="s">
        <v>26</v>
      </c>
      <c r="E14" s="18">
        <v>503</v>
      </c>
      <c r="F14" s="19">
        <v>1</v>
      </c>
      <c r="G14" s="20">
        <f>2931.75*2</f>
        <v>5863.5</v>
      </c>
      <c r="H14" s="20">
        <f t="shared" si="4"/>
        <v>5863.5</v>
      </c>
      <c r="I14" s="21">
        <f t="shared" si="0"/>
        <v>70362</v>
      </c>
      <c r="J14" s="22">
        <v>0</v>
      </c>
      <c r="K14" s="22">
        <f t="shared" si="5"/>
        <v>963.8630136986302</v>
      </c>
      <c r="L14" s="22">
        <f t="shared" si="1"/>
        <v>9638.6301369863013</v>
      </c>
      <c r="M14" s="22">
        <v>0</v>
      </c>
      <c r="N14" s="22">
        <v>0</v>
      </c>
      <c r="O14" s="27">
        <v>3307.0140000000001</v>
      </c>
      <c r="P14" s="21">
        <f t="shared" si="2"/>
        <v>84271.507150684934</v>
      </c>
      <c r="AD14" s="26"/>
    </row>
    <row r="15" spans="1:30" s="14" customFormat="1" ht="15.75" x14ac:dyDescent="0.2">
      <c r="A15" s="15" t="s">
        <v>34</v>
      </c>
      <c r="B15" s="25" t="s">
        <v>35</v>
      </c>
      <c r="C15" s="16">
        <v>2</v>
      </c>
      <c r="D15" s="17" t="s">
        <v>26</v>
      </c>
      <c r="E15" s="18">
        <v>503</v>
      </c>
      <c r="F15" s="19">
        <v>1</v>
      </c>
      <c r="G15" s="20">
        <f>4181.25*2</f>
        <v>8362.5</v>
      </c>
      <c r="H15" s="20">
        <f t="shared" si="4"/>
        <v>8362.5</v>
      </c>
      <c r="I15" s="21">
        <f t="shared" si="0"/>
        <v>100350</v>
      </c>
      <c r="J15" s="22">
        <v>0</v>
      </c>
      <c r="K15" s="22">
        <f t="shared" si="5"/>
        <v>1374.6575342465753</v>
      </c>
      <c r="L15" s="22">
        <f t="shared" si="1"/>
        <v>13746.575342465752</v>
      </c>
      <c r="M15" s="22">
        <v>0</v>
      </c>
      <c r="N15" s="22">
        <v>0</v>
      </c>
      <c r="O15" s="27">
        <v>4716.4500000000007</v>
      </c>
      <c r="P15" s="21">
        <f t="shared" si="2"/>
        <v>120187.68287671234</v>
      </c>
      <c r="AD15" s="26"/>
    </row>
    <row r="16" spans="1:30" s="14" customFormat="1" ht="15" customHeight="1" x14ac:dyDescent="0.2">
      <c r="A16" s="56" t="s">
        <v>23</v>
      </c>
      <c r="B16" s="56"/>
      <c r="C16" s="56"/>
      <c r="D16" s="56"/>
      <c r="E16" s="56"/>
      <c r="F16" s="23">
        <f>SUM(F10:F15)</f>
        <v>6</v>
      </c>
      <c r="G16" s="20"/>
      <c r="H16" s="20"/>
      <c r="I16" s="24">
        <f>SUM(I10:I15)</f>
        <v>841757.90399999998</v>
      </c>
      <c r="J16" s="24">
        <f t="shared" ref="J16:P16" si="6">SUM(J10:J15)</f>
        <v>0</v>
      </c>
      <c r="K16" s="24">
        <f t="shared" si="6"/>
        <v>11530.930191780821</v>
      </c>
      <c r="L16" s="24">
        <f t="shared" si="6"/>
        <v>115309.30191780822</v>
      </c>
      <c r="M16" s="24">
        <f t="shared" si="6"/>
        <v>0</v>
      </c>
      <c r="N16" s="24">
        <f t="shared" si="6"/>
        <v>0</v>
      </c>
      <c r="O16" s="24">
        <f t="shared" si="6"/>
        <v>26690.982</v>
      </c>
      <c r="P16" s="24">
        <f t="shared" si="6"/>
        <v>995289.11810958898</v>
      </c>
    </row>
    <row r="17" spans="1:30" s="14" customFormat="1" ht="15.75" x14ac:dyDescent="0.2">
      <c r="A17" s="15" t="s">
        <v>36</v>
      </c>
      <c r="B17" s="25" t="s">
        <v>37</v>
      </c>
      <c r="C17" s="16">
        <v>3</v>
      </c>
      <c r="D17" s="17" t="s">
        <v>38</v>
      </c>
      <c r="E17" s="18">
        <v>503</v>
      </c>
      <c r="F17" s="19">
        <v>1</v>
      </c>
      <c r="G17" s="20">
        <v>22977</v>
      </c>
      <c r="H17" s="20">
        <f t="shared" si="4"/>
        <v>22977</v>
      </c>
      <c r="I17" s="21">
        <f t="shared" si="0"/>
        <v>275724</v>
      </c>
      <c r="J17" s="22">
        <v>0</v>
      </c>
      <c r="K17" s="22">
        <f t="shared" si="5"/>
        <v>3777.0410958904108</v>
      </c>
      <c r="L17" s="22">
        <f t="shared" si="1"/>
        <v>37770.410958904111</v>
      </c>
      <c r="M17" s="22">
        <v>0</v>
      </c>
      <c r="N17" s="22">
        <v>0</v>
      </c>
      <c r="O17" s="22">
        <v>0</v>
      </c>
      <c r="P17" s="21">
        <f t="shared" si="2"/>
        <v>317271.45205479453</v>
      </c>
      <c r="AD17" s="28"/>
    </row>
    <row r="18" spans="1:30" s="14" customFormat="1" ht="15.75" x14ac:dyDescent="0.2">
      <c r="A18" s="15" t="s">
        <v>39</v>
      </c>
      <c r="B18" s="25" t="s">
        <v>40</v>
      </c>
      <c r="C18" s="16">
        <v>3</v>
      </c>
      <c r="D18" s="17" t="s">
        <v>38</v>
      </c>
      <c r="E18" s="18">
        <v>503</v>
      </c>
      <c r="F18" s="19">
        <v>1</v>
      </c>
      <c r="G18" s="20">
        <v>8073</v>
      </c>
      <c r="H18" s="20">
        <f t="shared" si="4"/>
        <v>8073</v>
      </c>
      <c r="I18" s="21">
        <f t="shared" si="0"/>
        <v>96876</v>
      </c>
      <c r="J18" s="22">
        <v>0</v>
      </c>
      <c r="K18" s="22">
        <f t="shared" si="5"/>
        <v>1327.0684931506848</v>
      </c>
      <c r="L18" s="22">
        <f t="shared" si="1"/>
        <v>13270.68493150685</v>
      </c>
      <c r="M18" s="22">
        <v>0</v>
      </c>
      <c r="N18" s="22">
        <v>0</v>
      </c>
      <c r="O18" s="22">
        <v>12332.0016</v>
      </c>
      <c r="P18" s="21">
        <f t="shared" si="2"/>
        <v>123805.75502465754</v>
      </c>
    </row>
    <row r="19" spans="1:30" s="14" customFormat="1" ht="15.75" x14ac:dyDescent="0.2">
      <c r="A19" s="15" t="s">
        <v>39</v>
      </c>
      <c r="B19" s="25" t="s">
        <v>41</v>
      </c>
      <c r="C19" s="16">
        <v>3</v>
      </c>
      <c r="D19" s="17" t="s">
        <v>38</v>
      </c>
      <c r="E19" s="18">
        <v>503</v>
      </c>
      <c r="F19" s="19">
        <v>1</v>
      </c>
      <c r="G19" s="20">
        <v>5377.5</v>
      </c>
      <c r="H19" s="20">
        <f t="shared" si="4"/>
        <v>5377.5</v>
      </c>
      <c r="I19" s="21">
        <f t="shared" si="0"/>
        <v>64530</v>
      </c>
      <c r="J19" s="22">
        <v>0</v>
      </c>
      <c r="K19" s="22">
        <f t="shared" si="5"/>
        <v>883.97260273972609</v>
      </c>
      <c r="L19" s="22">
        <f t="shared" si="1"/>
        <v>8839.7260273972606</v>
      </c>
      <c r="M19" s="22">
        <v>0</v>
      </c>
      <c r="N19" s="22">
        <v>0</v>
      </c>
      <c r="O19" s="22">
        <v>8384.0015999999996</v>
      </c>
      <c r="P19" s="21">
        <f t="shared" si="2"/>
        <v>82637.700230136994</v>
      </c>
    </row>
    <row r="20" spans="1:30" s="14" customFormat="1" ht="15" customHeight="1" x14ac:dyDescent="0.2">
      <c r="A20" s="56" t="s">
        <v>23</v>
      </c>
      <c r="B20" s="56"/>
      <c r="C20" s="56"/>
      <c r="D20" s="56"/>
      <c r="E20" s="56"/>
      <c r="F20" s="23">
        <f>SUM(F17:F19)</f>
        <v>3</v>
      </c>
      <c r="G20" s="20"/>
      <c r="H20" s="20"/>
      <c r="I20" s="24">
        <f>SUM(I17:I19)</f>
        <v>437130</v>
      </c>
      <c r="J20" s="24">
        <f t="shared" ref="J20:P20" si="7">SUM(J17:J19)</f>
        <v>0</v>
      </c>
      <c r="K20" s="24">
        <f t="shared" si="7"/>
        <v>5988.0821917808225</v>
      </c>
      <c r="L20" s="24">
        <f t="shared" si="7"/>
        <v>59880.821917808222</v>
      </c>
      <c r="M20" s="24">
        <f t="shared" si="7"/>
        <v>0</v>
      </c>
      <c r="N20" s="24">
        <f t="shared" si="7"/>
        <v>0</v>
      </c>
      <c r="O20" s="24">
        <f t="shared" si="7"/>
        <v>20716.003199999999</v>
      </c>
      <c r="P20" s="24">
        <f t="shared" si="7"/>
        <v>523714.90730958903</v>
      </c>
    </row>
    <row r="21" spans="1:30" s="14" customFormat="1" ht="15.75" x14ac:dyDescent="0.2">
      <c r="A21" s="15" t="s">
        <v>42</v>
      </c>
      <c r="B21" s="25" t="s">
        <v>43</v>
      </c>
      <c r="C21" s="16">
        <v>4</v>
      </c>
      <c r="D21" s="17" t="s">
        <v>44</v>
      </c>
      <c r="E21" s="18">
        <v>503</v>
      </c>
      <c r="F21" s="19">
        <v>1</v>
      </c>
      <c r="G21" s="20">
        <v>24354</v>
      </c>
      <c r="H21" s="20">
        <f t="shared" si="4"/>
        <v>24354</v>
      </c>
      <c r="I21" s="21">
        <f t="shared" si="0"/>
        <v>292248</v>
      </c>
      <c r="J21" s="22">
        <v>0</v>
      </c>
      <c r="K21" s="22">
        <f t="shared" si="5"/>
        <v>4003.3972602739727</v>
      </c>
      <c r="L21" s="22">
        <f t="shared" si="1"/>
        <v>40033.972602739726</v>
      </c>
      <c r="M21" s="22">
        <v>0</v>
      </c>
      <c r="N21" s="22">
        <v>0</v>
      </c>
      <c r="O21" s="22">
        <v>0</v>
      </c>
      <c r="P21" s="21">
        <f t="shared" si="2"/>
        <v>336285.36986301374</v>
      </c>
    </row>
    <row r="22" spans="1:30" s="14" customFormat="1" ht="15.75" x14ac:dyDescent="0.2">
      <c r="A22" s="15" t="s">
        <v>27</v>
      </c>
      <c r="B22" s="25" t="s">
        <v>45</v>
      </c>
      <c r="C22" s="16">
        <v>4</v>
      </c>
      <c r="D22" s="17" t="s">
        <v>44</v>
      </c>
      <c r="E22" s="18">
        <v>503</v>
      </c>
      <c r="F22" s="19">
        <v>1</v>
      </c>
      <c r="G22" s="20">
        <v>8649</v>
      </c>
      <c r="H22" s="20">
        <f t="shared" si="4"/>
        <v>8649</v>
      </c>
      <c r="I22" s="21">
        <f t="shared" si="0"/>
        <v>103788</v>
      </c>
      <c r="J22" s="22">
        <v>0</v>
      </c>
      <c r="K22" s="22">
        <f t="shared" si="5"/>
        <v>1421.7534246575342</v>
      </c>
      <c r="L22" s="22">
        <f t="shared" si="1"/>
        <v>14217.534246575344</v>
      </c>
      <c r="M22" s="22">
        <v>0</v>
      </c>
      <c r="N22" s="22">
        <v>0</v>
      </c>
      <c r="O22" s="22">
        <v>12712.0008</v>
      </c>
      <c r="P22" s="21">
        <f t="shared" si="2"/>
        <v>132139.2884712329</v>
      </c>
    </row>
    <row r="23" spans="1:30" s="14" customFormat="1" ht="15.75" x14ac:dyDescent="0.2">
      <c r="A23" s="15" t="s">
        <v>39</v>
      </c>
      <c r="B23" s="25" t="s">
        <v>46</v>
      </c>
      <c r="C23" s="16">
        <v>4</v>
      </c>
      <c r="D23" s="17" t="s">
        <v>44</v>
      </c>
      <c r="E23" s="18">
        <v>503</v>
      </c>
      <c r="F23" s="19">
        <v>1</v>
      </c>
      <c r="G23" s="20">
        <f>3219.75*2</f>
        <v>6439.5</v>
      </c>
      <c r="H23" s="20">
        <f t="shared" si="4"/>
        <v>6439.5</v>
      </c>
      <c r="I23" s="21">
        <f t="shared" si="0"/>
        <v>77274</v>
      </c>
      <c r="J23" s="22">
        <v>0</v>
      </c>
      <c r="K23" s="22">
        <f t="shared" si="5"/>
        <v>1058.5479452054794</v>
      </c>
      <c r="L23" s="22">
        <f t="shared" si="1"/>
        <v>10585.479452054795</v>
      </c>
      <c r="M23" s="22">
        <v>0</v>
      </c>
      <c r="N23" s="22">
        <v>0</v>
      </c>
      <c r="O23" s="22">
        <v>3631.8779999999997</v>
      </c>
      <c r="P23" s="21">
        <f t="shared" si="2"/>
        <v>92549.905397260271</v>
      </c>
    </row>
    <row r="24" spans="1:30" s="14" customFormat="1" ht="15" customHeight="1" x14ac:dyDescent="0.2">
      <c r="A24" s="56" t="s">
        <v>23</v>
      </c>
      <c r="B24" s="56"/>
      <c r="C24" s="56"/>
      <c r="D24" s="56"/>
      <c r="E24" s="56"/>
      <c r="F24" s="23">
        <f>SUM(F21:F23)</f>
        <v>3</v>
      </c>
      <c r="G24" s="20"/>
      <c r="H24" s="20"/>
      <c r="I24" s="24">
        <f t="shared" ref="I24:P24" si="8">SUM(I21:I23)</f>
        <v>473310</v>
      </c>
      <c r="J24" s="24">
        <f t="shared" si="8"/>
        <v>0</v>
      </c>
      <c r="K24" s="24">
        <f t="shared" si="8"/>
        <v>6483.6986301369861</v>
      </c>
      <c r="L24" s="24">
        <f t="shared" si="8"/>
        <v>64836.986301369863</v>
      </c>
      <c r="M24" s="24">
        <f t="shared" si="8"/>
        <v>0</v>
      </c>
      <c r="N24" s="24">
        <f t="shared" si="8"/>
        <v>0</v>
      </c>
      <c r="O24" s="24">
        <f t="shared" si="8"/>
        <v>16343.878799999999</v>
      </c>
      <c r="P24" s="24">
        <f t="shared" si="8"/>
        <v>560974.56373150693</v>
      </c>
    </row>
    <row r="25" spans="1:30" s="14" customFormat="1" ht="15" customHeight="1" x14ac:dyDescent="0.2">
      <c r="A25" s="15" t="s">
        <v>47</v>
      </c>
      <c r="B25" s="25" t="s">
        <v>30</v>
      </c>
      <c r="C25" s="16">
        <v>5</v>
      </c>
      <c r="D25" s="17" t="s">
        <v>48</v>
      </c>
      <c r="E25" s="18">
        <v>503</v>
      </c>
      <c r="F25" s="19">
        <v>1</v>
      </c>
      <c r="G25" s="20">
        <f>2799*2</f>
        <v>5598</v>
      </c>
      <c r="H25" s="20">
        <f t="shared" si="4"/>
        <v>5598</v>
      </c>
      <c r="I25" s="21">
        <f t="shared" si="0"/>
        <v>67176</v>
      </c>
      <c r="J25" s="22">
        <v>0</v>
      </c>
      <c r="K25" s="22">
        <f t="shared" si="5"/>
        <v>920.21917808219177</v>
      </c>
      <c r="L25" s="22">
        <f t="shared" si="1"/>
        <v>9202.1917808219168</v>
      </c>
      <c r="M25" s="22">
        <v>0</v>
      </c>
      <c r="N25" s="22">
        <v>0</v>
      </c>
      <c r="O25" s="27">
        <v>3157.2719999999999</v>
      </c>
      <c r="P25" s="21">
        <f t="shared" si="2"/>
        <v>80455.682958904101</v>
      </c>
    </row>
    <row r="26" spans="1:30" s="14" customFormat="1" ht="15.75" x14ac:dyDescent="0.2">
      <c r="A26" s="15" t="s">
        <v>48</v>
      </c>
      <c r="B26" s="25" t="s">
        <v>49</v>
      </c>
      <c r="C26" s="16">
        <v>5</v>
      </c>
      <c r="D26" s="17" t="s">
        <v>48</v>
      </c>
      <c r="E26" s="18">
        <v>503</v>
      </c>
      <c r="F26" s="19">
        <v>1</v>
      </c>
      <c r="G26" s="20">
        <f>16393</f>
        <v>16393</v>
      </c>
      <c r="H26" s="20">
        <f>+G26*F26</f>
        <v>16393</v>
      </c>
      <c r="I26" s="21">
        <f>F26*G26*12</f>
        <v>196716</v>
      </c>
      <c r="J26" s="22">
        <v>0</v>
      </c>
      <c r="K26" s="22">
        <f t="shared" si="5"/>
        <v>2694.739726027397</v>
      </c>
      <c r="L26" s="22">
        <f>I26/365*50</f>
        <v>26947.39726027397</v>
      </c>
      <c r="M26" s="22">
        <v>0</v>
      </c>
      <c r="N26" s="22">
        <v>0</v>
      </c>
      <c r="O26" s="22">
        <v>0</v>
      </c>
      <c r="P26" s="21">
        <f>SUM(I26:O26)</f>
        <v>226358.13698630137</v>
      </c>
    </row>
    <row r="27" spans="1:30" s="14" customFormat="1" ht="15.75" x14ac:dyDescent="0.2">
      <c r="A27" s="15" t="s">
        <v>50</v>
      </c>
      <c r="B27" s="25" t="s">
        <v>51</v>
      </c>
      <c r="C27" s="16">
        <v>5</v>
      </c>
      <c r="D27" s="17" t="s">
        <v>48</v>
      </c>
      <c r="E27" s="18">
        <v>503</v>
      </c>
      <c r="F27" s="19">
        <v>1</v>
      </c>
      <c r="G27" s="20">
        <f>3835.5*2</f>
        <v>7671</v>
      </c>
      <c r="H27" s="20">
        <f t="shared" si="4"/>
        <v>7671</v>
      </c>
      <c r="I27" s="21">
        <f t="shared" si="0"/>
        <v>92052</v>
      </c>
      <c r="J27" s="22">
        <v>0</v>
      </c>
      <c r="K27" s="22">
        <f t="shared" si="5"/>
        <v>1260.986301369863</v>
      </c>
      <c r="L27" s="22">
        <f t="shared" si="1"/>
        <v>12609.86301369863</v>
      </c>
      <c r="M27" s="22">
        <v>0</v>
      </c>
      <c r="N27" s="22">
        <v>0</v>
      </c>
      <c r="O27" s="27">
        <v>4326.4439999999995</v>
      </c>
      <c r="P27" s="21">
        <f t="shared" si="2"/>
        <v>110249.2933150685</v>
      </c>
    </row>
    <row r="28" spans="1:30" s="14" customFormat="1" ht="15" customHeight="1" x14ac:dyDescent="0.2">
      <c r="A28" s="56" t="s">
        <v>23</v>
      </c>
      <c r="B28" s="56"/>
      <c r="C28" s="56"/>
      <c r="D28" s="56"/>
      <c r="E28" s="56"/>
      <c r="F28" s="23">
        <f>SUM(F25:F27)</f>
        <v>3</v>
      </c>
      <c r="G28" s="20"/>
      <c r="H28" s="20"/>
      <c r="I28" s="24">
        <f>SUM(I25:I27)</f>
        <v>355944</v>
      </c>
      <c r="J28" s="24">
        <f t="shared" ref="J28:P28" si="9">SUM(J25:J27)</f>
        <v>0</v>
      </c>
      <c r="K28" s="24">
        <f t="shared" si="9"/>
        <v>4875.9452054794519</v>
      </c>
      <c r="L28" s="24">
        <f t="shared" si="9"/>
        <v>48759.452054794521</v>
      </c>
      <c r="M28" s="24">
        <f t="shared" si="9"/>
        <v>0</v>
      </c>
      <c r="N28" s="24">
        <f t="shared" si="9"/>
        <v>0</v>
      </c>
      <c r="O28" s="24">
        <f t="shared" si="9"/>
        <v>7483.7159999999994</v>
      </c>
      <c r="P28" s="24">
        <f t="shared" si="9"/>
        <v>417063.11326027394</v>
      </c>
    </row>
    <row r="29" spans="1:30" s="14" customFormat="1" ht="15.75" x14ac:dyDescent="0.2">
      <c r="A29" s="15" t="s">
        <v>52</v>
      </c>
      <c r="B29" s="25" t="s">
        <v>53</v>
      </c>
      <c r="C29" s="16">
        <v>6</v>
      </c>
      <c r="D29" s="17" t="s">
        <v>54</v>
      </c>
      <c r="E29" s="18">
        <v>503</v>
      </c>
      <c r="F29" s="19">
        <v>1</v>
      </c>
      <c r="G29" s="20">
        <v>22977</v>
      </c>
      <c r="H29" s="20">
        <f t="shared" si="4"/>
        <v>22977</v>
      </c>
      <c r="I29" s="21">
        <f t="shared" si="0"/>
        <v>275724</v>
      </c>
      <c r="J29" s="22">
        <v>0</v>
      </c>
      <c r="K29" s="22">
        <f t="shared" si="5"/>
        <v>3777.0410958904108</v>
      </c>
      <c r="L29" s="22">
        <f t="shared" si="1"/>
        <v>37770.410958904111</v>
      </c>
      <c r="M29" s="22">
        <v>0</v>
      </c>
      <c r="N29" s="22">
        <v>0</v>
      </c>
      <c r="O29" s="22">
        <v>0</v>
      </c>
      <c r="P29" s="21">
        <f t="shared" si="2"/>
        <v>317271.45205479453</v>
      </c>
    </row>
    <row r="30" spans="1:30" s="14" customFormat="1" ht="15.75" x14ac:dyDescent="0.2">
      <c r="A30" s="15" t="s">
        <v>55</v>
      </c>
      <c r="B30" s="25" t="s">
        <v>56</v>
      </c>
      <c r="C30" s="16">
        <v>6</v>
      </c>
      <c r="D30" s="17" t="s">
        <v>54</v>
      </c>
      <c r="E30" s="18">
        <v>503</v>
      </c>
      <c r="F30" s="19">
        <v>1</v>
      </c>
      <c r="G30" s="20">
        <v>11022</v>
      </c>
      <c r="H30" s="20">
        <f t="shared" si="4"/>
        <v>11022</v>
      </c>
      <c r="I30" s="21">
        <f t="shared" si="0"/>
        <v>132264</v>
      </c>
      <c r="J30" s="22">
        <v>0</v>
      </c>
      <c r="K30" s="22">
        <f t="shared" si="5"/>
        <v>1811.8356164383563</v>
      </c>
      <c r="L30" s="22">
        <f t="shared" si="1"/>
        <v>18118.35616438356</v>
      </c>
      <c r="M30" s="22">
        <v>0</v>
      </c>
      <c r="N30" s="22">
        <v>0</v>
      </c>
      <c r="O30" s="22">
        <v>16051.0008</v>
      </c>
      <c r="P30" s="21">
        <f t="shared" si="2"/>
        <v>168245.19258082192</v>
      </c>
    </row>
    <row r="31" spans="1:30" s="14" customFormat="1" ht="15.75" x14ac:dyDescent="0.2">
      <c r="A31" s="15" t="s">
        <v>57</v>
      </c>
      <c r="B31" s="25" t="s">
        <v>58</v>
      </c>
      <c r="C31" s="29">
        <v>6</v>
      </c>
      <c r="D31" s="17" t="s">
        <v>54</v>
      </c>
      <c r="E31" s="18">
        <v>503</v>
      </c>
      <c r="F31" s="30">
        <v>1</v>
      </c>
      <c r="G31" s="31">
        <v>14496</v>
      </c>
      <c r="H31" s="20">
        <f t="shared" si="4"/>
        <v>14496</v>
      </c>
      <c r="I31" s="21">
        <f t="shared" si="0"/>
        <v>173952</v>
      </c>
      <c r="J31" s="22">
        <v>0</v>
      </c>
      <c r="K31" s="22">
        <f t="shared" si="5"/>
        <v>2382.9041095890411</v>
      </c>
      <c r="L31" s="22">
        <f t="shared" si="1"/>
        <v>23829.04109589041</v>
      </c>
      <c r="M31" s="22">
        <v>0</v>
      </c>
      <c r="N31" s="22">
        <v>0</v>
      </c>
      <c r="O31" s="22">
        <v>21739.000800000002</v>
      </c>
      <c r="P31" s="21">
        <f t="shared" si="2"/>
        <v>221902.94600547946</v>
      </c>
    </row>
    <row r="32" spans="1:30" s="14" customFormat="1" ht="15.75" x14ac:dyDescent="0.2">
      <c r="A32" s="15" t="s">
        <v>59</v>
      </c>
      <c r="B32" s="25" t="s">
        <v>60</v>
      </c>
      <c r="C32" s="29">
        <v>6</v>
      </c>
      <c r="D32" s="17" t="s">
        <v>54</v>
      </c>
      <c r="E32" s="18">
        <v>503</v>
      </c>
      <c r="F32" s="30">
        <v>1</v>
      </c>
      <c r="G32" s="31">
        <v>14136</v>
      </c>
      <c r="H32" s="20">
        <f t="shared" si="4"/>
        <v>14136</v>
      </c>
      <c r="I32" s="21">
        <f t="shared" si="0"/>
        <v>169632</v>
      </c>
      <c r="J32" s="22">
        <v>0</v>
      </c>
      <c r="K32" s="22">
        <f t="shared" si="5"/>
        <v>2323.7260273972602</v>
      </c>
      <c r="L32" s="22">
        <f t="shared" si="1"/>
        <v>23237.260273972603</v>
      </c>
      <c r="M32" s="22">
        <v>0</v>
      </c>
      <c r="N32" s="22">
        <v>0</v>
      </c>
      <c r="O32" s="22">
        <v>21211.000800000002</v>
      </c>
      <c r="P32" s="21">
        <f t="shared" si="2"/>
        <v>216403.98710136989</v>
      </c>
    </row>
    <row r="33" spans="1:30" s="14" customFormat="1" ht="15.75" x14ac:dyDescent="0.2">
      <c r="A33" s="15" t="s">
        <v>61</v>
      </c>
      <c r="B33" s="25" t="s">
        <v>391</v>
      </c>
      <c r="C33" s="29">
        <v>6</v>
      </c>
      <c r="D33" s="17" t="s">
        <v>54</v>
      </c>
      <c r="E33" s="18">
        <v>503</v>
      </c>
      <c r="F33" s="30">
        <v>1</v>
      </c>
      <c r="G33" s="31">
        <v>7760.0010000000002</v>
      </c>
      <c r="H33" s="20">
        <f t="shared" si="4"/>
        <v>7760.0010000000002</v>
      </c>
      <c r="I33" s="21">
        <f t="shared" si="0"/>
        <v>93120.012000000002</v>
      </c>
      <c r="J33" s="22">
        <v>0</v>
      </c>
      <c r="K33" s="22">
        <f t="shared" si="5"/>
        <v>1275.616602739726</v>
      </c>
      <c r="L33" s="22">
        <f t="shared" si="1"/>
        <v>12756.166027397261</v>
      </c>
      <c r="M33" s="22">
        <v>0</v>
      </c>
      <c r="N33" s="22">
        <v>0</v>
      </c>
      <c r="O33" s="22">
        <v>10924.0008</v>
      </c>
      <c r="P33" s="21">
        <f t="shared" si="2"/>
        <v>118075.79543013699</v>
      </c>
    </row>
    <row r="34" spans="1:30" s="14" customFormat="1" ht="15" customHeight="1" x14ac:dyDescent="0.2">
      <c r="A34" s="56" t="s">
        <v>23</v>
      </c>
      <c r="B34" s="56"/>
      <c r="C34" s="56"/>
      <c r="D34" s="56"/>
      <c r="E34" s="56"/>
      <c r="F34" s="23">
        <f>SUM(F29:F33)</f>
        <v>5</v>
      </c>
      <c r="G34" s="20"/>
      <c r="H34" s="20"/>
      <c r="I34" s="24">
        <f>SUM(I29:I33)</f>
        <v>844692.01199999999</v>
      </c>
      <c r="J34" s="24">
        <f t="shared" ref="J34:P34" si="10">SUM(J29:J33)</f>
        <v>0</v>
      </c>
      <c r="K34" s="24">
        <f t="shared" si="10"/>
        <v>11571.123452054795</v>
      </c>
      <c r="L34" s="24">
        <f t="shared" si="10"/>
        <v>115711.23452054795</v>
      </c>
      <c r="M34" s="24">
        <f t="shared" si="10"/>
        <v>0</v>
      </c>
      <c r="N34" s="24">
        <f t="shared" si="10"/>
        <v>0</v>
      </c>
      <c r="O34" s="24">
        <f t="shared" si="10"/>
        <v>69925.003200000006</v>
      </c>
      <c r="P34" s="24">
        <f t="shared" si="10"/>
        <v>1041899.3731726027</v>
      </c>
    </row>
    <row r="35" spans="1:30" s="14" customFormat="1" ht="25.5" x14ac:dyDescent="0.2">
      <c r="A35" s="15" t="s">
        <v>62</v>
      </c>
      <c r="B35" s="25" t="s">
        <v>63</v>
      </c>
      <c r="C35" s="29">
        <v>7</v>
      </c>
      <c r="D35" s="17" t="s">
        <v>64</v>
      </c>
      <c r="E35" s="18">
        <v>503</v>
      </c>
      <c r="F35" s="30">
        <v>1</v>
      </c>
      <c r="G35" s="31">
        <f>2740.5*2</f>
        <v>5481</v>
      </c>
      <c r="H35" s="20">
        <f t="shared" si="4"/>
        <v>5481</v>
      </c>
      <c r="I35" s="21">
        <f t="shared" si="0"/>
        <v>65772</v>
      </c>
      <c r="J35" s="22">
        <v>0</v>
      </c>
      <c r="K35" s="22">
        <f t="shared" si="5"/>
        <v>900.98630136986299</v>
      </c>
      <c r="L35" s="22">
        <f t="shared" si="1"/>
        <v>9009.8630136986303</v>
      </c>
      <c r="M35" s="22">
        <v>0</v>
      </c>
      <c r="N35" s="22">
        <v>0</v>
      </c>
      <c r="O35" s="32">
        <v>3091.2840000000006</v>
      </c>
      <c r="P35" s="21">
        <f t="shared" si="2"/>
        <v>78774.133315068495</v>
      </c>
    </row>
    <row r="36" spans="1:30" s="14" customFormat="1" ht="25.5" x14ac:dyDescent="0.2">
      <c r="A36" s="15" t="s">
        <v>65</v>
      </c>
      <c r="B36" s="25" t="s">
        <v>66</v>
      </c>
      <c r="C36" s="29">
        <v>7</v>
      </c>
      <c r="D36" s="17" t="s">
        <v>64</v>
      </c>
      <c r="E36" s="18">
        <v>503</v>
      </c>
      <c r="F36" s="30">
        <v>1</v>
      </c>
      <c r="G36" s="31">
        <v>22977</v>
      </c>
      <c r="H36" s="20">
        <f t="shared" si="4"/>
        <v>22977</v>
      </c>
      <c r="I36" s="21">
        <f t="shared" si="0"/>
        <v>275724</v>
      </c>
      <c r="J36" s="22">
        <v>0</v>
      </c>
      <c r="K36" s="22">
        <f t="shared" si="5"/>
        <v>3777.0410958904108</v>
      </c>
      <c r="L36" s="22">
        <f t="shared" si="1"/>
        <v>37770.410958904111</v>
      </c>
      <c r="M36" s="22">
        <v>0</v>
      </c>
      <c r="N36" s="22">
        <v>0</v>
      </c>
      <c r="O36" s="22">
        <v>0</v>
      </c>
      <c r="P36" s="21">
        <f t="shared" si="2"/>
        <v>317271.45205479453</v>
      </c>
    </row>
    <row r="37" spans="1:30" s="14" customFormat="1" ht="25.5" x14ac:dyDescent="0.2">
      <c r="A37" s="15" t="s">
        <v>67</v>
      </c>
      <c r="B37" s="25" t="s">
        <v>68</v>
      </c>
      <c r="C37" s="29">
        <v>7</v>
      </c>
      <c r="D37" s="17" t="s">
        <v>64</v>
      </c>
      <c r="E37" s="18">
        <v>503</v>
      </c>
      <c r="F37" s="30">
        <v>1</v>
      </c>
      <c r="G37" s="31">
        <v>8541</v>
      </c>
      <c r="H37" s="20">
        <f t="shared" si="4"/>
        <v>8541</v>
      </c>
      <c r="I37" s="21">
        <f t="shared" si="0"/>
        <v>102492</v>
      </c>
      <c r="J37" s="22">
        <v>0</v>
      </c>
      <c r="K37" s="22">
        <f t="shared" si="5"/>
        <v>1404</v>
      </c>
      <c r="L37" s="22">
        <f t="shared" si="1"/>
        <v>14040</v>
      </c>
      <c r="M37" s="22">
        <v>0</v>
      </c>
      <c r="N37" s="22">
        <v>0</v>
      </c>
      <c r="O37" s="22">
        <v>13029</v>
      </c>
      <c r="P37" s="21">
        <f t="shared" si="2"/>
        <v>130965</v>
      </c>
    </row>
    <row r="38" spans="1:30" s="14" customFormat="1" ht="25.5" x14ac:dyDescent="0.2">
      <c r="A38" s="15" t="s">
        <v>67</v>
      </c>
      <c r="B38" s="25" t="s">
        <v>69</v>
      </c>
      <c r="C38" s="29">
        <v>7</v>
      </c>
      <c r="D38" s="17" t="s">
        <v>64</v>
      </c>
      <c r="E38" s="18">
        <v>503</v>
      </c>
      <c r="F38" s="30">
        <v>1</v>
      </c>
      <c r="G38" s="31">
        <v>6208.5</v>
      </c>
      <c r="H38" s="20">
        <f t="shared" si="4"/>
        <v>6208.5</v>
      </c>
      <c r="I38" s="21">
        <f t="shared" si="0"/>
        <v>74502</v>
      </c>
      <c r="J38" s="22">
        <v>0</v>
      </c>
      <c r="K38" s="22">
        <f t="shared" si="5"/>
        <v>1020.5753424657535</v>
      </c>
      <c r="L38" s="22">
        <f t="shared" si="1"/>
        <v>10205.753424657534</v>
      </c>
      <c r="M38" s="22">
        <v>0</v>
      </c>
      <c r="N38" s="22">
        <v>0</v>
      </c>
      <c r="O38" s="22">
        <v>9615</v>
      </c>
      <c r="P38" s="21">
        <f t="shared" si="2"/>
        <v>95343.328767123297</v>
      </c>
    </row>
    <row r="39" spans="1:30" s="14" customFormat="1" ht="25.5" x14ac:dyDescent="0.2">
      <c r="A39" s="15" t="s">
        <v>39</v>
      </c>
      <c r="B39" s="25" t="s">
        <v>70</v>
      </c>
      <c r="C39" s="29">
        <v>7</v>
      </c>
      <c r="D39" s="17" t="s">
        <v>64</v>
      </c>
      <c r="E39" s="18">
        <v>503</v>
      </c>
      <c r="F39" s="30">
        <v>1</v>
      </c>
      <c r="G39" s="31">
        <v>9528</v>
      </c>
      <c r="H39" s="20">
        <f t="shared" si="4"/>
        <v>9528</v>
      </c>
      <c r="I39" s="21">
        <f t="shared" si="0"/>
        <v>114336</v>
      </c>
      <c r="J39" s="22">
        <v>0</v>
      </c>
      <c r="K39" s="22">
        <f t="shared" si="5"/>
        <v>1566.2465753424658</v>
      </c>
      <c r="L39" s="22">
        <f t="shared" si="1"/>
        <v>15662.465753424658</v>
      </c>
      <c r="M39" s="22">
        <v>0</v>
      </c>
      <c r="N39" s="22">
        <v>0</v>
      </c>
      <c r="O39" s="22">
        <v>13954.0008</v>
      </c>
      <c r="P39" s="21">
        <f t="shared" si="2"/>
        <v>145518.71312876712</v>
      </c>
      <c r="AD39" s="26"/>
    </row>
    <row r="40" spans="1:30" s="14" customFormat="1" ht="25.5" x14ac:dyDescent="0.2">
      <c r="A40" s="15" t="s">
        <v>50</v>
      </c>
      <c r="B40" s="25" t="s">
        <v>71</v>
      </c>
      <c r="C40" s="29">
        <v>7</v>
      </c>
      <c r="D40" s="17" t="s">
        <v>64</v>
      </c>
      <c r="E40" s="18">
        <v>503</v>
      </c>
      <c r="F40" s="30">
        <v>1</v>
      </c>
      <c r="G40" s="31">
        <v>6636</v>
      </c>
      <c r="H40" s="20">
        <f t="shared" si="4"/>
        <v>6636</v>
      </c>
      <c r="I40" s="21">
        <f t="shared" si="0"/>
        <v>79632</v>
      </c>
      <c r="J40" s="22">
        <v>0</v>
      </c>
      <c r="K40" s="22">
        <f t="shared" si="5"/>
        <v>1090.8493150684931</v>
      </c>
      <c r="L40" s="22">
        <f t="shared" si="1"/>
        <v>10908.493150684932</v>
      </c>
      <c r="M40" s="22">
        <v>0</v>
      </c>
      <c r="N40" s="22">
        <v>0</v>
      </c>
      <c r="O40" s="22">
        <v>9355.0007999999998</v>
      </c>
      <c r="P40" s="21">
        <f t="shared" si="2"/>
        <v>100986.34326575343</v>
      </c>
    </row>
    <row r="41" spans="1:30" s="14" customFormat="1" ht="25.5" x14ac:dyDescent="0.2">
      <c r="A41" s="15" t="s">
        <v>47</v>
      </c>
      <c r="B41" s="25" t="s">
        <v>72</v>
      </c>
      <c r="C41" s="29">
        <v>7</v>
      </c>
      <c r="D41" s="17" t="s">
        <v>64</v>
      </c>
      <c r="E41" s="18">
        <v>503</v>
      </c>
      <c r="F41" s="30">
        <v>1</v>
      </c>
      <c r="G41" s="31">
        <v>8670</v>
      </c>
      <c r="H41" s="20">
        <f t="shared" si="4"/>
        <v>8670</v>
      </c>
      <c r="I41" s="21">
        <f t="shared" si="0"/>
        <v>104040</v>
      </c>
      <c r="J41" s="22">
        <v>0</v>
      </c>
      <c r="K41" s="22">
        <f t="shared" si="5"/>
        <v>1425.205479452055</v>
      </c>
      <c r="L41" s="22">
        <f t="shared" si="1"/>
        <v>14252.054794520549</v>
      </c>
      <c r="M41" s="22">
        <v>0</v>
      </c>
      <c r="N41" s="22">
        <v>0</v>
      </c>
      <c r="O41" s="22">
        <v>13215</v>
      </c>
      <c r="P41" s="21">
        <f t="shared" si="2"/>
        <v>132932.26027397258</v>
      </c>
    </row>
    <row r="42" spans="1:30" s="33" customFormat="1" ht="25.5" x14ac:dyDescent="0.2">
      <c r="A42" s="15" t="s">
        <v>73</v>
      </c>
      <c r="B42" s="25" t="s">
        <v>74</v>
      </c>
      <c r="C42" s="29">
        <v>7</v>
      </c>
      <c r="D42" s="17" t="s">
        <v>64</v>
      </c>
      <c r="E42" s="18">
        <v>503</v>
      </c>
      <c r="F42" s="30">
        <v>1</v>
      </c>
      <c r="G42" s="31">
        <v>11306.001</v>
      </c>
      <c r="H42" s="20">
        <f t="shared" si="4"/>
        <v>11306.001</v>
      </c>
      <c r="I42" s="21">
        <f t="shared" si="0"/>
        <v>135672.01199999999</v>
      </c>
      <c r="J42" s="22">
        <v>0</v>
      </c>
      <c r="K42" s="22">
        <f t="shared" si="5"/>
        <v>1858.5207123287669</v>
      </c>
      <c r="L42" s="22">
        <f t="shared" si="1"/>
        <v>18585.20712328767</v>
      </c>
      <c r="M42" s="22">
        <v>0</v>
      </c>
      <c r="N42" s="22">
        <v>0</v>
      </c>
      <c r="O42" s="22">
        <v>0</v>
      </c>
      <c r="P42" s="21">
        <f t="shared" si="2"/>
        <v>156115.7398356164</v>
      </c>
    </row>
    <row r="43" spans="1:30" s="33" customFormat="1" ht="25.5" x14ac:dyDescent="0.2">
      <c r="A43" s="15" t="s">
        <v>75</v>
      </c>
      <c r="B43" s="34" t="s">
        <v>76</v>
      </c>
      <c r="C43" s="29">
        <v>7</v>
      </c>
      <c r="D43" s="17" t="s">
        <v>64</v>
      </c>
      <c r="E43" s="18">
        <v>503</v>
      </c>
      <c r="F43" s="30">
        <v>2</v>
      </c>
      <c r="G43" s="31">
        <v>12256.5</v>
      </c>
      <c r="H43" s="20">
        <f t="shared" si="4"/>
        <v>24513</v>
      </c>
      <c r="I43" s="21">
        <f t="shared" si="0"/>
        <v>294156</v>
      </c>
      <c r="J43" s="22">
        <v>0</v>
      </c>
      <c r="K43" s="22">
        <f t="shared" si="5"/>
        <v>4029.5342465753424</v>
      </c>
      <c r="L43" s="22">
        <f t="shared" si="1"/>
        <v>40295.342465753427</v>
      </c>
      <c r="M43" s="22">
        <v>0</v>
      </c>
      <c r="N43" s="22">
        <v>0</v>
      </c>
      <c r="O43" s="22">
        <v>18464.0016</v>
      </c>
      <c r="P43" s="21">
        <f t="shared" si="2"/>
        <v>356944.87831232877</v>
      </c>
    </row>
    <row r="44" spans="1:30" s="33" customFormat="1" ht="25.5" x14ac:dyDescent="0.2">
      <c r="A44" s="15" t="s">
        <v>77</v>
      </c>
      <c r="B44" s="25" t="s">
        <v>78</v>
      </c>
      <c r="C44" s="29">
        <v>7</v>
      </c>
      <c r="D44" s="17" t="s">
        <v>64</v>
      </c>
      <c r="E44" s="18">
        <v>503</v>
      </c>
      <c r="F44" s="30">
        <v>1</v>
      </c>
      <c r="G44" s="31">
        <v>11919</v>
      </c>
      <c r="H44" s="20">
        <f t="shared" si="4"/>
        <v>11919</v>
      </c>
      <c r="I44" s="21">
        <f t="shared" si="0"/>
        <v>143028</v>
      </c>
      <c r="J44" s="22">
        <v>0</v>
      </c>
      <c r="K44" s="22">
        <f t="shared" si="5"/>
        <v>1959.2876712328768</v>
      </c>
      <c r="L44" s="22">
        <f t="shared" si="1"/>
        <v>19592.876712328769</v>
      </c>
      <c r="M44" s="22">
        <v>0</v>
      </c>
      <c r="N44" s="22">
        <v>0</v>
      </c>
      <c r="O44" s="22">
        <v>17970</v>
      </c>
      <c r="P44" s="21">
        <f t="shared" si="2"/>
        <v>182550.16438356164</v>
      </c>
    </row>
    <row r="45" spans="1:30" s="33" customFormat="1" ht="25.5" x14ac:dyDescent="0.2">
      <c r="A45" s="15" t="s">
        <v>79</v>
      </c>
      <c r="B45" s="25" t="s">
        <v>80</v>
      </c>
      <c r="C45" s="29">
        <v>7</v>
      </c>
      <c r="D45" s="17" t="s">
        <v>64</v>
      </c>
      <c r="E45" s="18">
        <v>503</v>
      </c>
      <c r="F45" s="30">
        <v>1</v>
      </c>
      <c r="G45" s="31">
        <v>6616.5</v>
      </c>
      <c r="H45" s="20">
        <f t="shared" si="4"/>
        <v>6616.5</v>
      </c>
      <c r="I45" s="21">
        <f t="shared" si="0"/>
        <v>79398</v>
      </c>
      <c r="J45" s="22">
        <v>0</v>
      </c>
      <c r="K45" s="22">
        <f t="shared" si="5"/>
        <v>1087.6438356164383</v>
      </c>
      <c r="L45" s="22">
        <f t="shared" si="1"/>
        <v>10876.438356164384</v>
      </c>
      <c r="M45" s="22">
        <v>0</v>
      </c>
      <c r="N45" s="22">
        <v>0</v>
      </c>
      <c r="O45" s="22">
        <v>10286.0016</v>
      </c>
      <c r="P45" s="21">
        <f t="shared" si="2"/>
        <v>101648.08379178082</v>
      </c>
      <c r="AB45" s="35"/>
    </row>
    <row r="46" spans="1:30" s="33" customFormat="1" ht="25.5" x14ac:dyDescent="0.2">
      <c r="A46" s="15" t="s">
        <v>81</v>
      </c>
      <c r="B46" s="25" t="s">
        <v>82</v>
      </c>
      <c r="C46" s="29">
        <v>7</v>
      </c>
      <c r="D46" s="17" t="s">
        <v>64</v>
      </c>
      <c r="E46" s="18">
        <v>503</v>
      </c>
      <c r="F46" s="30">
        <v>1</v>
      </c>
      <c r="G46" s="31">
        <v>5217</v>
      </c>
      <c r="H46" s="20">
        <f t="shared" si="4"/>
        <v>5217</v>
      </c>
      <c r="I46" s="21">
        <f t="shared" si="0"/>
        <v>62604</v>
      </c>
      <c r="J46" s="22">
        <v>0</v>
      </c>
      <c r="K46" s="22">
        <f t="shared" si="5"/>
        <v>857.58904109589037</v>
      </c>
      <c r="L46" s="22">
        <f t="shared" si="1"/>
        <v>8575.8904109589039</v>
      </c>
      <c r="M46" s="22">
        <v>0</v>
      </c>
      <c r="N46" s="22">
        <v>0</v>
      </c>
      <c r="O46" s="22">
        <v>8193</v>
      </c>
      <c r="P46" s="21">
        <f t="shared" si="2"/>
        <v>80230.479452054788</v>
      </c>
    </row>
    <row r="47" spans="1:30" s="33" customFormat="1" ht="25.5" x14ac:dyDescent="0.2">
      <c r="A47" s="15" t="s">
        <v>83</v>
      </c>
      <c r="B47" s="25" t="s">
        <v>30</v>
      </c>
      <c r="C47" s="29">
        <v>7</v>
      </c>
      <c r="D47" s="17" t="s">
        <v>64</v>
      </c>
      <c r="E47" s="18">
        <v>503</v>
      </c>
      <c r="F47" s="30">
        <v>1</v>
      </c>
      <c r="G47" s="31">
        <v>1345.5</v>
      </c>
      <c r="H47" s="20">
        <f t="shared" si="4"/>
        <v>1345.5</v>
      </c>
      <c r="I47" s="21">
        <f t="shared" si="0"/>
        <v>16146</v>
      </c>
      <c r="J47" s="22">
        <v>0</v>
      </c>
      <c r="K47" s="22">
        <f t="shared" si="5"/>
        <v>221.17808219178085</v>
      </c>
      <c r="L47" s="22">
        <f t="shared" si="1"/>
        <v>2211.7808219178082</v>
      </c>
      <c r="M47" s="22">
        <v>0</v>
      </c>
      <c r="N47" s="22">
        <v>0</v>
      </c>
      <c r="O47" s="22">
        <v>2402.0016000000001</v>
      </c>
      <c r="P47" s="21">
        <f t="shared" si="2"/>
        <v>20980.960504109589</v>
      </c>
    </row>
    <row r="48" spans="1:30" s="33" customFormat="1" ht="25.5" x14ac:dyDescent="0.2">
      <c r="A48" s="15" t="s">
        <v>84</v>
      </c>
      <c r="B48" s="25" t="s">
        <v>85</v>
      </c>
      <c r="C48" s="29">
        <v>7</v>
      </c>
      <c r="D48" s="17" t="s">
        <v>64</v>
      </c>
      <c r="E48" s="18">
        <v>503</v>
      </c>
      <c r="F48" s="30">
        <v>1</v>
      </c>
      <c r="G48" s="31">
        <v>5697</v>
      </c>
      <c r="H48" s="20">
        <f t="shared" si="4"/>
        <v>5697</v>
      </c>
      <c r="I48" s="21">
        <f t="shared" si="0"/>
        <v>68364</v>
      </c>
      <c r="J48" s="22">
        <v>0</v>
      </c>
      <c r="K48" s="22">
        <f t="shared" si="5"/>
        <v>936.49315068493149</v>
      </c>
      <c r="L48" s="22">
        <f t="shared" si="1"/>
        <v>9364.9315068493161</v>
      </c>
      <c r="M48" s="22">
        <v>0</v>
      </c>
      <c r="N48" s="22">
        <v>0</v>
      </c>
      <c r="O48" s="22">
        <v>8907</v>
      </c>
      <c r="P48" s="21">
        <f t="shared" si="2"/>
        <v>87572.42465753424</v>
      </c>
    </row>
    <row r="49" spans="1:28" s="33" customFormat="1" ht="25.5" x14ac:dyDescent="0.2">
      <c r="A49" s="15" t="s">
        <v>86</v>
      </c>
      <c r="B49" s="25" t="s">
        <v>87</v>
      </c>
      <c r="C49" s="29">
        <v>7</v>
      </c>
      <c r="D49" s="17" t="s">
        <v>64</v>
      </c>
      <c r="E49" s="18">
        <v>503</v>
      </c>
      <c r="F49" s="30">
        <v>1</v>
      </c>
      <c r="G49" s="31">
        <v>5217</v>
      </c>
      <c r="H49" s="20">
        <f t="shared" si="4"/>
        <v>5217</v>
      </c>
      <c r="I49" s="21">
        <f t="shared" si="0"/>
        <v>62604</v>
      </c>
      <c r="J49" s="22">
        <v>0</v>
      </c>
      <c r="K49" s="22">
        <f t="shared" si="5"/>
        <v>857.58904109589037</v>
      </c>
      <c r="L49" s="22">
        <f t="shared" si="1"/>
        <v>8575.8904109589039</v>
      </c>
      <c r="M49" s="22">
        <v>0</v>
      </c>
      <c r="N49" s="22">
        <v>0</v>
      </c>
      <c r="O49" s="22">
        <v>8193</v>
      </c>
      <c r="P49" s="21">
        <f t="shared" si="2"/>
        <v>80230.479452054788</v>
      </c>
      <c r="AB49" s="35"/>
    </row>
    <row r="50" spans="1:28" s="33" customFormat="1" ht="25.5" x14ac:dyDescent="0.2">
      <c r="A50" s="15" t="s">
        <v>39</v>
      </c>
      <c r="B50" s="25" t="s">
        <v>88</v>
      </c>
      <c r="C50" s="29">
        <v>7</v>
      </c>
      <c r="D50" s="17" t="s">
        <v>64</v>
      </c>
      <c r="E50" s="18">
        <v>503</v>
      </c>
      <c r="F50" s="30">
        <v>1</v>
      </c>
      <c r="G50" s="31">
        <v>5428.5</v>
      </c>
      <c r="H50" s="20">
        <f t="shared" si="4"/>
        <v>5428.5</v>
      </c>
      <c r="I50" s="21">
        <f t="shared" si="0"/>
        <v>65142</v>
      </c>
      <c r="J50" s="22">
        <v>0</v>
      </c>
      <c r="K50" s="22">
        <f t="shared" si="5"/>
        <v>892.35616438356158</v>
      </c>
      <c r="L50" s="22">
        <f t="shared" si="1"/>
        <v>8923.5616438356155</v>
      </c>
      <c r="M50" s="22">
        <v>0</v>
      </c>
      <c r="N50" s="22">
        <v>0</v>
      </c>
      <c r="O50" s="22">
        <v>5630.4</v>
      </c>
      <c r="P50" s="21">
        <f t="shared" si="2"/>
        <v>80588.317808219173</v>
      </c>
    </row>
    <row r="51" spans="1:28" s="33" customFormat="1" ht="25.5" x14ac:dyDescent="0.2">
      <c r="A51" s="15" t="s">
        <v>89</v>
      </c>
      <c r="B51" s="25" t="s">
        <v>90</v>
      </c>
      <c r="C51" s="29">
        <v>7</v>
      </c>
      <c r="D51" s="17" t="s">
        <v>64</v>
      </c>
      <c r="E51" s="18">
        <v>503</v>
      </c>
      <c r="F51" s="30">
        <v>1</v>
      </c>
      <c r="G51" s="31">
        <v>5568</v>
      </c>
      <c r="H51" s="20">
        <f t="shared" si="4"/>
        <v>5568</v>
      </c>
      <c r="I51" s="21">
        <f t="shared" si="0"/>
        <v>66816</v>
      </c>
      <c r="J51" s="22">
        <v>0</v>
      </c>
      <c r="K51" s="22">
        <f t="shared" si="5"/>
        <v>915.28767123287662</v>
      </c>
      <c r="L51" s="22">
        <f t="shared" si="1"/>
        <v>9152.8767123287671</v>
      </c>
      <c r="M51" s="22">
        <v>0</v>
      </c>
      <c r="N51" s="22">
        <v>0</v>
      </c>
      <c r="O51" s="22">
        <v>8674.0007999999998</v>
      </c>
      <c r="P51" s="21">
        <f t="shared" si="2"/>
        <v>85558.165183561636</v>
      </c>
    </row>
    <row r="52" spans="1:28" s="33" customFormat="1" ht="25.5" x14ac:dyDescent="0.2">
      <c r="A52" s="15" t="s">
        <v>91</v>
      </c>
      <c r="B52" s="25" t="s">
        <v>92</v>
      </c>
      <c r="C52" s="29">
        <v>7</v>
      </c>
      <c r="D52" s="17" t="s">
        <v>64</v>
      </c>
      <c r="E52" s="18">
        <v>503</v>
      </c>
      <c r="F52" s="30">
        <v>1</v>
      </c>
      <c r="G52" s="31">
        <v>6394.5</v>
      </c>
      <c r="H52" s="20">
        <f t="shared" si="4"/>
        <v>6394.5</v>
      </c>
      <c r="I52" s="21">
        <f t="shared" si="0"/>
        <v>76734</v>
      </c>
      <c r="J52" s="22">
        <v>0</v>
      </c>
      <c r="K52" s="22">
        <f t="shared" si="5"/>
        <v>1051.1506849315069</v>
      </c>
      <c r="L52" s="22">
        <f t="shared" si="1"/>
        <v>10511.506849315068</v>
      </c>
      <c r="M52" s="22">
        <v>0</v>
      </c>
      <c r="N52" s="22">
        <v>0</v>
      </c>
      <c r="O52" s="22">
        <v>9897</v>
      </c>
      <c r="P52" s="21">
        <f t="shared" si="2"/>
        <v>98193.657534246566</v>
      </c>
    </row>
    <row r="53" spans="1:28" s="33" customFormat="1" ht="25.5" x14ac:dyDescent="0.2">
      <c r="A53" s="15" t="s">
        <v>93</v>
      </c>
      <c r="B53" s="25" t="s">
        <v>94</v>
      </c>
      <c r="C53" s="29">
        <v>7</v>
      </c>
      <c r="D53" s="17" t="s">
        <v>64</v>
      </c>
      <c r="E53" s="18">
        <v>503</v>
      </c>
      <c r="F53" s="30">
        <v>1</v>
      </c>
      <c r="G53" s="31">
        <v>5694</v>
      </c>
      <c r="H53" s="20">
        <f t="shared" si="4"/>
        <v>5694</v>
      </c>
      <c r="I53" s="21">
        <f t="shared" si="0"/>
        <v>68328</v>
      </c>
      <c r="J53" s="22">
        <v>0</v>
      </c>
      <c r="K53" s="22">
        <f t="shared" si="5"/>
        <v>936</v>
      </c>
      <c r="L53" s="22">
        <f t="shared" si="1"/>
        <v>9360</v>
      </c>
      <c r="M53" s="22">
        <v>0</v>
      </c>
      <c r="N53" s="22">
        <v>0</v>
      </c>
      <c r="O53" s="22">
        <v>8903.0015999999996</v>
      </c>
      <c r="P53" s="21">
        <f t="shared" si="2"/>
        <v>87527.001600000003</v>
      </c>
    </row>
    <row r="54" spans="1:28" s="33" customFormat="1" ht="25.5" x14ac:dyDescent="0.2">
      <c r="A54" s="15" t="s">
        <v>95</v>
      </c>
      <c r="B54" s="25" t="s">
        <v>96</v>
      </c>
      <c r="C54" s="29">
        <v>7</v>
      </c>
      <c r="D54" s="17" t="s">
        <v>64</v>
      </c>
      <c r="E54" s="18">
        <v>503</v>
      </c>
      <c r="F54" s="30">
        <v>1</v>
      </c>
      <c r="G54" s="31">
        <v>4789.5</v>
      </c>
      <c r="H54" s="20">
        <f t="shared" si="4"/>
        <v>4789.5</v>
      </c>
      <c r="I54" s="21">
        <f t="shared" si="0"/>
        <v>57474</v>
      </c>
      <c r="J54" s="22">
        <v>0</v>
      </c>
      <c r="K54" s="22">
        <f t="shared" si="5"/>
        <v>787.31506849315065</v>
      </c>
      <c r="L54" s="22">
        <f t="shared" si="1"/>
        <v>7873.1506849315065</v>
      </c>
      <c r="M54" s="22">
        <v>0</v>
      </c>
      <c r="N54" s="22">
        <v>0</v>
      </c>
      <c r="O54" s="22">
        <v>7504.0007999999998</v>
      </c>
      <c r="P54" s="21">
        <f t="shared" si="2"/>
        <v>73638.46655342466</v>
      </c>
    </row>
    <row r="55" spans="1:28" s="33" customFormat="1" ht="25.5" x14ac:dyDescent="0.2">
      <c r="A55" s="15" t="s">
        <v>97</v>
      </c>
      <c r="B55" s="25" t="s">
        <v>98</v>
      </c>
      <c r="C55" s="29">
        <v>7</v>
      </c>
      <c r="D55" s="17" t="s">
        <v>64</v>
      </c>
      <c r="E55" s="18">
        <v>503</v>
      </c>
      <c r="F55" s="30">
        <v>1</v>
      </c>
      <c r="G55" s="31">
        <v>5961</v>
      </c>
      <c r="H55" s="20">
        <f t="shared" si="4"/>
        <v>5961</v>
      </c>
      <c r="I55" s="21">
        <f t="shared" si="0"/>
        <v>71532</v>
      </c>
      <c r="J55" s="22">
        <v>0</v>
      </c>
      <c r="K55" s="22">
        <f t="shared" si="5"/>
        <v>979.89041095890411</v>
      </c>
      <c r="L55" s="22">
        <f t="shared" si="1"/>
        <v>9798.9041095890407</v>
      </c>
      <c r="M55" s="22">
        <v>0</v>
      </c>
      <c r="N55" s="22">
        <v>0</v>
      </c>
      <c r="O55" s="22">
        <v>9307.0007999999998</v>
      </c>
      <c r="P55" s="21">
        <f t="shared" si="2"/>
        <v>91617.795320547943</v>
      </c>
    </row>
    <row r="56" spans="1:28" s="33" customFormat="1" ht="25.5" x14ac:dyDescent="0.2">
      <c r="A56" s="15" t="s">
        <v>99</v>
      </c>
      <c r="B56" s="25" t="s">
        <v>100</v>
      </c>
      <c r="C56" s="29">
        <v>7</v>
      </c>
      <c r="D56" s="17" t="s">
        <v>64</v>
      </c>
      <c r="E56" s="18">
        <v>503</v>
      </c>
      <c r="F56" s="30">
        <v>1</v>
      </c>
      <c r="G56" s="31">
        <v>7077</v>
      </c>
      <c r="H56" s="20">
        <f t="shared" si="4"/>
        <v>7077</v>
      </c>
      <c r="I56" s="21">
        <f t="shared" si="0"/>
        <v>84924</v>
      </c>
      <c r="J56" s="22">
        <v>0</v>
      </c>
      <c r="K56" s="22">
        <f t="shared" si="5"/>
        <v>1163.3424657534247</v>
      </c>
      <c r="L56" s="22">
        <f t="shared" si="1"/>
        <v>11633.424657534246</v>
      </c>
      <c r="M56" s="22">
        <v>0</v>
      </c>
      <c r="N56" s="22">
        <v>0</v>
      </c>
      <c r="O56" s="22">
        <v>10924.0008</v>
      </c>
      <c r="P56" s="21">
        <f t="shared" si="2"/>
        <v>108644.76792328765</v>
      </c>
    </row>
    <row r="57" spans="1:28" s="33" customFormat="1" ht="25.5" x14ac:dyDescent="0.2">
      <c r="A57" s="15" t="s">
        <v>101</v>
      </c>
      <c r="B57" s="25" t="s">
        <v>102</v>
      </c>
      <c r="C57" s="29">
        <v>7</v>
      </c>
      <c r="D57" s="17" t="s">
        <v>64</v>
      </c>
      <c r="E57" s="18">
        <v>503</v>
      </c>
      <c r="F57" s="30">
        <v>1</v>
      </c>
      <c r="G57" s="31">
        <v>4854</v>
      </c>
      <c r="H57" s="20">
        <f t="shared" si="4"/>
        <v>4854</v>
      </c>
      <c r="I57" s="21">
        <f t="shared" si="0"/>
        <v>58248</v>
      </c>
      <c r="J57" s="22">
        <v>0</v>
      </c>
      <c r="K57" s="22">
        <f t="shared" si="5"/>
        <v>797.91780821917814</v>
      </c>
      <c r="L57" s="22">
        <f t="shared" si="1"/>
        <v>7979.178082191781</v>
      </c>
      <c r="M57" s="22">
        <v>0</v>
      </c>
      <c r="N57" s="22">
        <v>0</v>
      </c>
      <c r="O57" s="22">
        <v>7600.0007999999998</v>
      </c>
      <c r="P57" s="21">
        <f t="shared" si="2"/>
        <v>74625.096690410952</v>
      </c>
    </row>
    <row r="58" spans="1:28" s="33" customFormat="1" ht="25.5" x14ac:dyDescent="0.2">
      <c r="A58" s="15" t="s">
        <v>103</v>
      </c>
      <c r="B58" s="25" t="s">
        <v>104</v>
      </c>
      <c r="C58" s="29">
        <v>7</v>
      </c>
      <c r="D58" s="17" t="s">
        <v>64</v>
      </c>
      <c r="E58" s="18">
        <v>503</v>
      </c>
      <c r="F58" s="30">
        <v>1</v>
      </c>
      <c r="G58" s="31">
        <v>6036</v>
      </c>
      <c r="H58" s="20">
        <f t="shared" si="4"/>
        <v>6036</v>
      </c>
      <c r="I58" s="21">
        <f t="shared" si="0"/>
        <v>72432</v>
      </c>
      <c r="J58" s="22">
        <v>0</v>
      </c>
      <c r="K58" s="22">
        <f t="shared" si="5"/>
        <v>992.21917808219177</v>
      </c>
      <c r="L58" s="22">
        <f t="shared" si="1"/>
        <v>9922.1917808219168</v>
      </c>
      <c r="M58" s="22">
        <v>0</v>
      </c>
      <c r="N58" s="22">
        <v>0</v>
      </c>
      <c r="O58" s="22">
        <v>9064.0007999999998</v>
      </c>
      <c r="P58" s="21">
        <f t="shared" si="2"/>
        <v>92410.411758904098</v>
      </c>
    </row>
    <row r="59" spans="1:28" s="33" customFormat="1" ht="25.5" x14ac:dyDescent="0.2">
      <c r="A59" s="15" t="s">
        <v>105</v>
      </c>
      <c r="B59" s="25" t="s">
        <v>106</v>
      </c>
      <c r="C59" s="29">
        <v>7</v>
      </c>
      <c r="D59" s="17" t="s">
        <v>64</v>
      </c>
      <c r="E59" s="18">
        <v>503</v>
      </c>
      <c r="F59" s="30">
        <v>1</v>
      </c>
      <c r="G59" s="31">
        <v>6085.5</v>
      </c>
      <c r="H59" s="20">
        <f t="shared" si="4"/>
        <v>6085.5</v>
      </c>
      <c r="I59" s="21">
        <f t="shared" si="0"/>
        <v>73026</v>
      </c>
      <c r="J59" s="22">
        <v>0</v>
      </c>
      <c r="K59" s="22">
        <f t="shared" si="5"/>
        <v>1000.3561643835616</v>
      </c>
      <c r="L59" s="22">
        <f t="shared" si="1"/>
        <v>10003.561643835616</v>
      </c>
      <c r="M59" s="22">
        <v>0</v>
      </c>
      <c r="N59" s="22">
        <v>0</v>
      </c>
      <c r="O59" s="22">
        <v>9136.0007999999998</v>
      </c>
      <c r="P59" s="21">
        <f t="shared" si="2"/>
        <v>93165.918608219174</v>
      </c>
    </row>
    <row r="60" spans="1:28" s="33" customFormat="1" ht="25.5" x14ac:dyDescent="0.2">
      <c r="A60" s="15" t="s">
        <v>107</v>
      </c>
      <c r="B60" s="25" t="s">
        <v>108</v>
      </c>
      <c r="C60" s="29">
        <v>7</v>
      </c>
      <c r="D60" s="17" t="s">
        <v>64</v>
      </c>
      <c r="E60" s="18">
        <v>503</v>
      </c>
      <c r="F60" s="30">
        <v>1</v>
      </c>
      <c r="G60" s="31">
        <v>6333</v>
      </c>
      <c r="H60" s="20">
        <f t="shared" si="4"/>
        <v>6333</v>
      </c>
      <c r="I60" s="21">
        <f t="shared" si="0"/>
        <v>75996</v>
      </c>
      <c r="J60" s="22">
        <v>0</v>
      </c>
      <c r="K60" s="22">
        <f t="shared" si="5"/>
        <v>1041.041095890411</v>
      </c>
      <c r="L60" s="22">
        <f t="shared" si="1"/>
        <v>10410.410958904111</v>
      </c>
      <c r="M60" s="22">
        <v>0</v>
      </c>
      <c r="N60" s="22">
        <v>0</v>
      </c>
      <c r="O60" s="22">
        <v>9806.0015999999996</v>
      </c>
      <c r="P60" s="21">
        <f t="shared" si="2"/>
        <v>97253.453654794532</v>
      </c>
    </row>
    <row r="61" spans="1:28" s="33" customFormat="1" ht="25.5" x14ac:dyDescent="0.2">
      <c r="A61" s="15" t="s">
        <v>109</v>
      </c>
      <c r="B61" s="25" t="s">
        <v>110</v>
      </c>
      <c r="C61" s="29">
        <v>7</v>
      </c>
      <c r="D61" s="17" t="s">
        <v>64</v>
      </c>
      <c r="E61" s="18">
        <v>503</v>
      </c>
      <c r="F61" s="30">
        <v>1</v>
      </c>
      <c r="G61" s="31">
        <v>2958</v>
      </c>
      <c r="H61" s="20">
        <f t="shared" si="4"/>
        <v>2958</v>
      </c>
      <c r="I61" s="21">
        <f t="shared" si="0"/>
        <v>35496</v>
      </c>
      <c r="J61" s="22">
        <v>0</v>
      </c>
      <c r="K61" s="22">
        <f t="shared" si="5"/>
        <v>486.24657534246575</v>
      </c>
      <c r="L61" s="22">
        <f t="shared" si="1"/>
        <v>4862.4657534246571</v>
      </c>
      <c r="M61" s="22">
        <v>0</v>
      </c>
      <c r="N61" s="22">
        <v>0</v>
      </c>
      <c r="O61" s="22">
        <v>4769.0016000000005</v>
      </c>
      <c r="P61" s="21">
        <f t="shared" si="2"/>
        <v>45613.713928767123</v>
      </c>
    </row>
    <row r="62" spans="1:28" s="33" customFormat="1" ht="25.5" x14ac:dyDescent="0.2">
      <c r="A62" s="15" t="s">
        <v>111</v>
      </c>
      <c r="B62" s="25" t="s">
        <v>112</v>
      </c>
      <c r="C62" s="29">
        <v>7</v>
      </c>
      <c r="D62" s="17" t="s">
        <v>64</v>
      </c>
      <c r="E62" s="18">
        <v>503</v>
      </c>
      <c r="F62" s="30">
        <v>1</v>
      </c>
      <c r="G62" s="31">
        <v>12129</v>
      </c>
      <c r="H62" s="20">
        <f t="shared" si="4"/>
        <v>12129</v>
      </c>
      <c r="I62" s="21">
        <f t="shared" si="0"/>
        <v>145548</v>
      </c>
      <c r="J62" s="22">
        <v>0</v>
      </c>
      <c r="K62" s="22">
        <f t="shared" si="5"/>
        <v>1993.8082191780823</v>
      </c>
      <c r="L62" s="22">
        <f t="shared" si="1"/>
        <v>19938.082191780821</v>
      </c>
      <c r="M62" s="22">
        <v>0</v>
      </c>
      <c r="N62" s="22">
        <v>0</v>
      </c>
      <c r="O62" s="22">
        <v>16918.000800000002</v>
      </c>
      <c r="P62" s="21">
        <f t="shared" si="2"/>
        <v>184397.89121095891</v>
      </c>
    </row>
    <row r="63" spans="1:28" s="33" customFormat="1" ht="25.5" x14ac:dyDescent="0.2">
      <c r="A63" s="15" t="s">
        <v>113</v>
      </c>
      <c r="B63" s="25" t="s">
        <v>114</v>
      </c>
      <c r="C63" s="29">
        <v>7</v>
      </c>
      <c r="D63" s="17" t="s">
        <v>64</v>
      </c>
      <c r="E63" s="18">
        <v>503</v>
      </c>
      <c r="F63" s="30">
        <v>1</v>
      </c>
      <c r="G63" s="31">
        <v>5424</v>
      </c>
      <c r="H63" s="20">
        <f t="shared" si="4"/>
        <v>5424</v>
      </c>
      <c r="I63" s="21">
        <f t="shared" si="0"/>
        <v>65088</v>
      </c>
      <c r="J63" s="22">
        <v>0</v>
      </c>
      <c r="K63" s="22">
        <f t="shared" si="5"/>
        <v>891.61643835616451</v>
      </c>
      <c r="L63" s="22">
        <f t="shared" si="1"/>
        <v>8916.1643835616451</v>
      </c>
      <c r="M63" s="22">
        <v>0</v>
      </c>
      <c r="N63" s="22">
        <v>0</v>
      </c>
      <c r="O63" s="22">
        <v>8451</v>
      </c>
      <c r="P63" s="21">
        <f t="shared" si="2"/>
        <v>83346.780821917811</v>
      </c>
      <c r="AA63" s="35"/>
    </row>
    <row r="64" spans="1:28" s="33" customFormat="1" ht="25.5" x14ac:dyDescent="0.2">
      <c r="A64" s="15" t="s">
        <v>115</v>
      </c>
      <c r="B64" s="25" t="s">
        <v>116</v>
      </c>
      <c r="C64" s="29">
        <v>7</v>
      </c>
      <c r="D64" s="17" t="s">
        <v>64</v>
      </c>
      <c r="E64" s="18">
        <v>503</v>
      </c>
      <c r="F64" s="30">
        <v>1</v>
      </c>
      <c r="G64" s="31">
        <f>2388*2</f>
        <v>4776</v>
      </c>
      <c r="H64" s="20">
        <f t="shared" si="4"/>
        <v>4776</v>
      </c>
      <c r="I64" s="21">
        <f t="shared" si="0"/>
        <v>57312</v>
      </c>
      <c r="J64" s="22">
        <v>0</v>
      </c>
      <c r="K64" s="22">
        <f t="shared" si="5"/>
        <v>785.09589041095887</v>
      </c>
      <c r="L64" s="22">
        <f t="shared" si="1"/>
        <v>7850.9589041095896</v>
      </c>
      <c r="M64" s="22">
        <v>0</v>
      </c>
      <c r="N64" s="22">
        <v>0</v>
      </c>
      <c r="O64" s="22">
        <v>5238.96</v>
      </c>
      <c r="P64" s="21">
        <f t="shared" si="2"/>
        <v>71187.014794520554</v>
      </c>
      <c r="AA64" s="35"/>
    </row>
    <row r="65" spans="1:27" s="33" customFormat="1" ht="25.5" x14ac:dyDescent="0.2">
      <c r="A65" s="15" t="s">
        <v>117</v>
      </c>
      <c r="B65" s="25" t="s">
        <v>118</v>
      </c>
      <c r="C65" s="29">
        <v>7</v>
      </c>
      <c r="D65" s="17" t="s">
        <v>64</v>
      </c>
      <c r="E65" s="18">
        <v>503</v>
      </c>
      <c r="F65" s="30">
        <v>1</v>
      </c>
      <c r="G65" s="31">
        <v>1495.5</v>
      </c>
      <c r="H65" s="20">
        <f t="shared" si="4"/>
        <v>1495.5</v>
      </c>
      <c r="I65" s="21">
        <f t="shared" si="0"/>
        <v>17946</v>
      </c>
      <c r="J65" s="22">
        <v>0</v>
      </c>
      <c r="K65" s="22">
        <f t="shared" si="5"/>
        <v>245.83561643835617</v>
      </c>
      <c r="L65" s="22">
        <f t="shared" si="1"/>
        <v>2458.3561643835615</v>
      </c>
      <c r="M65" s="22">
        <v>0</v>
      </c>
      <c r="N65" s="22">
        <v>0</v>
      </c>
      <c r="O65" s="22">
        <v>2190.2400000000002</v>
      </c>
      <c r="P65" s="21">
        <f t="shared" si="2"/>
        <v>22840.431780821917</v>
      </c>
      <c r="AA65" s="35"/>
    </row>
    <row r="66" spans="1:27" s="33" customFormat="1" ht="25.5" x14ac:dyDescent="0.2">
      <c r="A66" s="15" t="s">
        <v>119</v>
      </c>
      <c r="B66" s="25" t="s">
        <v>120</v>
      </c>
      <c r="C66" s="29">
        <v>7</v>
      </c>
      <c r="D66" s="17" t="s">
        <v>64</v>
      </c>
      <c r="E66" s="18">
        <v>503</v>
      </c>
      <c r="F66" s="30">
        <v>1</v>
      </c>
      <c r="G66" s="31">
        <f>5223*2</f>
        <v>10446</v>
      </c>
      <c r="H66" s="20">
        <f t="shared" si="4"/>
        <v>10446</v>
      </c>
      <c r="I66" s="21">
        <f t="shared" si="0"/>
        <v>125352</v>
      </c>
      <c r="J66" s="22">
        <v>0</v>
      </c>
      <c r="K66" s="22">
        <f t="shared" si="5"/>
        <v>1717.1506849315069</v>
      </c>
      <c r="L66" s="22">
        <f t="shared" si="1"/>
        <v>17171.506849315068</v>
      </c>
      <c r="M66" s="22">
        <v>0</v>
      </c>
      <c r="N66" s="22">
        <v>0</v>
      </c>
      <c r="O66" s="22">
        <v>5891.5439999999999</v>
      </c>
      <c r="P66" s="21">
        <f t="shared" si="2"/>
        <v>150132.20153424656</v>
      </c>
      <c r="AA66" s="35"/>
    </row>
    <row r="67" spans="1:27" s="33" customFormat="1" ht="25.5" x14ac:dyDescent="0.2">
      <c r="A67" s="15" t="s">
        <v>121</v>
      </c>
      <c r="B67" s="25" t="s">
        <v>122</v>
      </c>
      <c r="C67" s="29">
        <v>7</v>
      </c>
      <c r="D67" s="17" t="s">
        <v>64</v>
      </c>
      <c r="E67" s="18">
        <v>503</v>
      </c>
      <c r="F67" s="30">
        <v>1</v>
      </c>
      <c r="G67" s="31">
        <f>3219.75*2</f>
        <v>6439.5</v>
      </c>
      <c r="H67" s="20">
        <f t="shared" si="4"/>
        <v>6439.5</v>
      </c>
      <c r="I67" s="21">
        <f t="shared" si="0"/>
        <v>77274</v>
      </c>
      <c r="J67" s="22">
        <v>0</v>
      </c>
      <c r="K67" s="22">
        <f t="shared" si="5"/>
        <v>1058.5479452054794</v>
      </c>
      <c r="L67" s="22">
        <f t="shared" si="1"/>
        <v>10585.479452054795</v>
      </c>
      <c r="M67" s="22">
        <v>0</v>
      </c>
      <c r="N67" s="22">
        <v>0</v>
      </c>
      <c r="O67" s="22">
        <v>3631.8779999999997</v>
      </c>
      <c r="P67" s="21">
        <f t="shared" si="2"/>
        <v>92549.905397260271</v>
      </c>
      <c r="AA67" s="35"/>
    </row>
    <row r="68" spans="1:27" s="33" customFormat="1" ht="25.5" x14ac:dyDescent="0.2">
      <c r="A68" s="15" t="s">
        <v>123</v>
      </c>
      <c r="B68" s="25" t="s">
        <v>124</v>
      </c>
      <c r="C68" s="29">
        <v>7</v>
      </c>
      <c r="D68" s="17" t="s">
        <v>64</v>
      </c>
      <c r="E68" s="18">
        <v>503</v>
      </c>
      <c r="F68" s="30">
        <v>1</v>
      </c>
      <c r="G68" s="31">
        <f>5653.0005*2</f>
        <v>11306.001</v>
      </c>
      <c r="H68" s="20">
        <f t="shared" si="4"/>
        <v>11306.001</v>
      </c>
      <c r="I68" s="21">
        <f t="shared" si="0"/>
        <v>135672.01199999999</v>
      </c>
      <c r="J68" s="22">
        <v>0</v>
      </c>
      <c r="K68" s="22">
        <f t="shared" si="5"/>
        <v>1858.5207123287669</v>
      </c>
      <c r="L68" s="22">
        <f t="shared" si="1"/>
        <v>18585.20712328767</v>
      </c>
      <c r="M68" s="22">
        <v>0</v>
      </c>
      <c r="N68" s="22">
        <v>0</v>
      </c>
      <c r="O68" s="22">
        <v>0</v>
      </c>
      <c r="P68" s="21">
        <f t="shared" si="2"/>
        <v>156115.7398356164</v>
      </c>
      <c r="AA68" s="35"/>
    </row>
    <row r="69" spans="1:27" s="33" customFormat="1" ht="25.5" x14ac:dyDescent="0.2">
      <c r="A69" s="15" t="s">
        <v>125</v>
      </c>
      <c r="B69" s="25" t="s">
        <v>126</v>
      </c>
      <c r="C69" s="29">
        <v>7</v>
      </c>
      <c r="D69" s="17" t="s">
        <v>64</v>
      </c>
      <c r="E69" s="18">
        <v>503</v>
      </c>
      <c r="F69" s="30">
        <v>1</v>
      </c>
      <c r="G69" s="31">
        <v>4800</v>
      </c>
      <c r="H69" s="20">
        <f t="shared" si="4"/>
        <v>4800</v>
      </c>
      <c r="I69" s="21">
        <f t="shared" si="0"/>
        <v>57600</v>
      </c>
      <c r="J69" s="22">
        <v>0</v>
      </c>
      <c r="K69" s="22">
        <f t="shared" si="5"/>
        <v>789.04109589041104</v>
      </c>
      <c r="L69" s="22">
        <f t="shared" si="1"/>
        <v>7890.41095890411</v>
      </c>
      <c r="M69" s="22">
        <v>0</v>
      </c>
      <c r="N69" s="22">
        <v>0</v>
      </c>
      <c r="O69" s="22">
        <v>4970.6400000000003</v>
      </c>
      <c r="P69" s="21">
        <f t="shared" si="2"/>
        <v>71250.092054794513</v>
      </c>
      <c r="AA69" s="35"/>
    </row>
    <row r="70" spans="1:27" s="33" customFormat="1" ht="25.5" x14ac:dyDescent="0.2">
      <c r="A70" s="15" t="s">
        <v>127</v>
      </c>
      <c r="B70" s="34" t="s">
        <v>128</v>
      </c>
      <c r="C70" s="29">
        <v>7</v>
      </c>
      <c r="D70" s="17" t="s">
        <v>64</v>
      </c>
      <c r="E70" s="18">
        <v>503</v>
      </c>
      <c r="F70" s="30">
        <v>1</v>
      </c>
      <c r="G70" s="31">
        <f>2931.75*2</f>
        <v>5863.5</v>
      </c>
      <c r="H70" s="20">
        <f t="shared" si="4"/>
        <v>5863.5</v>
      </c>
      <c r="I70" s="21">
        <f t="shared" si="0"/>
        <v>70362</v>
      </c>
      <c r="J70" s="22">
        <v>0</v>
      </c>
      <c r="K70" s="22">
        <f t="shared" si="5"/>
        <v>963.8630136986302</v>
      </c>
      <c r="L70" s="22">
        <f t="shared" si="1"/>
        <v>9638.6301369863013</v>
      </c>
      <c r="M70" s="22">
        <v>0</v>
      </c>
      <c r="N70" s="22">
        <v>0</v>
      </c>
      <c r="O70" s="22">
        <v>3307.0140000000001</v>
      </c>
      <c r="P70" s="21">
        <f t="shared" si="2"/>
        <v>84271.507150684934</v>
      </c>
      <c r="AA70" s="35"/>
    </row>
    <row r="71" spans="1:27" s="33" customFormat="1" ht="25.5" x14ac:dyDescent="0.2">
      <c r="A71" s="15" t="s">
        <v>129</v>
      </c>
      <c r="B71" s="25" t="s">
        <v>130</v>
      </c>
      <c r="C71" s="29">
        <v>7</v>
      </c>
      <c r="D71" s="17" t="s">
        <v>64</v>
      </c>
      <c r="E71" s="18">
        <v>503</v>
      </c>
      <c r="F71" s="30">
        <v>1</v>
      </c>
      <c r="G71" s="31">
        <f>3486*2</f>
        <v>6972</v>
      </c>
      <c r="H71" s="20">
        <f t="shared" si="4"/>
        <v>6972</v>
      </c>
      <c r="I71" s="21">
        <f t="shared" si="0"/>
        <v>83664</v>
      </c>
      <c r="J71" s="22">
        <v>0</v>
      </c>
      <c r="K71" s="22">
        <f t="shared" si="5"/>
        <v>1146.0821917808219</v>
      </c>
      <c r="L71" s="22">
        <f t="shared" si="1"/>
        <v>11460.82191780822</v>
      </c>
      <c r="M71" s="22">
        <v>0</v>
      </c>
      <c r="N71" s="22">
        <v>0</v>
      </c>
      <c r="O71" s="22">
        <v>3932.2080000000005</v>
      </c>
      <c r="P71" s="21">
        <f t="shared" si="2"/>
        <v>100203.11210958904</v>
      </c>
      <c r="AA71" s="35"/>
    </row>
    <row r="72" spans="1:27" s="33" customFormat="1" ht="25.5" x14ac:dyDescent="0.2">
      <c r="A72" s="15" t="s">
        <v>131</v>
      </c>
      <c r="B72" s="25" t="s">
        <v>132</v>
      </c>
      <c r="C72" s="29">
        <v>7</v>
      </c>
      <c r="D72" s="17" t="s">
        <v>64</v>
      </c>
      <c r="E72" s="18">
        <v>503</v>
      </c>
      <c r="F72" s="30">
        <v>1</v>
      </c>
      <c r="G72" s="31">
        <f>3219.75*2</f>
        <v>6439.5</v>
      </c>
      <c r="H72" s="20">
        <f t="shared" si="4"/>
        <v>6439.5</v>
      </c>
      <c r="I72" s="21">
        <f t="shared" si="0"/>
        <v>77274</v>
      </c>
      <c r="J72" s="22">
        <v>0</v>
      </c>
      <c r="K72" s="22">
        <f t="shared" si="5"/>
        <v>1058.5479452054794</v>
      </c>
      <c r="L72" s="22">
        <f t="shared" si="1"/>
        <v>10585.479452054795</v>
      </c>
      <c r="M72" s="22">
        <v>0</v>
      </c>
      <c r="N72" s="22">
        <v>0</v>
      </c>
      <c r="O72" s="22">
        <v>3631.8779999999997</v>
      </c>
      <c r="P72" s="21">
        <f t="shared" si="2"/>
        <v>92549.905397260271</v>
      </c>
      <c r="AA72" s="35"/>
    </row>
    <row r="73" spans="1:27" s="33" customFormat="1" ht="25.5" x14ac:dyDescent="0.2">
      <c r="A73" s="15" t="s">
        <v>133</v>
      </c>
      <c r="B73" s="25" t="s">
        <v>134</v>
      </c>
      <c r="C73" s="29">
        <v>7</v>
      </c>
      <c r="D73" s="17" t="s">
        <v>64</v>
      </c>
      <c r="E73" s="18">
        <v>503</v>
      </c>
      <c r="F73" s="30">
        <v>1</v>
      </c>
      <c r="G73" s="31">
        <f>2382.75*2</f>
        <v>4765.5</v>
      </c>
      <c r="H73" s="20">
        <f t="shared" si="4"/>
        <v>4765.5</v>
      </c>
      <c r="I73" s="21">
        <f t="shared" si="0"/>
        <v>57186</v>
      </c>
      <c r="J73" s="22">
        <v>0</v>
      </c>
      <c r="K73" s="22">
        <f t="shared" si="5"/>
        <v>783.36986301369859</v>
      </c>
      <c r="L73" s="22">
        <f t="shared" si="1"/>
        <v>7833.6986301369861</v>
      </c>
      <c r="M73" s="22">
        <v>0</v>
      </c>
      <c r="N73" s="22">
        <v>0</v>
      </c>
      <c r="O73" s="22">
        <v>2687.7420000000002</v>
      </c>
      <c r="P73" s="21">
        <f t="shared" si="2"/>
        <v>68490.810493150682</v>
      </c>
      <c r="AA73" s="35"/>
    </row>
    <row r="74" spans="1:27" s="33" customFormat="1" ht="25.5" x14ac:dyDescent="0.2">
      <c r="A74" s="15" t="s">
        <v>135</v>
      </c>
      <c r="B74" s="25" t="s">
        <v>136</v>
      </c>
      <c r="C74" s="29">
        <v>7</v>
      </c>
      <c r="D74" s="17" t="s">
        <v>64</v>
      </c>
      <c r="E74" s="18">
        <v>503</v>
      </c>
      <c r="F74" s="30">
        <v>1</v>
      </c>
      <c r="G74" s="31">
        <f>1547.25*2</f>
        <v>3094.5</v>
      </c>
      <c r="H74" s="20">
        <f t="shared" ref="H74:H138" si="11">+G74*F74</f>
        <v>3094.5</v>
      </c>
      <c r="I74" s="21">
        <f t="shared" si="0"/>
        <v>37134</v>
      </c>
      <c r="J74" s="22">
        <v>0</v>
      </c>
      <c r="K74" s="22">
        <f t="shared" ref="K74:K138" si="12">I74/365*20*25%</f>
        <v>508.68493150684935</v>
      </c>
      <c r="L74" s="22">
        <f t="shared" si="1"/>
        <v>5086.8493150684935</v>
      </c>
      <c r="M74" s="22">
        <v>0</v>
      </c>
      <c r="N74" s="22">
        <v>0</v>
      </c>
      <c r="O74" s="22">
        <v>1745.2979999999998</v>
      </c>
      <c r="P74" s="21">
        <f t="shared" si="2"/>
        <v>44474.832246575344</v>
      </c>
      <c r="AA74" s="35"/>
    </row>
    <row r="75" spans="1:27" s="33" customFormat="1" ht="25.5" x14ac:dyDescent="0.2">
      <c r="A75" s="15" t="s">
        <v>137</v>
      </c>
      <c r="B75" s="25" t="s">
        <v>138</v>
      </c>
      <c r="C75" s="29">
        <v>7</v>
      </c>
      <c r="D75" s="17" t="s">
        <v>64</v>
      </c>
      <c r="E75" s="18">
        <v>503</v>
      </c>
      <c r="F75" s="30">
        <v>1</v>
      </c>
      <c r="G75" s="31">
        <f>4413.501*2</f>
        <v>8827.0020000000004</v>
      </c>
      <c r="H75" s="20">
        <f t="shared" si="11"/>
        <v>8827.0020000000004</v>
      </c>
      <c r="I75" s="21">
        <f t="shared" si="0"/>
        <v>105924.024</v>
      </c>
      <c r="J75" s="22">
        <v>0</v>
      </c>
      <c r="K75" s="22">
        <f t="shared" si="12"/>
        <v>1451.0140273972604</v>
      </c>
      <c r="L75" s="22">
        <f t="shared" si="1"/>
        <v>14510.140273972604</v>
      </c>
      <c r="M75" s="22">
        <v>0</v>
      </c>
      <c r="N75" s="22">
        <v>0</v>
      </c>
      <c r="O75" s="22">
        <v>4978.4279999999999</v>
      </c>
      <c r="P75" s="21">
        <f t="shared" si="2"/>
        <v>126863.60630136987</v>
      </c>
      <c r="AA75" s="35"/>
    </row>
    <row r="76" spans="1:27" s="33" customFormat="1" ht="25.5" x14ac:dyDescent="0.2">
      <c r="A76" s="15" t="s">
        <v>139</v>
      </c>
      <c r="B76" s="25" t="s">
        <v>140</v>
      </c>
      <c r="C76" s="29">
        <v>7</v>
      </c>
      <c r="D76" s="17" t="s">
        <v>64</v>
      </c>
      <c r="E76" s="18">
        <v>503</v>
      </c>
      <c r="F76" s="30">
        <v>1</v>
      </c>
      <c r="G76" s="31">
        <f>3900*2</f>
        <v>7800</v>
      </c>
      <c r="H76" s="20">
        <f t="shared" si="11"/>
        <v>7800</v>
      </c>
      <c r="I76" s="21">
        <f t="shared" si="0"/>
        <v>93600</v>
      </c>
      <c r="J76" s="22">
        <v>0</v>
      </c>
      <c r="K76" s="22">
        <f t="shared" si="12"/>
        <v>1282.1917808219177</v>
      </c>
      <c r="L76" s="22">
        <f t="shared" si="1"/>
        <v>12821.917808219177</v>
      </c>
      <c r="M76" s="22">
        <v>0</v>
      </c>
      <c r="N76" s="22">
        <v>0</v>
      </c>
      <c r="O76" s="22">
        <v>4399.2000000000007</v>
      </c>
      <c r="P76" s="21">
        <f t="shared" si="2"/>
        <v>112103.30958904109</v>
      </c>
      <c r="AA76" s="35"/>
    </row>
    <row r="77" spans="1:27" s="33" customFormat="1" ht="25.5" x14ac:dyDescent="0.2">
      <c r="A77" s="15" t="s">
        <v>141</v>
      </c>
      <c r="B77" s="25" t="s">
        <v>142</v>
      </c>
      <c r="C77" s="29">
        <v>7</v>
      </c>
      <c r="D77" s="17" t="s">
        <v>64</v>
      </c>
      <c r="E77" s="18">
        <v>503</v>
      </c>
      <c r="F77" s="30">
        <v>1</v>
      </c>
      <c r="G77" s="31">
        <f>2665.5*2</f>
        <v>5331</v>
      </c>
      <c r="H77" s="20">
        <f t="shared" si="11"/>
        <v>5331</v>
      </c>
      <c r="I77" s="21">
        <f t="shared" si="0"/>
        <v>63972</v>
      </c>
      <c r="J77" s="22">
        <v>0</v>
      </c>
      <c r="K77" s="22">
        <f t="shared" si="12"/>
        <v>876.32876712328766</v>
      </c>
      <c r="L77" s="22">
        <f t="shared" si="1"/>
        <v>8763.2876712328762</v>
      </c>
      <c r="M77" s="22">
        <v>0</v>
      </c>
      <c r="N77" s="22">
        <v>0</v>
      </c>
      <c r="O77" s="22">
        <v>3006.6839999999997</v>
      </c>
      <c r="P77" s="21">
        <f t="shared" si="2"/>
        <v>76618.300438356164</v>
      </c>
      <c r="AA77" s="35"/>
    </row>
    <row r="78" spans="1:27" s="33" customFormat="1" ht="25.5" x14ac:dyDescent="0.2">
      <c r="A78" s="15" t="s">
        <v>143</v>
      </c>
      <c r="B78" s="25" t="s">
        <v>144</v>
      </c>
      <c r="C78" s="29">
        <v>7</v>
      </c>
      <c r="D78" s="17" t="s">
        <v>64</v>
      </c>
      <c r="E78" s="18">
        <v>503</v>
      </c>
      <c r="F78" s="30">
        <v>1</v>
      </c>
      <c r="G78" s="31">
        <f>3486*2</f>
        <v>6972</v>
      </c>
      <c r="H78" s="20">
        <f t="shared" si="11"/>
        <v>6972</v>
      </c>
      <c r="I78" s="21">
        <f t="shared" ref="I78:I148" si="13">F78*G78*12</f>
        <v>83664</v>
      </c>
      <c r="J78" s="22">
        <v>0</v>
      </c>
      <c r="K78" s="22">
        <f t="shared" si="12"/>
        <v>1146.0821917808219</v>
      </c>
      <c r="L78" s="22">
        <f t="shared" ref="L78:L148" si="14">I78/365*50</f>
        <v>11460.82191780822</v>
      </c>
      <c r="M78" s="22">
        <v>0</v>
      </c>
      <c r="N78" s="22">
        <v>0</v>
      </c>
      <c r="O78" s="22">
        <v>3932.2080000000005</v>
      </c>
      <c r="P78" s="21">
        <f t="shared" ref="P78:P148" si="15">SUM(I78:O78)</f>
        <v>100203.11210958904</v>
      </c>
      <c r="AA78" s="35"/>
    </row>
    <row r="79" spans="1:27" s="33" customFormat="1" ht="25.5" x14ac:dyDescent="0.2">
      <c r="A79" s="15" t="s">
        <v>145</v>
      </c>
      <c r="B79" s="25" t="s">
        <v>146</v>
      </c>
      <c r="C79" s="29">
        <v>7</v>
      </c>
      <c r="D79" s="17" t="s">
        <v>64</v>
      </c>
      <c r="E79" s="18">
        <v>503</v>
      </c>
      <c r="F79" s="30">
        <v>1</v>
      </c>
      <c r="G79" s="31">
        <f>3486*2</f>
        <v>6972</v>
      </c>
      <c r="H79" s="20">
        <f t="shared" si="11"/>
        <v>6972</v>
      </c>
      <c r="I79" s="21">
        <f t="shared" si="13"/>
        <v>83664</v>
      </c>
      <c r="J79" s="22">
        <v>0</v>
      </c>
      <c r="K79" s="22">
        <f t="shared" si="12"/>
        <v>1146.0821917808219</v>
      </c>
      <c r="L79" s="22">
        <f t="shared" si="14"/>
        <v>11460.82191780822</v>
      </c>
      <c r="M79" s="22">
        <v>0</v>
      </c>
      <c r="N79" s="22">
        <v>0</v>
      </c>
      <c r="O79" s="22">
        <v>3932.2080000000005</v>
      </c>
      <c r="P79" s="21">
        <f t="shared" si="15"/>
        <v>100203.11210958904</v>
      </c>
      <c r="AA79" s="35"/>
    </row>
    <row r="80" spans="1:27" s="33" customFormat="1" ht="25.5" x14ac:dyDescent="0.2">
      <c r="A80" s="15" t="s">
        <v>147</v>
      </c>
      <c r="B80" s="25" t="s">
        <v>148</v>
      </c>
      <c r="C80" s="29">
        <v>7</v>
      </c>
      <c r="D80" s="17" t="s">
        <v>64</v>
      </c>
      <c r="E80" s="18">
        <v>503</v>
      </c>
      <c r="F80" s="30">
        <v>1</v>
      </c>
      <c r="G80" s="31">
        <f>2706*2</f>
        <v>5412</v>
      </c>
      <c r="H80" s="20">
        <f t="shared" si="11"/>
        <v>5412</v>
      </c>
      <c r="I80" s="21">
        <f t="shared" si="13"/>
        <v>64944</v>
      </c>
      <c r="J80" s="22">
        <v>0</v>
      </c>
      <c r="K80" s="22">
        <f t="shared" si="12"/>
        <v>889.64383561643842</v>
      </c>
      <c r="L80" s="22">
        <f t="shared" si="14"/>
        <v>8896.4383561643845</v>
      </c>
      <c r="M80" s="22">
        <v>0</v>
      </c>
      <c r="N80" s="22">
        <v>0</v>
      </c>
      <c r="O80" s="22">
        <v>3052.3679999999999</v>
      </c>
      <c r="P80" s="21">
        <f t="shared" si="15"/>
        <v>77782.450191780823</v>
      </c>
      <c r="AA80" s="35"/>
    </row>
    <row r="81" spans="1:27" s="33" customFormat="1" ht="25.5" x14ac:dyDescent="0.2">
      <c r="A81" s="15" t="s">
        <v>149</v>
      </c>
      <c r="B81" s="25" t="s">
        <v>30</v>
      </c>
      <c r="C81" s="29">
        <v>7</v>
      </c>
      <c r="D81" s="17" t="s">
        <v>64</v>
      </c>
      <c r="E81" s="18">
        <v>503</v>
      </c>
      <c r="F81" s="30">
        <v>1</v>
      </c>
      <c r="G81" s="31">
        <f>1564.5*2</f>
        <v>3129</v>
      </c>
      <c r="H81" s="20">
        <f t="shared" si="11"/>
        <v>3129</v>
      </c>
      <c r="I81" s="21">
        <f t="shared" si="13"/>
        <v>37548</v>
      </c>
      <c r="J81" s="22">
        <v>0</v>
      </c>
      <c r="K81" s="22">
        <f t="shared" si="12"/>
        <v>514.35616438356169</v>
      </c>
      <c r="L81" s="22">
        <f t="shared" si="14"/>
        <v>5143.5616438356165</v>
      </c>
      <c r="M81" s="22">
        <v>0</v>
      </c>
      <c r="N81" s="22">
        <v>0</v>
      </c>
      <c r="O81" s="22">
        <v>1764.7559999999999</v>
      </c>
      <c r="P81" s="21">
        <f t="shared" si="15"/>
        <v>44970.673808219181</v>
      </c>
      <c r="AA81" s="35"/>
    </row>
    <row r="82" spans="1:27" s="33" customFormat="1" ht="25.5" x14ac:dyDescent="0.2">
      <c r="A82" s="15" t="s">
        <v>145</v>
      </c>
      <c r="B82" s="25" t="s">
        <v>150</v>
      </c>
      <c r="C82" s="29">
        <v>7</v>
      </c>
      <c r="D82" s="17" t="s">
        <v>64</v>
      </c>
      <c r="E82" s="18">
        <v>503</v>
      </c>
      <c r="F82" s="30">
        <v>1</v>
      </c>
      <c r="G82" s="31">
        <f>2931.75*2</f>
        <v>5863.5</v>
      </c>
      <c r="H82" s="20">
        <f t="shared" si="11"/>
        <v>5863.5</v>
      </c>
      <c r="I82" s="21">
        <f t="shared" si="13"/>
        <v>70362</v>
      </c>
      <c r="J82" s="22">
        <v>0</v>
      </c>
      <c r="K82" s="22">
        <f t="shared" si="12"/>
        <v>963.8630136986302</v>
      </c>
      <c r="L82" s="22">
        <f t="shared" si="14"/>
        <v>9638.6301369863013</v>
      </c>
      <c r="M82" s="22">
        <v>0</v>
      </c>
      <c r="N82" s="22">
        <v>0</v>
      </c>
      <c r="O82" s="22">
        <v>3307.0140000000001</v>
      </c>
      <c r="P82" s="21">
        <f t="shared" si="15"/>
        <v>84271.507150684934</v>
      </c>
      <c r="AA82" s="35"/>
    </row>
    <row r="83" spans="1:27" s="33" customFormat="1" ht="25.5" x14ac:dyDescent="0.2">
      <c r="A83" s="15" t="s">
        <v>151</v>
      </c>
      <c r="B83" s="25" t="s">
        <v>152</v>
      </c>
      <c r="C83" s="29">
        <v>7</v>
      </c>
      <c r="D83" s="17" t="s">
        <v>64</v>
      </c>
      <c r="E83" s="18">
        <v>503</v>
      </c>
      <c r="F83" s="30">
        <v>1</v>
      </c>
      <c r="G83" s="31">
        <f>2835.501*2</f>
        <v>5671.0020000000004</v>
      </c>
      <c r="H83" s="20">
        <f t="shared" si="11"/>
        <v>5671.0020000000004</v>
      </c>
      <c r="I83" s="21">
        <f t="shared" si="13"/>
        <v>68052.024000000005</v>
      </c>
      <c r="J83" s="22">
        <v>0</v>
      </c>
      <c r="K83" s="22">
        <f t="shared" si="12"/>
        <v>932.21950684931517</v>
      </c>
      <c r="L83" s="22">
        <f t="shared" si="14"/>
        <v>9322.1950684931508</v>
      </c>
      <c r="M83" s="22">
        <v>0</v>
      </c>
      <c r="N83" s="22">
        <v>0</v>
      </c>
      <c r="O83" s="22">
        <v>3198.4439999999995</v>
      </c>
      <c r="P83" s="21">
        <f t="shared" si="15"/>
        <v>81504.882575342475</v>
      </c>
      <c r="AA83" s="35"/>
    </row>
    <row r="84" spans="1:27" s="33" customFormat="1" ht="25.5" x14ac:dyDescent="0.2">
      <c r="A84" s="15" t="s">
        <v>153</v>
      </c>
      <c r="B84" s="25" t="s">
        <v>154</v>
      </c>
      <c r="C84" s="29">
        <v>7</v>
      </c>
      <c r="D84" s="17" t="s">
        <v>64</v>
      </c>
      <c r="E84" s="18">
        <v>503</v>
      </c>
      <c r="F84" s="30">
        <v>1</v>
      </c>
      <c r="G84" s="31">
        <v>5299.5</v>
      </c>
      <c r="H84" s="20">
        <f t="shared" si="11"/>
        <v>5299.5</v>
      </c>
      <c r="I84" s="21">
        <f t="shared" si="13"/>
        <v>63594</v>
      </c>
      <c r="J84" s="22">
        <v>0</v>
      </c>
      <c r="K84" s="22">
        <f t="shared" si="12"/>
        <v>871.15068493150693</v>
      </c>
      <c r="L84" s="22">
        <f t="shared" si="14"/>
        <v>8711.5068493150684</v>
      </c>
      <c r="M84" s="22">
        <v>0</v>
      </c>
      <c r="N84" s="22">
        <v>0</v>
      </c>
      <c r="O84" s="22">
        <v>7852.7999999999993</v>
      </c>
      <c r="P84" s="21">
        <f t="shared" si="15"/>
        <v>81029.457534246569</v>
      </c>
      <c r="AA84" s="35"/>
    </row>
    <row r="85" spans="1:27" s="14" customFormat="1" ht="15" customHeight="1" x14ac:dyDescent="0.2">
      <c r="A85" s="56" t="s">
        <v>23</v>
      </c>
      <c r="B85" s="56"/>
      <c r="C85" s="56"/>
      <c r="D85" s="56"/>
      <c r="E85" s="56"/>
      <c r="F85" s="23">
        <f>SUM(F35:F84)</f>
        <v>51</v>
      </c>
      <c r="G85" s="20"/>
      <c r="H85" s="20"/>
      <c r="I85" s="24">
        <f>SUM(I35:I84)</f>
        <v>4227354.0720000006</v>
      </c>
      <c r="J85" s="24">
        <f t="shared" ref="J85:P85" si="16">SUM(J35:J84)</f>
        <v>0</v>
      </c>
      <c r="K85" s="24">
        <f t="shared" si="16"/>
        <v>57908.959890410952</v>
      </c>
      <c r="L85" s="24">
        <f t="shared" si="16"/>
        <v>579089.59890410956</v>
      </c>
      <c r="M85" s="24">
        <f t="shared" si="16"/>
        <v>0</v>
      </c>
      <c r="N85" s="24">
        <f t="shared" si="16"/>
        <v>0</v>
      </c>
      <c r="O85" s="24">
        <f t="shared" si="16"/>
        <v>339909.21360000019</v>
      </c>
      <c r="P85" s="24">
        <f t="shared" si="16"/>
        <v>5204261.8443945209</v>
      </c>
    </row>
    <row r="86" spans="1:27" s="14" customFormat="1" ht="15.75" x14ac:dyDescent="0.2">
      <c r="A86" s="15" t="s">
        <v>155</v>
      </c>
      <c r="B86" s="25" t="s">
        <v>156</v>
      </c>
      <c r="C86" s="29">
        <v>8</v>
      </c>
      <c r="D86" s="17" t="s">
        <v>155</v>
      </c>
      <c r="E86" s="18">
        <v>503</v>
      </c>
      <c r="F86" s="30">
        <v>1</v>
      </c>
      <c r="G86" s="31">
        <v>11538</v>
      </c>
      <c r="H86" s="20">
        <f t="shared" si="11"/>
        <v>11538</v>
      </c>
      <c r="I86" s="21">
        <f t="shared" si="13"/>
        <v>138456</v>
      </c>
      <c r="J86" s="22">
        <v>0</v>
      </c>
      <c r="K86" s="22">
        <f t="shared" si="12"/>
        <v>1896.6575342465753</v>
      </c>
      <c r="L86" s="22">
        <f t="shared" si="14"/>
        <v>18966.575342465752</v>
      </c>
      <c r="M86" s="22">
        <v>0</v>
      </c>
      <c r="N86" s="22">
        <v>0</v>
      </c>
      <c r="O86" s="22">
        <v>0</v>
      </c>
      <c r="P86" s="21">
        <f t="shared" si="15"/>
        <v>159319.23287671231</v>
      </c>
    </row>
    <row r="87" spans="1:27" s="14" customFormat="1" ht="22.5" x14ac:dyDescent="0.2">
      <c r="A87" s="15" t="s">
        <v>39</v>
      </c>
      <c r="B87" s="34" t="s">
        <v>157</v>
      </c>
      <c r="C87" s="29">
        <v>8</v>
      </c>
      <c r="D87" s="17" t="s">
        <v>155</v>
      </c>
      <c r="E87" s="18">
        <v>503</v>
      </c>
      <c r="F87" s="30">
        <v>2</v>
      </c>
      <c r="G87" s="31">
        <v>8073</v>
      </c>
      <c r="H87" s="20">
        <f t="shared" si="11"/>
        <v>16146</v>
      </c>
      <c r="I87" s="21">
        <f t="shared" si="13"/>
        <v>193752</v>
      </c>
      <c r="J87" s="22">
        <v>0</v>
      </c>
      <c r="K87" s="22">
        <f t="shared" si="12"/>
        <v>2654.1369863013697</v>
      </c>
      <c r="L87" s="22">
        <f t="shared" si="14"/>
        <v>26541.369863013701</v>
      </c>
      <c r="M87" s="22">
        <v>0</v>
      </c>
      <c r="N87" s="22">
        <v>0</v>
      </c>
      <c r="O87" s="22">
        <v>12332.0016</v>
      </c>
      <c r="P87" s="21">
        <f t="shared" si="15"/>
        <v>235279.50844931506</v>
      </c>
    </row>
    <row r="88" spans="1:27" s="14" customFormat="1" ht="25.5" x14ac:dyDescent="0.2">
      <c r="A88" s="15" t="s">
        <v>158</v>
      </c>
      <c r="B88" s="25" t="s">
        <v>159</v>
      </c>
      <c r="C88" s="29">
        <v>8</v>
      </c>
      <c r="D88" s="17" t="s">
        <v>155</v>
      </c>
      <c r="E88" s="18">
        <v>503</v>
      </c>
      <c r="F88" s="30">
        <v>1</v>
      </c>
      <c r="G88" s="31">
        <v>3606</v>
      </c>
      <c r="H88" s="20">
        <f t="shared" si="11"/>
        <v>3606</v>
      </c>
      <c r="I88" s="21">
        <f t="shared" si="13"/>
        <v>43272</v>
      </c>
      <c r="J88" s="22">
        <v>0</v>
      </c>
      <c r="K88" s="22">
        <f t="shared" si="12"/>
        <v>592.76712328767121</v>
      </c>
      <c r="L88" s="22">
        <f t="shared" si="14"/>
        <v>5927.6712328767126</v>
      </c>
      <c r="M88" s="22">
        <v>0</v>
      </c>
      <c r="N88" s="22">
        <v>0</v>
      </c>
      <c r="O88" s="22">
        <v>5729.0016000000005</v>
      </c>
      <c r="P88" s="21">
        <f t="shared" si="15"/>
        <v>55521.439956164388</v>
      </c>
    </row>
    <row r="89" spans="1:27" s="14" customFormat="1" ht="15.75" x14ac:dyDescent="0.2">
      <c r="A89" s="15" t="s">
        <v>160</v>
      </c>
      <c r="B89" s="25" t="s">
        <v>161</v>
      </c>
      <c r="C89" s="29">
        <v>8</v>
      </c>
      <c r="D89" s="17" t="s">
        <v>155</v>
      </c>
      <c r="E89" s="18">
        <v>503</v>
      </c>
      <c r="F89" s="30">
        <v>1</v>
      </c>
      <c r="G89" s="31">
        <v>4356</v>
      </c>
      <c r="H89" s="20">
        <f t="shared" si="11"/>
        <v>4356</v>
      </c>
      <c r="I89" s="21">
        <f t="shared" si="13"/>
        <v>52272</v>
      </c>
      <c r="J89" s="22">
        <v>0</v>
      </c>
      <c r="K89" s="22">
        <f t="shared" si="12"/>
        <v>716.05479452054794</v>
      </c>
      <c r="L89" s="22">
        <f t="shared" si="14"/>
        <v>7160.5479452054797</v>
      </c>
      <c r="M89" s="22">
        <v>0</v>
      </c>
      <c r="N89" s="22">
        <v>0</v>
      </c>
      <c r="O89" s="22">
        <v>6902.0015999999996</v>
      </c>
      <c r="P89" s="21">
        <f t="shared" si="15"/>
        <v>67050.604339726022</v>
      </c>
    </row>
    <row r="90" spans="1:27" s="14" customFormat="1" ht="15" customHeight="1" x14ac:dyDescent="0.2">
      <c r="A90" s="56" t="s">
        <v>23</v>
      </c>
      <c r="B90" s="56"/>
      <c r="C90" s="56"/>
      <c r="D90" s="56"/>
      <c r="E90" s="56"/>
      <c r="F90" s="23">
        <f>SUM(F86:F89)</f>
        <v>5</v>
      </c>
      <c r="G90" s="20"/>
      <c r="H90" s="20"/>
      <c r="I90" s="24">
        <f>SUM(I86:I89)</f>
        <v>427752</v>
      </c>
      <c r="J90" s="24">
        <f t="shared" ref="J90:P90" si="17">SUM(J86:J89)</f>
        <v>0</v>
      </c>
      <c r="K90" s="24">
        <f t="shared" si="17"/>
        <v>5859.6164383561636</v>
      </c>
      <c r="L90" s="24">
        <f t="shared" si="17"/>
        <v>58596.164383561641</v>
      </c>
      <c r="M90" s="24">
        <f t="shared" si="17"/>
        <v>0</v>
      </c>
      <c r="N90" s="24">
        <f t="shared" si="17"/>
        <v>0</v>
      </c>
      <c r="O90" s="24">
        <f t="shared" si="17"/>
        <v>24963.004799999999</v>
      </c>
      <c r="P90" s="24">
        <f t="shared" si="17"/>
        <v>517170.78562191781</v>
      </c>
    </row>
    <row r="91" spans="1:27" s="14" customFormat="1" ht="15.75" x14ac:dyDescent="0.2">
      <c r="A91" s="15" t="s">
        <v>162</v>
      </c>
      <c r="B91" s="25" t="s">
        <v>163</v>
      </c>
      <c r="C91" s="29">
        <v>9</v>
      </c>
      <c r="D91" s="17" t="s">
        <v>164</v>
      </c>
      <c r="E91" s="18">
        <v>503</v>
      </c>
      <c r="F91" s="30">
        <v>1</v>
      </c>
      <c r="G91" s="31">
        <v>16482</v>
      </c>
      <c r="H91" s="20">
        <f t="shared" si="11"/>
        <v>16482</v>
      </c>
      <c r="I91" s="21">
        <f t="shared" si="13"/>
        <v>197784</v>
      </c>
      <c r="J91" s="22">
        <v>0</v>
      </c>
      <c r="K91" s="22">
        <f t="shared" si="12"/>
        <v>2709.3698630136987</v>
      </c>
      <c r="L91" s="22">
        <f t="shared" si="14"/>
        <v>27093.698630136987</v>
      </c>
      <c r="M91" s="22">
        <v>0</v>
      </c>
      <c r="N91" s="22">
        <v>0</v>
      </c>
      <c r="O91" s="22">
        <v>0</v>
      </c>
      <c r="P91" s="21">
        <f t="shared" si="15"/>
        <v>227587.0684931507</v>
      </c>
    </row>
    <row r="92" spans="1:27" s="14" customFormat="1" ht="15.75" x14ac:dyDescent="0.2">
      <c r="A92" s="15" t="s">
        <v>165</v>
      </c>
      <c r="B92" s="25" t="s">
        <v>166</v>
      </c>
      <c r="C92" s="29">
        <v>9</v>
      </c>
      <c r="D92" s="17" t="s">
        <v>164</v>
      </c>
      <c r="E92" s="18">
        <v>503</v>
      </c>
      <c r="F92" s="30">
        <v>1</v>
      </c>
      <c r="G92" s="31">
        <v>8073</v>
      </c>
      <c r="H92" s="20">
        <f t="shared" si="11"/>
        <v>8073</v>
      </c>
      <c r="I92" s="21">
        <f t="shared" si="13"/>
        <v>96876</v>
      </c>
      <c r="J92" s="22">
        <v>0</v>
      </c>
      <c r="K92" s="22">
        <f t="shared" si="12"/>
        <v>1327.0684931506848</v>
      </c>
      <c r="L92" s="22">
        <f t="shared" si="14"/>
        <v>13270.68493150685</v>
      </c>
      <c r="M92" s="22">
        <v>0</v>
      </c>
      <c r="N92" s="22">
        <v>0</v>
      </c>
      <c r="O92" s="22">
        <v>12331.0008</v>
      </c>
      <c r="P92" s="21">
        <f t="shared" si="15"/>
        <v>123804.75422465753</v>
      </c>
    </row>
    <row r="93" spans="1:27" s="14" customFormat="1" ht="15.75" x14ac:dyDescent="0.2">
      <c r="A93" s="15" t="s">
        <v>167</v>
      </c>
      <c r="B93" s="25" t="s">
        <v>168</v>
      </c>
      <c r="C93" s="29">
        <v>9</v>
      </c>
      <c r="D93" s="17" t="s">
        <v>164</v>
      </c>
      <c r="E93" s="18">
        <v>503</v>
      </c>
      <c r="F93" s="30">
        <v>1</v>
      </c>
      <c r="G93" s="31">
        <v>7771.5</v>
      </c>
      <c r="H93" s="20">
        <f t="shared" si="11"/>
        <v>7771.5</v>
      </c>
      <c r="I93" s="21">
        <f t="shared" si="13"/>
        <v>93258</v>
      </c>
      <c r="J93" s="22">
        <v>0</v>
      </c>
      <c r="K93" s="22">
        <f t="shared" si="12"/>
        <v>1277.5068493150686</v>
      </c>
      <c r="L93" s="22">
        <f t="shared" si="14"/>
        <v>12775.068493150686</v>
      </c>
      <c r="M93" s="22">
        <v>0</v>
      </c>
      <c r="N93" s="22">
        <v>0</v>
      </c>
      <c r="O93" s="22">
        <v>11128.0008</v>
      </c>
      <c r="P93" s="21">
        <f t="shared" si="15"/>
        <v>118438.57614246575</v>
      </c>
    </row>
    <row r="94" spans="1:27" s="14" customFormat="1" ht="15.75" x14ac:dyDescent="0.2">
      <c r="A94" s="15" t="s">
        <v>67</v>
      </c>
      <c r="B94" s="25" t="s">
        <v>169</v>
      </c>
      <c r="C94" s="29">
        <v>9</v>
      </c>
      <c r="D94" s="17" t="s">
        <v>164</v>
      </c>
      <c r="E94" s="18">
        <v>503</v>
      </c>
      <c r="F94" s="30">
        <v>1</v>
      </c>
      <c r="G94" s="31">
        <f>2750.001*2</f>
        <v>5500.0020000000004</v>
      </c>
      <c r="H94" s="20">
        <f t="shared" si="11"/>
        <v>5500.0020000000004</v>
      </c>
      <c r="I94" s="21">
        <f t="shared" si="13"/>
        <v>66000.024000000005</v>
      </c>
      <c r="J94" s="22">
        <v>0</v>
      </c>
      <c r="K94" s="22">
        <f t="shared" si="12"/>
        <v>904.10991780821928</v>
      </c>
      <c r="L94" s="22">
        <f t="shared" si="14"/>
        <v>9041.0991780821932</v>
      </c>
      <c r="M94" s="22">
        <v>0</v>
      </c>
      <c r="N94" s="22">
        <v>0</v>
      </c>
      <c r="O94" s="22">
        <v>3102</v>
      </c>
      <c r="P94" s="21">
        <f t="shared" si="15"/>
        <v>79047.23309589042</v>
      </c>
    </row>
    <row r="95" spans="1:27" s="14" customFormat="1" ht="15" customHeight="1" x14ac:dyDescent="0.2">
      <c r="A95" s="56" t="s">
        <v>23</v>
      </c>
      <c r="B95" s="56"/>
      <c r="C95" s="56"/>
      <c r="D95" s="56"/>
      <c r="E95" s="56"/>
      <c r="F95" s="23">
        <f>SUM(F91:F94)</f>
        <v>4</v>
      </c>
      <c r="G95" s="20"/>
      <c r="H95" s="20"/>
      <c r="I95" s="24">
        <f>SUM(I91:I94)</f>
        <v>453918.02399999998</v>
      </c>
      <c r="J95" s="24">
        <f t="shared" ref="J95:P95" si="18">SUM(J91:J94)</f>
        <v>0</v>
      </c>
      <c r="K95" s="24">
        <f t="shared" si="18"/>
        <v>6218.0551232876714</v>
      </c>
      <c r="L95" s="24">
        <f t="shared" si="18"/>
        <v>62180.551232876714</v>
      </c>
      <c r="M95" s="24">
        <f t="shared" si="18"/>
        <v>0</v>
      </c>
      <c r="N95" s="24">
        <f t="shared" si="18"/>
        <v>0</v>
      </c>
      <c r="O95" s="24">
        <f t="shared" si="18"/>
        <v>26561.0016</v>
      </c>
      <c r="P95" s="24">
        <f t="shared" si="18"/>
        <v>548877.63195616438</v>
      </c>
    </row>
    <row r="96" spans="1:27" s="14" customFormat="1" ht="15.75" x14ac:dyDescent="0.2">
      <c r="A96" s="15" t="s">
        <v>170</v>
      </c>
      <c r="B96" s="25" t="s">
        <v>171</v>
      </c>
      <c r="C96" s="29">
        <v>10</v>
      </c>
      <c r="D96" s="17" t="s">
        <v>172</v>
      </c>
      <c r="E96" s="18">
        <v>502</v>
      </c>
      <c r="F96" s="30">
        <v>1</v>
      </c>
      <c r="G96" s="31">
        <v>11856</v>
      </c>
      <c r="H96" s="20">
        <f t="shared" si="11"/>
        <v>11856</v>
      </c>
      <c r="I96" s="21">
        <f t="shared" si="13"/>
        <v>142272</v>
      </c>
      <c r="J96" s="22">
        <v>0</v>
      </c>
      <c r="K96" s="22">
        <f t="shared" si="12"/>
        <v>1948.9315068493149</v>
      </c>
      <c r="L96" s="22">
        <f t="shared" si="14"/>
        <v>19489.31506849315</v>
      </c>
      <c r="M96" s="22">
        <v>0</v>
      </c>
      <c r="N96" s="22">
        <v>0</v>
      </c>
      <c r="O96" s="22">
        <v>5423.0016000000005</v>
      </c>
      <c r="P96" s="21">
        <f t="shared" si="15"/>
        <v>169133.24817534245</v>
      </c>
    </row>
    <row r="97" spans="1:26" s="14" customFormat="1" ht="33.75" x14ac:dyDescent="0.2">
      <c r="A97" s="15" t="s">
        <v>173</v>
      </c>
      <c r="B97" s="34" t="s">
        <v>401</v>
      </c>
      <c r="C97" s="29">
        <v>10</v>
      </c>
      <c r="D97" s="17" t="s">
        <v>172</v>
      </c>
      <c r="E97" s="18">
        <v>502</v>
      </c>
      <c r="F97" s="30">
        <v>2</v>
      </c>
      <c r="G97" s="31">
        <v>5856</v>
      </c>
      <c r="H97" s="20">
        <f t="shared" si="11"/>
        <v>11712</v>
      </c>
      <c r="I97" s="21">
        <f t="shared" si="13"/>
        <v>140544</v>
      </c>
      <c r="J97" s="22">
        <v>0</v>
      </c>
      <c r="K97" s="22">
        <f t="shared" si="12"/>
        <v>1925.2602739726026</v>
      </c>
      <c r="L97" s="22">
        <f t="shared" si="14"/>
        <v>19252.602739726026</v>
      </c>
      <c r="M97" s="22">
        <v>0</v>
      </c>
      <c r="N97" s="22">
        <v>0</v>
      </c>
      <c r="O97" s="22">
        <v>9615</v>
      </c>
      <c r="P97" s="21">
        <f t="shared" si="15"/>
        <v>171336.86301369863</v>
      </c>
    </row>
    <row r="98" spans="1:26" s="14" customFormat="1" ht="15.75" x14ac:dyDescent="0.2">
      <c r="A98" s="15" t="s">
        <v>173</v>
      </c>
      <c r="B98" s="34" t="s">
        <v>402</v>
      </c>
      <c r="C98" s="29">
        <v>10</v>
      </c>
      <c r="D98" s="17" t="s">
        <v>172</v>
      </c>
      <c r="E98" s="18">
        <v>502</v>
      </c>
      <c r="F98" s="30">
        <v>1</v>
      </c>
      <c r="G98" s="31">
        <v>6207</v>
      </c>
      <c r="H98" s="20">
        <f t="shared" si="11"/>
        <v>6207</v>
      </c>
      <c r="I98" s="21">
        <f t="shared" si="13"/>
        <v>74484</v>
      </c>
      <c r="J98" s="22"/>
      <c r="K98" s="22">
        <f t="shared" si="12"/>
        <v>1020.3287671232877</v>
      </c>
      <c r="L98" s="22">
        <f t="shared" si="14"/>
        <v>10203.287671232878</v>
      </c>
      <c r="M98" s="22"/>
      <c r="N98" s="22"/>
      <c r="O98" s="22">
        <v>9615</v>
      </c>
      <c r="P98" s="21">
        <f t="shared" si="15"/>
        <v>95322.616438356155</v>
      </c>
    </row>
    <row r="99" spans="1:26" s="14" customFormat="1" ht="15.75" x14ac:dyDescent="0.2">
      <c r="A99" s="15" t="s">
        <v>173</v>
      </c>
      <c r="B99" s="25" t="s">
        <v>397</v>
      </c>
      <c r="C99" s="29">
        <v>10</v>
      </c>
      <c r="D99" s="17" t="s">
        <v>172</v>
      </c>
      <c r="E99" s="18">
        <v>502</v>
      </c>
      <c r="F99" s="30">
        <v>1</v>
      </c>
      <c r="G99" s="31">
        <v>5856</v>
      </c>
      <c r="H99" s="20">
        <f t="shared" si="11"/>
        <v>5856</v>
      </c>
      <c r="I99" s="21">
        <f t="shared" si="13"/>
        <v>70272</v>
      </c>
      <c r="J99" s="22">
        <v>0</v>
      </c>
      <c r="K99" s="22">
        <f t="shared" si="12"/>
        <v>962.6301369863013</v>
      </c>
      <c r="L99" s="22">
        <f t="shared" si="14"/>
        <v>9626.301369863013</v>
      </c>
      <c r="M99" s="22">
        <v>0</v>
      </c>
      <c r="N99" s="22">
        <v>0</v>
      </c>
      <c r="O99" s="22">
        <v>6423.5999999999995</v>
      </c>
      <c r="P99" s="21">
        <f t="shared" si="15"/>
        <v>87284.531506849322</v>
      </c>
    </row>
    <row r="100" spans="1:26" s="14" customFormat="1" ht="15" customHeight="1" x14ac:dyDescent="0.2">
      <c r="A100" s="56" t="s">
        <v>23</v>
      </c>
      <c r="B100" s="56"/>
      <c r="C100" s="56"/>
      <c r="D100" s="56"/>
      <c r="E100" s="56"/>
      <c r="F100" s="23">
        <f>SUM(F96:F99)</f>
        <v>5</v>
      </c>
      <c r="G100" s="20"/>
      <c r="H100" s="20"/>
      <c r="I100" s="24">
        <f>SUM(I96:I99)</f>
        <v>427572</v>
      </c>
      <c r="J100" s="24">
        <f t="shared" ref="J100:P100" si="19">SUM(J96:J99)</f>
        <v>0</v>
      </c>
      <c r="K100" s="24">
        <f t="shared" si="19"/>
        <v>5857.1506849315065</v>
      </c>
      <c r="L100" s="24">
        <f t="shared" si="19"/>
        <v>58571.506849315076</v>
      </c>
      <c r="M100" s="24">
        <f t="shared" si="19"/>
        <v>0</v>
      </c>
      <c r="N100" s="24">
        <f t="shared" si="19"/>
        <v>0</v>
      </c>
      <c r="O100" s="24">
        <f t="shared" si="19"/>
        <v>31076.601599999998</v>
      </c>
      <c r="P100" s="24">
        <f t="shared" si="19"/>
        <v>523077.25913424656</v>
      </c>
    </row>
    <row r="101" spans="1:26" s="14" customFormat="1" ht="25.5" x14ac:dyDescent="0.2">
      <c r="A101" s="15" t="s">
        <v>175</v>
      </c>
      <c r="B101" s="25" t="s">
        <v>176</v>
      </c>
      <c r="C101" s="29">
        <v>11</v>
      </c>
      <c r="D101" s="17" t="s">
        <v>177</v>
      </c>
      <c r="E101" s="18">
        <v>503</v>
      </c>
      <c r="F101" s="30">
        <v>1</v>
      </c>
      <c r="G101" s="31">
        <v>19002</v>
      </c>
      <c r="H101" s="20">
        <f t="shared" si="11"/>
        <v>19002</v>
      </c>
      <c r="I101" s="21">
        <f t="shared" si="13"/>
        <v>228024</v>
      </c>
      <c r="J101" s="22">
        <v>0</v>
      </c>
      <c r="K101" s="22">
        <f t="shared" si="12"/>
        <v>3123.6164383561645</v>
      </c>
      <c r="L101" s="22">
        <f t="shared" si="14"/>
        <v>31236.164383561645</v>
      </c>
      <c r="M101" s="22">
        <v>0</v>
      </c>
      <c r="N101" s="22">
        <v>0</v>
      </c>
      <c r="O101" s="22">
        <v>0</v>
      </c>
      <c r="P101" s="21">
        <f t="shared" si="15"/>
        <v>262383.78082191781</v>
      </c>
    </row>
    <row r="102" spans="1:26" s="14" customFormat="1" ht="25.5" x14ac:dyDescent="0.2">
      <c r="A102" s="15" t="s">
        <v>178</v>
      </c>
      <c r="B102" s="25" t="s">
        <v>179</v>
      </c>
      <c r="C102" s="29">
        <v>11</v>
      </c>
      <c r="D102" s="17" t="s">
        <v>177</v>
      </c>
      <c r="E102" s="18">
        <v>503</v>
      </c>
      <c r="F102" s="30">
        <v>1</v>
      </c>
      <c r="G102" s="31">
        <v>8253</v>
      </c>
      <c r="H102" s="20">
        <f t="shared" si="11"/>
        <v>8253</v>
      </c>
      <c r="I102" s="21">
        <f t="shared" si="13"/>
        <v>99036</v>
      </c>
      <c r="J102" s="22">
        <v>0</v>
      </c>
      <c r="K102" s="22">
        <f t="shared" si="12"/>
        <v>1356.6575342465753</v>
      </c>
      <c r="L102" s="22">
        <f t="shared" si="14"/>
        <v>13566.575342465754</v>
      </c>
      <c r="M102" s="22">
        <v>0</v>
      </c>
      <c r="N102" s="22">
        <v>0</v>
      </c>
      <c r="O102" s="22">
        <v>12598.0008</v>
      </c>
      <c r="P102" s="21">
        <f t="shared" si="15"/>
        <v>126557.23367671233</v>
      </c>
    </row>
    <row r="103" spans="1:26" s="14" customFormat="1" ht="25.5" x14ac:dyDescent="0.2">
      <c r="A103" s="15" t="s">
        <v>180</v>
      </c>
      <c r="B103" s="25" t="s">
        <v>181</v>
      </c>
      <c r="C103" s="29">
        <v>11</v>
      </c>
      <c r="D103" s="17" t="s">
        <v>177</v>
      </c>
      <c r="E103" s="18">
        <v>503</v>
      </c>
      <c r="F103" s="30">
        <v>1</v>
      </c>
      <c r="G103" s="31">
        <v>8095.5</v>
      </c>
      <c r="H103" s="20">
        <f t="shared" si="11"/>
        <v>8095.5</v>
      </c>
      <c r="I103" s="21">
        <f t="shared" si="13"/>
        <v>97146</v>
      </c>
      <c r="J103" s="22">
        <v>0</v>
      </c>
      <c r="K103" s="22">
        <f t="shared" si="12"/>
        <v>1330.7671232876712</v>
      </c>
      <c r="L103" s="22">
        <f t="shared" si="14"/>
        <v>13307.671232876712</v>
      </c>
      <c r="M103" s="22">
        <v>0</v>
      </c>
      <c r="N103" s="22">
        <v>0</v>
      </c>
      <c r="O103" s="22">
        <v>12364.0008</v>
      </c>
      <c r="P103" s="21">
        <f t="shared" si="15"/>
        <v>124148.43915616439</v>
      </c>
    </row>
    <row r="104" spans="1:26" s="14" customFormat="1" ht="26.25" customHeight="1" x14ac:dyDescent="0.2">
      <c r="A104" s="15" t="s">
        <v>182</v>
      </c>
      <c r="B104" s="25" t="s">
        <v>183</v>
      </c>
      <c r="C104" s="29">
        <v>11</v>
      </c>
      <c r="D104" s="17" t="s">
        <v>177</v>
      </c>
      <c r="E104" s="18">
        <v>503</v>
      </c>
      <c r="F104" s="30">
        <v>1</v>
      </c>
      <c r="G104" s="31">
        <v>12769.5</v>
      </c>
      <c r="H104" s="20">
        <f t="shared" si="11"/>
        <v>12769.5</v>
      </c>
      <c r="I104" s="21">
        <f t="shared" si="13"/>
        <v>153234</v>
      </c>
      <c r="J104" s="22">
        <v>0</v>
      </c>
      <c r="K104" s="22">
        <f t="shared" si="12"/>
        <v>2099.0958904109589</v>
      </c>
      <c r="L104" s="22">
        <f t="shared" si="14"/>
        <v>20990.95890410959</v>
      </c>
      <c r="M104" s="22">
        <v>0</v>
      </c>
      <c r="N104" s="22">
        <v>0</v>
      </c>
      <c r="O104" s="22">
        <v>19211.0016</v>
      </c>
      <c r="P104" s="21">
        <f t="shared" si="15"/>
        <v>195535.05639452054</v>
      </c>
    </row>
    <row r="105" spans="1:26" s="14" customFormat="1" ht="26.25" customHeight="1" x14ac:dyDescent="0.2">
      <c r="A105" s="15" t="s">
        <v>180</v>
      </c>
      <c r="B105" s="25" t="s">
        <v>184</v>
      </c>
      <c r="C105" s="29">
        <v>11</v>
      </c>
      <c r="D105" s="17" t="s">
        <v>177</v>
      </c>
      <c r="E105" s="18">
        <v>503</v>
      </c>
      <c r="F105" s="30">
        <v>1</v>
      </c>
      <c r="G105" s="31">
        <v>15012</v>
      </c>
      <c r="H105" s="20">
        <f t="shared" si="11"/>
        <v>15012</v>
      </c>
      <c r="I105" s="21">
        <f t="shared" si="13"/>
        <v>180144</v>
      </c>
      <c r="J105" s="22">
        <v>0</v>
      </c>
      <c r="K105" s="22">
        <f t="shared" si="12"/>
        <v>2467.7260273972606</v>
      </c>
      <c r="L105" s="22">
        <f t="shared" si="14"/>
        <v>24677.260273972603</v>
      </c>
      <c r="M105" s="22">
        <v>0</v>
      </c>
      <c r="N105" s="22">
        <v>0</v>
      </c>
      <c r="O105" s="22">
        <v>22494</v>
      </c>
      <c r="P105" s="21">
        <f t="shared" si="15"/>
        <v>229782.98630136988</v>
      </c>
    </row>
    <row r="106" spans="1:26" s="14" customFormat="1" ht="25.5" x14ac:dyDescent="0.2">
      <c r="A106" s="15" t="s">
        <v>185</v>
      </c>
      <c r="B106" s="25" t="s">
        <v>186</v>
      </c>
      <c r="C106" s="29">
        <v>11</v>
      </c>
      <c r="D106" s="17" t="s">
        <v>177</v>
      </c>
      <c r="E106" s="18">
        <v>503</v>
      </c>
      <c r="F106" s="30">
        <v>1</v>
      </c>
      <c r="G106" s="31">
        <v>10686</v>
      </c>
      <c r="H106" s="20">
        <f t="shared" si="11"/>
        <v>10686</v>
      </c>
      <c r="I106" s="21">
        <f t="shared" si="13"/>
        <v>128232</v>
      </c>
      <c r="J106" s="22">
        <v>0</v>
      </c>
      <c r="K106" s="22">
        <f t="shared" si="12"/>
        <v>1756.6027397260273</v>
      </c>
      <c r="L106" s="22">
        <f t="shared" si="14"/>
        <v>17566.027397260274</v>
      </c>
      <c r="M106" s="22">
        <v>0</v>
      </c>
      <c r="N106" s="22">
        <v>0</v>
      </c>
      <c r="O106" s="22">
        <v>6026.9040000000005</v>
      </c>
      <c r="P106" s="21">
        <f t="shared" si="15"/>
        <v>153581.53413698633</v>
      </c>
    </row>
    <row r="107" spans="1:26" s="14" customFormat="1" ht="25.5" x14ac:dyDescent="0.2">
      <c r="A107" s="15" t="s">
        <v>50</v>
      </c>
      <c r="B107" s="25" t="s">
        <v>187</v>
      </c>
      <c r="C107" s="29">
        <v>11</v>
      </c>
      <c r="D107" s="17" t="s">
        <v>177</v>
      </c>
      <c r="E107" s="18">
        <v>503</v>
      </c>
      <c r="F107" s="30">
        <v>1</v>
      </c>
      <c r="G107" s="31">
        <v>8442</v>
      </c>
      <c r="H107" s="20">
        <f t="shared" si="11"/>
        <v>8442</v>
      </c>
      <c r="I107" s="21">
        <f t="shared" si="13"/>
        <v>101304</v>
      </c>
      <c r="J107" s="22">
        <v>0</v>
      </c>
      <c r="K107" s="22">
        <f t="shared" si="12"/>
        <v>1387.7260273972604</v>
      </c>
      <c r="L107" s="22">
        <f t="shared" si="14"/>
        <v>13877.260273972604</v>
      </c>
      <c r="M107" s="22">
        <v>0</v>
      </c>
      <c r="N107" s="22">
        <v>0</v>
      </c>
      <c r="O107" s="22">
        <v>12882</v>
      </c>
      <c r="P107" s="21">
        <f t="shared" si="15"/>
        <v>129450.98630136986</v>
      </c>
    </row>
    <row r="108" spans="1:26" s="14" customFormat="1" ht="25.5" x14ac:dyDescent="0.2">
      <c r="A108" s="15" t="s">
        <v>47</v>
      </c>
      <c r="B108" s="25" t="s">
        <v>188</v>
      </c>
      <c r="C108" s="29">
        <v>11</v>
      </c>
      <c r="D108" s="17" t="s">
        <v>177</v>
      </c>
      <c r="E108" s="18">
        <v>503</v>
      </c>
      <c r="F108" s="30">
        <v>1</v>
      </c>
      <c r="G108" s="31">
        <v>9333</v>
      </c>
      <c r="H108" s="20">
        <f t="shared" si="11"/>
        <v>9333</v>
      </c>
      <c r="I108" s="21">
        <f t="shared" si="13"/>
        <v>111996</v>
      </c>
      <c r="J108" s="22">
        <v>0</v>
      </c>
      <c r="K108" s="22">
        <f t="shared" si="12"/>
        <v>1534.191780821918</v>
      </c>
      <c r="L108" s="22">
        <f t="shared" si="14"/>
        <v>15341.917808219179</v>
      </c>
      <c r="M108" s="22">
        <v>0</v>
      </c>
      <c r="N108" s="22">
        <v>0</v>
      </c>
      <c r="O108" s="22">
        <v>14193</v>
      </c>
      <c r="P108" s="21">
        <f t="shared" si="15"/>
        <v>143065.10958904109</v>
      </c>
    </row>
    <row r="109" spans="1:26" s="14" customFormat="1" ht="25.5" x14ac:dyDescent="0.2">
      <c r="A109" s="15" t="s">
        <v>39</v>
      </c>
      <c r="B109" s="25" t="s">
        <v>189</v>
      </c>
      <c r="C109" s="29">
        <v>11</v>
      </c>
      <c r="D109" s="17" t="s">
        <v>177</v>
      </c>
      <c r="E109" s="18">
        <v>503</v>
      </c>
      <c r="F109" s="30">
        <v>1</v>
      </c>
      <c r="G109" s="31">
        <f>4181.25*2</f>
        <v>8362.5</v>
      </c>
      <c r="H109" s="20">
        <f t="shared" si="11"/>
        <v>8362.5</v>
      </c>
      <c r="I109" s="21">
        <f t="shared" si="13"/>
        <v>100350</v>
      </c>
      <c r="J109" s="22">
        <v>0</v>
      </c>
      <c r="K109" s="22">
        <f t="shared" si="12"/>
        <v>1374.6575342465753</v>
      </c>
      <c r="L109" s="22">
        <f t="shared" si="14"/>
        <v>13746.575342465752</v>
      </c>
      <c r="M109" s="22">
        <v>0</v>
      </c>
      <c r="N109" s="22">
        <v>0</v>
      </c>
      <c r="O109" s="32">
        <v>4716.4500000000007</v>
      </c>
      <c r="P109" s="21">
        <f t="shared" si="15"/>
        <v>120187.68287671234</v>
      </c>
    </row>
    <row r="110" spans="1:26" s="14" customFormat="1" ht="15" customHeight="1" x14ac:dyDescent="0.2">
      <c r="A110" s="56" t="s">
        <v>23</v>
      </c>
      <c r="B110" s="56"/>
      <c r="C110" s="56"/>
      <c r="D110" s="56"/>
      <c r="E110" s="56"/>
      <c r="F110" s="23">
        <f>SUM(F101:F109)</f>
        <v>9</v>
      </c>
      <c r="G110" s="20"/>
      <c r="H110" s="20">
        <f t="shared" si="11"/>
        <v>0</v>
      </c>
      <c r="I110" s="24">
        <f>SUM(I101:I109)</f>
        <v>1199466</v>
      </c>
      <c r="J110" s="24">
        <f t="shared" ref="J110:P110" si="20">SUM(J101:J109)</f>
        <v>0</v>
      </c>
      <c r="K110" s="24">
        <f t="shared" si="20"/>
        <v>16431.041095890414</v>
      </c>
      <c r="L110" s="24">
        <f t="shared" si="20"/>
        <v>164310.4109589041</v>
      </c>
      <c r="M110" s="24">
        <f t="shared" si="20"/>
        <v>0</v>
      </c>
      <c r="N110" s="24">
        <f t="shared" si="20"/>
        <v>0</v>
      </c>
      <c r="O110" s="24">
        <f t="shared" si="20"/>
        <v>104485.3572</v>
      </c>
      <c r="P110" s="24">
        <f t="shared" si="20"/>
        <v>1484692.8092547946</v>
      </c>
    </row>
    <row r="111" spans="1:26" s="14" customFormat="1" ht="15.95" customHeight="1" x14ac:dyDescent="0.2">
      <c r="A111" s="15" t="s">
        <v>190</v>
      </c>
      <c r="B111" s="25" t="s">
        <v>191</v>
      </c>
      <c r="C111" s="29">
        <v>12</v>
      </c>
      <c r="D111" s="17" t="s">
        <v>192</v>
      </c>
      <c r="E111" s="18">
        <v>503</v>
      </c>
      <c r="F111" s="30">
        <v>1</v>
      </c>
      <c r="G111" s="31">
        <v>19002</v>
      </c>
      <c r="H111" s="20">
        <f t="shared" si="11"/>
        <v>19002</v>
      </c>
      <c r="I111" s="21">
        <f t="shared" si="13"/>
        <v>228024</v>
      </c>
      <c r="J111" s="22">
        <v>0</v>
      </c>
      <c r="K111" s="22">
        <f t="shared" si="12"/>
        <v>3123.6164383561645</v>
      </c>
      <c r="L111" s="22">
        <f t="shared" si="14"/>
        <v>31236.164383561645</v>
      </c>
      <c r="M111" s="22">
        <v>0</v>
      </c>
      <c r="N111" s="22">
        <v>0</v>
      </c>
      <c r="O111" s="22">
        <v>0</v>
      </c>
      <c r="P111" s="21">
        <f t="shared" si="15"/>
        <v>262383.78082191781</v>
      </c>
    </row>
    <row r="112" spans="1:26" s="14" customFormat="1" ht="15.95" customHeight="1" x14ac:dyDescent="0.2">
      <c r="A112" s="15" t="s">
        <v>193</v>
      </c>
      <c r="B112" s="25" t="s">
        <v>194</v>
      </c>
      <c r="C112" s="29">
        <v>12</v>
      </c>
      <c r="D112" s="17" t="s">
        <v>192</v>
      </c>
      <c r="E112" s="18">
        <v>503</v>
      </c>
      <c r="F112" s="30">
        <v>1</v>
      </c>
      <c r="G112" s="31">
        <v>18910.5</v>
      </c>
      <c r="H112" s="20">
        <f t="shared" si="11"/>
        <v>18910.5</v>
      </c>
      <c r="I112" s="21">
        <f t="shared" si="13"/>
        <v>226926</v>
      </c>
      <c r="J112" s="22">
        <v>0</v>
      </c>
      <c r="K112" s="22">
        <f t="shared" si="12"/>
        <v>3108.5753424657537</v>
      </c>
      <c r="L112" s="22">
        <f t="shared" si="14"/>
        <v>31085.753424657538</v>
      </c>
      <c r="M112" s="22">
        <v>0</v>
      </c>
      <c r="N112" s="22">
        <v>0</v>
      </c>
      <c r="O112" s="22">
        <v>8667</v>
      </c>
      <c r="P112" s="21">
        <f t="shared" si="15"/>
        <v>269787.32876712328</v>
      </c>
      <c r="R112" s="36"/>
      <c r="T112" s="37"/>
      <c r="U112" s="37"/>
      <c r="V112" s="37"/>
      <c r="W112" s="37"/>
      <c r="X112" s="37"/>
      <c r="Y112" s="37"/>
      <c r="Z112" s="37"/>
    </row>
    <row r="113" spans="1:16" s="14" customFormat="1" ht="15.95" customHeight="1" x14ac:dyDescent="0.2">
      <c r="A113" s="15" t="s">
        <v>195</v>
      </c>
      <c r="B113" s="25" t="s">
        <v>196</v>
      </c>
      <c r="C113" s="29">
        <v>12</v>
      </c>
      <c r="D113" s="17" t="s">
        <v>192</v>
      </c>
      <c r="E113" s="18">
        <v>503</v>
      </c>
      <c r="F113" s="30">
        <v>1</v>
      </c>
      <c r="G113" s="31">
        <v>9894</v>
      </c>
      <c r="H113" s="20">
        <f t="shared" si="11"/>
        <v>9894</v>
      </c>
      <c r="I113" s="21">
        <f t="shared" si="13"/>
        <v>118728</v>
      </c>
      <c r="J113" s="22">
        <v>0</v>
      </c>
      <c r="K113" s="22">
        <f t="shared" si="12"/>
        <v>1626.4109589041095</v>
      </c>
      <c r="L113" s="22">
        <f t="shared" si="14"/>
        <v>16264.109589041094</v>
      </c>
      <c r="M113" s="22">
        <v>0</v>
      </c>
      <c r="N113" s="22">
        <v>0</v>
      </c>
      <c r="O113" s="22">
        <v>15796.0008</v>
      </c>
      <c r="P113" s="21">
        <f t="shared" si="15"/>
        <v>152414.52134794521</v>
      </c>
    </row>
    <row r="114" spans="1:16" s="14" customFormat="1" ht="15.95" customHeight="1" x14ac:dyDescent="0.2">
      <c r="A114" s="15" t="s">
        <v>67</v>
      </c>
      <c r="B114" s="25" t="s">
        <v>197</v>
      </c>
      <c r="C114" s="29">
        <v>12</v>
      </c>
      <c r="D114" s="17" t="s">
        <v>192</v>
      </c>
      <c r="E114" s="18">
        <v>503</v>
      </c>
      <c r="F114" s="30">
        <v>1</v>
      </c>
      <c r="G114" s="31">
        <v>11121</v>
      </c>
      <c r="H114" s="20">
        <f t="shared" si="11"/>
        <v>11121</v>
      </c>
      <c r="I114" s="21">
        <f t="shared" si="13"/>
        <v>133452</v>
      </c>
      <c r="J114" s="22">
        <v>0</v>
      </c>
      <c r="K114" s="22">
        <f t="shared" si="12"/>
        <v>1828.1095890410959</v>
      </c>
      <c r="L114" s="22">
        <f t="shared" si="14"/>
        <v>18281.095890410958</v>
      </c>
      <c r="M114" s="22">
        <v>0</v>
      </c>
      <c r="N114" s="22">
        <v>0</v>
      </c>
      <c r="O114" s="22">
        <v>13286.0016</v>
      </c>
      <c r="P114" s="21">
        <f t="shared" si="15"/>
        <v>166847.20707945203</v>
      </c>
    </row>
    <row r="115" spans="1:16" s="14" customFormat="1" ht="15.95" customHeight="1" x14ac:dyDescent="0.2">
      <c r="A115" s="15" t="s">
        <v>198</v>
      </c>
      <c r="B115" s="25" t="s">
        <v>199</v>
      </c>
      <c r="C115" s="29">
        <v>12</v>
      </c>
      <c r="D115" s="17" t="s">
        <v>192</v>
      </c>
      <c r="E115" s="18">
        <v>503</v>
      </c>
      <c r="F115" s="30">
        <v>1</v>
      </c>
      <c r="G115" s="31">
        <v>8625</v>
      </c>
      <c r="H115" s="20">
        <f t="shared" si="11"/>
        <v>8625</v>
      </c>
      <c r="I115" s="21">
        <f t="shared" si="13"/>
        <v>103500</v>
      </c>
      <c r="J115" s="22">
        <v>0</v>
      </c>
      <c r="K115" s="22">
        <f t="shared" si="12"/>
        <v>1417.8082191780823</v>
      </c>
      <c r="L115" s="22">
        <f t="shared" si="14"/>
        <v>14178.082191780823</v>
      </c>
      <c r="M115" s="22">
        <v>0</v>
      </c>
      <c r="N115" s="22">
        <v>0</v>
      </c>
      <c r="O115" s="22">
        <v>13825.0008</v>
      </c>
      <c r="P115" s="21">
        <f t="shared" si="15"/>
        <v>132920.89121095891</v>
      </c>
    </row>
    <row r="116" spans="1:16" s="14" customFormat="1" ht="15.95" customHeight="1" x14ac:dyDescent="0.2">
      <c r="A116" s="15" t="s">
        <v>200</v>
      </c>
      <c r="B116" s="25" t="s">
        <v>201</v>
      </c>
      <c r="C116" s="29">
        <v>12</v>
      </c>
      <c r="D116" s="17" t="s">
        <v>192</v>
      </c>
      <c r="E116" s="18">
        <v>503</v>
      </c>
      <c r="F116" s="30">
        <v>1</v>
      </c>
      <c r="G116" s="31">
        <v>8340</v>
      </c>
      <c r="H116" s="20">
        <f t="shared" si="11"/>
        <v>8340</v>
      </c>
      <c r="I116" s="21">
        <f t="shared" si="13"/>
        <v>100080</v>
      </c>
      <c r="J116" s="22">
        <v>0</v>
      </c>
      <c r="K116" s="22">
        <f t="shared" si="12"/>
        <v>1370.958904109589</v>
      </c>
      <c r="L116" s="22">
        <f t="shared" si="14"/>
        <v>13709.589041095891</v>
      </c>
      <c r="M116" s="22">
        <v>0</v>
      </c>
      <c r="N116" s="22">
        <v>0</v>
      </c>
      <c r="O116" s="22">
        <v>12731.0016</v>
      </c>
      <c r="P116" s="21">
        <f t="shared" si="15"/>
        <v>127891.54954520549</v>
      </c>
    </row>
    <row r="117" spans="1:16" s="14" customFormat="1" ht="74.25" customHeight="1" x14ac:dyDescent="0.2">
      <c r="A117" s="18" t="s">
        <v>202</v>
      </c>
      <c r="B117" s="38" t="s">
        <v>203</v>
      </c>
      <c r="C117" s="29">
        <v>12</v>
      </c>
      <c r="D117" s="39" t="s">
        <v>192</v>
      </c>
      <c r="E117" s="18">
        <v>503</v>
      </c>
      <c r="F117" s="30">
        <v>6</v>
      </c>
      <c r="G117" s="31">
        <v>8340</v>
      </c>
      <c r="H117" s="20">
        <f t="shared" si="11"/>
        <v>50040</v>
      </c>
      <c r="I117" s="21">
        <f t="shared" si="13"/>
        <v>600480</v>
      </c>
      <c r="J117" s="22">
        <v>0</v>
      </c>
      <c r="K117" s="22">
        <f t="shared" si="12"/>
        <v>8225.7534246575342</v>
      </c>
      <c r="L117" s="22">
        <f t="shared" si="14"/>
        <v>82257.534246575349</v>
      </c>
      <c r="M117" s="22">
        <v>0</v>
      </c>
      <c r="N117" s="22">
        <v>0</v>
      </c>
      <c r="O117" s="22">
        <v>12731.0016</v>
      </c>
      <c r="P117" s="21">
        <f t="shared" si="15"/>
        <v>703694.28927123279</v>
      </c>
    </row>
    <row r="118" spans="1:16" s="14" customFormat="1" ht="15.95" customHeight="1" x14ac:dyDescent="0.2">
      <c r="A118" s="15" t="s">
        <v>204</v>
      </c>
      <c r="B118" s="25" t="s">
        <v>205</v>
      </c>
      <c r="C118" s="29">
        <v>12</v>
      </c>
      <c r="D118" s="17" t="s">
        <v>192</v>
      </c>
      <c r="E118" s="18">
        <v>503</v>
      </c>
      <c r="F118" s="30">
        <v>1</v>
      </c>
      <c r="G118" s="31">
        <v>8679</v>
      </c>
      <c r="H118" s="20">
        <f t="shared" si="11"/>
        <v>8679</v>
      </c>
      <c r="I118" s="21">
        <f t="shared" si="13"/>
        <v>104148</v>
      </c>
      <c r="J118" s="22">
        <v>0</v>
      </c>
      <c r="K118" s="22">
        <f t="shared" si="12"/>
        <v>1426.6849315068494</v>
      </c>
      <c r="L118" s="22">
        <f t="shared" si="14"/>
        <v>14266.849315068492</v>
      </c>
      <c r="M118" s="22">
        <v>0</v>
      </c>
      <c r="N118" s="22">
        <v>0</v>
      </c>
      <c r="O118" s="22">
        <v>13229.0016</v>
      </c>
      <c r="P118" s="21">
        <f t="shared" si="15"/>
        <v>133070.53584657534</v>
      </c>
    </row>
    <row r="119" spans="1:16" s="14" customFormat="1" ht="15.95" customHeight="1" x14ac:dyDescent="0.2">
      <c r="A119" s="15" t="s">
        <v>206</v>
      </c>
      <c r="B119" s="25" t="s">
        <v>207</v>
      </c>
      <c r="C119" s="29">
        <v>12</v>
      </c>
      <c r="D119" s="17" t="s">
        <v>192</v>
      </c>
      <c r="E119" s="18">
        <v>503</v>
      </c>
      <c r="F119" s="30">
        <v>1</v>
      </c>
      <c r="G119" s="31">
        <v>8313</v>
      </c>
      <c r="H119" s="20">
        <f t="shared" si="11"/>
        <v>8313</v>
      </c>
      <c r="I119" s="21">
        <f t="shared" si="13"/>
        <v>99756</v>
      </c>
      <c r="J119" s="22">
        <v>0</v>
      </c>
      <c r="K119" s="22">
        <f t="shared" si="12"/>
        <v>1366.5205479452056</v>
      </c>
      <c r="L119" s="22">
        <f t="shared" si="14"/>
        <v>13665.205479452055</v>
      </c>
      <c r="M119" s="22">
        <v>0</v>
      </c>
      <c r="N119" s="22">
        <v>0</v>
      </c>
      <c r="O119" s="22">
        <v>12689</v>
      </c>
      <c r="P119" s="21">
        <f t="shared" si="15"/>
        <v>127476.72602739726</v>
      </c>
    </row>
    <row r="120" spans="1:16" s="14" customFormat="1" ht="15.95" customHeight="1" x14ac:dyDescent="0.2">
      <c r="A120" s="15" t="s">
        <v>208</v>
      </c>
      <c r="B120" s="25" t="s">
        <v>209</v>
      </c>
      <c r="C120" s="29">
        <v>12</v>
      </c>
      <c r="D120" s="17" t="s">
        <v>192</v>
      </c>
      <c r="E120" s="18">
        <v>503</v>
      </c>
      <c r="F120" s="30">
        <v>1</v>
      </c>
      <c r="G120" s="31">
        <v>5569.5</v>
      </c>
      <c r="H120" s="20">
        <f t="shared" si="11"/>
        <v>5569.5</v>
      </c>
      <c r="I120" s="21">
        <f t="shared" si="13"/>
        <v>66834</v>
      </c>
      <c r="J120" s="22">
        <v>0</v>
      </c>
      <c r="K120" s="22">
        <f t="shared" si="12"/>
        <v>915.53424657534254</v>
      </c>
      <c r="L120" s="22">
        <f t="shared" si="14"/>
        <v>9155.3424657534251</v>
      </c>
      <c r="M120" s="22">
        <v>0</v>
      </c>
      <c r="N120" s="22">
        <v>0</v>
      </c>
      <c r="O120" s="22">
        <v>8729.0015999999996</v>
      </c>
      <c r="P120" s="21">
        <f t="shared" si="15"/>
        <v>85633.878312328772</v>
      </c>
    </row>
    <row r="121" spans="1:16" s="14" customFormat="1" ht="15.95" customHeight="1" x14ac:dyDescent="0.2">
      <c r="A121" s="15" t="s">
        <v>210</v>
      </c>
      <c r="B121" s="25" t="s">
        <v>211</v>
      </c>
      <c r="C121" s="29">
        <v>12</v>
      </c>
      <c r="D121" s="17" t="s">
        <v>192</v>
      </c>
      <c r="E121" s="18">
        <v>503</v>
      </c>
      <c r="F121" s="30">
        <v>1</v>
      </c>
      <c r="G121" s="31">
        <v>0</v>
      </c>
      <c r="H121" s="20">
        <f t="shared" si="11"/>
        <v>0</v>
      </c>
      <c r="I121" s="21">
        <f t="shared" si="13"/>
        <v>0</v>
      </c>
      <c r="J121" s="22">
        <v>0</v>
      </c>
      <c r="K121" s="22">
        <f t="shared" si="12"/>
        <v>0</v>
      </c>
      <c r="L121" s="22">
        <f t="shared" si="14"/>
        <v>0</v>
      </c>
      <c r="M121" s="22">
        <v>0</v>
      </c>
      <c r="N121" s="22">
        <v>0</v>
      </c>
      <c r="O121" s="22">
        <v>0</v>
      </c>
      <c r="P121" s="21">
        <f t="shared" si="15"/>
        <v>0</v>
      </c>
    </row>
    <row r="122" spans="1:16" s="14" customFormat="1" ht="15.95" customHeight="1" x14ac:dyDescent="0.2">
      <c r="A122" s="15" t="s">
        <v>212</v>
      </c>
      <c r="B122" s="25" t="s">
        <v>213</v>
      </c>
      <c r="C122" s="29">
        <v>12</v>
      </c>
      <c r="D122" s="17" t="s">
        <v>192</v>
      </c>
      <c r="E122" s="18">
        <v>503</v>
      </c>
      <c r="F122" s="30">
        <v>1</v>
      </c>
      <c r="G122" s="31">
        <v>6588</v>
      </c>
      <c r="H122" s="20">
        <f t="shared" si="11"/>
        <v>6588</v>
      </c>
      <c r="I122" s="21">
        <f t="shared" si="13"/>
        <v>79056</v>
      </c>
      <c r="J122" s="22">
        <v>0</v>
      </c>
      <c r="K122" s="22">
        <f t="shared" si="12"/>
        <v>1082.958904109589</v>
      </c>
      <c r="L122" s="22">
        <f t="shared" si="14"/>
        <v>10829.589041095891</v>
      </c>
      <c r="M122" s="22">
        <v>0</v>
      </c>
      <c r="N122" s="22">
        <v>0</v>
      </c>
      <c r="O122" s="22">
        <v>10237.0008</v>
      </c>
      <c r="P122" s="21">
        <f t="shared" si="15"/>
        <v>101205.54874520548</v>
      </c>
    </row>
    <row r="123" spans="1:16" s="14" customFormat="1" ht="27.75" customHeight="1" x14ac:dyDescent="0.2">
      <c r="A123" s="15" t="s">
        <v>198</v>
      </c>
      <c r="B123" s="38" t="s">
        <v>214</v>
      </c>
      <c r="C123" s="29">
        <v>12</v>
      </c>
      <c r="D123" s="17" t="s">
        <v>192</v>
      </c>
      <c r="E123" s="18">
        <v>503</v>
      </c>
      <c r="F123" s="30">
        <v>2</v>
      </c>
      <c r="G123" s="31">
        <v>9082.5</v>
      </c>
      <c r="H123" s="20">
        <f t="shared" si="11"/>
        <v>18165</v>
      </c>
      <c r="I123" s="21">
        <f t="shared" si="13"/>
        <v>217980</v>
      </c>
      <c r="J123" s="22">
        <v>0</v>
      </c>
      <c r="K123" s="22">
        <f t="shared" si="12"/>
        <v>2986.0273972602736</v>
      </c>
      <c r="L123" s="22">
        <f t="shared" si="14"/>
        <v>29860.273972602739</v>
      </c>
      <c r="M123" s="22">
        <v>0</v>
      </c>
      <c r="N123" s="22">
        <v>0</v>
      </c>
      <c r="O123" s="22">
        <v>13825.0008</v>
      </c>
      <c r="P123" s="21">
        <f t="shared" si="15"/>
        <v>264651.30216986302</v>
      </c>
    </row>
    <row r="124" spans="1:16" s="14" customFormat="1" ht="15.95" customHeight="1" x14ac:dyDescent="0.2">
      <c r="A124" s="15" t="s">
        <v>215</v>
      </c>
      <c r="B124" s="25" t="s">
        <v>216</v>
      </c>
      <c r="C124" s="29">
        <v>12</v>
      </c>
      <c r="D124" s="17" t="s">
        <v>192</v>
      </c>
      <c r="E124" s="18">
        <v>503</v>
      </c>
      <c r="F124" s="30">
        <v>1</v>
      </c>
      <c r="G124" s="31">
        <v>12480</v>
      </c>
      <c r="H124" s="20">
        <f t="shared" si="11"/>
        <v>12480</v>
      </c>
      <c r="I124" s="21">
        <f t="shared" si="13"/>
        <v>149760</v>
      </c>
      <c r="J124" s="22">
        <v>0</v>
      </c>
      <c r="K124" s="22">
        <f t="shared" si="12"/>
        <v>2051.5068493150684</v>
      </c>
      <c r="L124" s="22">
        <f t="shared" si="14"/>
        <v>20515.068493150684</v>
      </c>
      <c r="M124" s="22">
        <v>0</v>
      </c>
      <c r="N124" s="22">
        <v>0</v>
      </c>
      <c r="O124" s="22">
        <v>18791.0016</v>
      </c>
      <c r="P124" s="21">
        <f t="shared" si="15"/>
        <v>191117.57694246576</v>
      </c>
    </row>
    <row r="125" spans="1:16" s="14" customFormat="1" ht="15.95" customHeight="1" x14ac:dyDescent="0.2">
      <c r="A125" s="15" t="s">
        <v>217</v>
      </c>
      <c r="B125" s="25" t="s">
        <v>218</v>
      </c>
      <c r="C125" s="29">
        <v>12</v>
      </c>
      <c r="D125" s="17" t="s">
        <v>192</v>
      </c>
      <c r="E125" s="18">
        <v>503</v>
      </c>
      <c r="F125" s="30">
        <v>1</v>
      </c>
      <c r="G125" s="31">
        <v>8856</v>
      </c>
      <c r="H125" s="20">
        <f t="shared" si="11"/>
        <v>8856</v>
      </c>
      <c r="I125" s="21">
        <f t="shared" si="13"/>
        <v>106272</v>
      </c>
      <c r="J125" s="22">
        <v>0</v>
      </c>
      <c r="K125" s="22">
        <f t="shared" si="12"/>
        <v>1455.7808219178082</v>
      </c>
      <c r="L125" s="22">
        <f t="shared" si="14"/>
        <v>14557.808219178081</v>
      </c>
      <c r="M125" s="22">
        <v>0</v>
      </c>
      <c r="N125" s="22">
        <v>0</v>
      </c>
      <c r="O125" s="22">
        <v>13001.0016</v>
      </c>
      <c r="P125" s="21">
        <f t="shared" si="15"/>
        <v>135286.59064109589</v>
      </c>
    </row>
    <row r="126" spans="1:16" s="14" customFormat="1" ht="15.95" customHeight="1" x14ac:dyDescent="0.2">
      <c r="A126" s="15" t="s">
        <v>219</v>
      </c>
      <c r="B126" s="25" t="s">
        <v>220</v>
      </c>
      <c r="C126" s="29">
        <v>12</v>
      </c>
      <c r="D126" s="17" t="s">
        <v>192</v>
      </c>
      <c r="E126" s="18">
        <v>503</v>
      </c>
      <c r="F126" s="30">
        <v>1</v>
      </c>
      <c r="G126" s="31">
        <v>7626</v>
      </c>
      <c r="H126" s="20">
        <f t="shared" si="11"/>
        <v>7626</v>
      </c>
      <c r="I126" s="21">
        <f t="shared" si="13"/>
        <v>91512</v>
      </c>
      <c r="J126" s="22">
        <v>0</v>
      </c>
      <c r="K126" s="22">
        <f t="shared" si="12"/>
        <v>1253.5890410958905</v>
      </c>
      <c r="L126" s="22">
        <f t="shared" si="14"/>
        <v>12535.890410958906</v>
      </c>
      <c r="M126" s="22">
        <v>0</v>
      </c>
      <c r="N126" s="22">
        <v>0</v>
      </c>
      <c r="O126" s="22">
        <v>10830</v>
      </c>
      <c r="P126" s="21">
        <f t="shared" si="15"/>
        <v>116131.4794520548</v>
      </c>
    </row>
    <row r="127" spans="1:16" s="14" customFormat="1" ht="15.95" customHeight="1" x14ac:dyDescent="0.2">
      <c r="A127" s="15" t="s">
        <v>221</v>
      </c>
      <c r="B127" s="25" t="s">
        <v>222</v>
      </c>
      <c r="C127" s="29">
        <v>12</v>
      </c>
      <c r="D127" s="17" t="s">
        <v>192</v>
      </c>
      <c r="E127" s="18">
        <v>503</v>
      </c>
      <c r="F127" s="30">
        <v>1</v>
      </c>
      <c r="G127" s="31">
        <v>6036</v>
      </c>
      <c r="H127" s="20">
        <f t="shared" si="11"/>
        <v>6036</v>
      </c>
      <c r="I127" s="21">
        <f t="shared" si="13"/>
        <v>72432</v>
      </c>
      <c r="J127" s="22">
        <v>0</v>
      </c>
      <c r="K127" s="22">
        <f t="shared" si="12"/>
        <v>992.21917808219177</v>
      </c>
      <c r="L127" s="22">
        <f t="shared" si="14"/>
        <v>9922.1917808219168</v>
      </c>
      <c r="M127" s="22">
        <v>0</v>
      </c>
      <c r="N127" s="22">
        <v>0</v>
      </c>
      <c r="O127" s="22">
        <v>9424.0007999999998</v>
      </c>
      <c r="P127" s="21">
        <f t="shared" si="15"/>
        <v>92770.411758904098</v>
      </c>
    </row>
    <row r="128" spans="1:16" s="14" customFormat="1" ht="15.95" customHeight="1" x14ac:dyDescent="0.2">
      <c r="A128" s="15" t="s">
        <v>47</v>
      </c>
      <c r="B128" s="25" t="s">
        <v>223</v>
      </c>
      <c r="C128" s="29">
        <v>12</v>
      </c>
      <c r="D128" s="17" t="s">
        <v>192</v>
      </c>
      <c r="E128" s="18">
        <v>503</v>
      </c>
      <c r="F128" s="30">
        <v>1</v>
      </c>
      <c r="G128" s="31">
        <v>8340</v>
      </c>
      <c r="H128" s="20">
        <f t="shared" si="11"/>
        <v>8340</v>
      </c>
      <c r="I128" s="21">
        <f t="shared" si="13"/>
        <v>100080</v>
      </c>
      <c r="J128" s="22">
        <v>0</v>
      </c>
      <c r="K128" s="22">
        <f t="shared" si="12"/>
        <v>1370.958904109589</v>
      </c>
      <c r="L128" s="22">
        <f t="shared" si="14"/>
        <v>13709.589041095891</v>
      </c>
      <c r="M128" s="22">
        <v>0</v>
      </c>
      <c r="N128" s="22">
        <v>0</v>
      </c>
      <c r="O128" s="22">
        <v>12731.0016</v>
      </c>
      <c r="P128" s="21">
        <f t="shared" si="15"/>
        <v>127891.54954520549</v>
      </c>
    </row>
    <row r="129" spans="1:16" s="14" customFormat="1" ht="26.25" customHeight="1" x14ac:dyDescent="0.2">
      <c r="A129" s="15" t="s">
        <v>224</v>
      </c>
      <c r="B129" s="38" t="s">
        <v>225</v>
      </c>
      <c r="C129" s="29">
        <v>12</v>
      </c>
      <c r="D129" s="17" t="s">
        <v>192</v>
      </c>
      <c r="E129" s="18">
        <v>503</v>
      </c>
      <c r="F129" s="30">
        <v>2</v>
      </c>
      <c r="G129" s="31">
        <v>7626</v>
      </c>
      <c r="H129" s="20">
        <f t="shared" si="11"/>
        <v>15252</v>
      </c>
      <c r="I129" s="21">
        <f t="shared" si="13"/>
        <v>183024</v>
      </c>
      <c r="J129" s="22">
        <v>0</v>
      </c>
      <c r="K129" s="22">
        <f t="shared" si="12"/>
        <v>2507.178082191781</v>
      </c>
      <c r="L129" s="22">
        <f t="shared" si="14"/>
        <v>25071.780821917811</v>
      </c>
      <c r="M129" s="22">
        <v>0</v>
      </c>
      <c r="N129" s="22">
        <v>0</v>
      </c>
      <c r="O129" s="22">
        <v>10830</v>
      </c>
      <c r="P129" s="21">
        <f t="shared" si="15"/>
        <v>221432.9589041096</v>
      </c>
    </row>
    <row r="130" spans="1:16" s="14" customFormat="1" ht="15.95" customHeight="1" x14ac:dyDescent="0.2">
      <c r="A130" s="15" t="s">
        <v>202</v>
      </c>
      <c r="B130" s="25" t="s">
        <v>226</v>
      </c>
      <c r="C130" s="29">
        <v>12</v>
      </c>
      <c r="D130" s="17" t="s">
        <v>192</v>
      </c>
      <c r="E130" s="18">
        <v>503</v>
      </c>
      <c r="F130" s="30">
        <v>1</v>
      </c>
      <c r="G130" s="31">
        <v>8818.5</v>
      </c>
      <c r="H130" s="20">
        <f t="shared" si="11"/>
        <v>8818.5</v>
      </c>
      <c r="I130" s="21">
        <f t="shared" si="13"/>
        <v>105822</v>
      </c>
      <c r="J130" s="22">
        <v>0</v>
      </c>
      <c r="K130" s="22">
        <f t="shared" si="12"/>
        <v>1449.6164383561643</v>
      </c>
      <c r="L130" s="22">
        <f t="shared" si="14"/>
        <v>14496.164383561643</v>
      </c>
      <c r="M130" s="22">
        <v>0</v>
      </c>
      <c r="N130" s="22">
        <v>0</v>
      </c>
      <c r="O130" s="22">
        <v>12944.0016</v>
      </c>
      <c r="P130" s="21">
        <f t="shared" si="15"/>
        <v>134711.7824219178</v>
      </c>
    </row>
    <row r="131" spans="1:16" s="14" customFormat="1" ht="15.95" customHeight="1" x14ac:dyDescent="0.2">
      <c r="A131" s="15" t="s">
        <v>227</v>
      </c>
      <c r="B131" s="25" t="s">
        <v>228</v>
      </c>
      <c r="C131" s="29">
        <v>12</v>
      </c>
      <c r="D131" s="17" t="s">
        <v>192</v>
      </c>
      <c r="E131" s="18">
        <v>503</v>
      </c>
      <c r="F131" s="30">
        <v>1</v>
      </c>
      <c r="G131" s="31">
        <v>5770.5</v>
      </c>
      <c r="H131" s="20">
        <f t="shared" si="11"/>
        <v>5770.5</v>
      </c>
      <c r="I131" s="21">
        <f t="shared" si="13"/>
        <v>69246</v>
      </c>
      <c r="J131" s="22">
        <v>0</v>
      </c>
      <c r="K131" s="22">
        <f t="shared" si="12"/>
        <v>948.57534246575347</v>
      </c>
      <c r="L131" s="22">
        <f t="shared" si="14"/>
        <v>9485.7534246575342</v>
      </c>
      <c r="M131" s="22">
        <v>0</v>
      </c>
      <c r="N131" s="22">
        <v>0</v>
      </c>
      <c r="O131" s="22">
        <v>9017.0015999999996</v>
      </c>
      <c r="P131" s="21">
        <f t="shared" si="15"/>
        <v>88697.330367123301</v>
      </c>
    </row>
    <row r="132" spans="1:16" s="14" customFormat="1" ht="15.95" customHeight="1" x14ac:dyDescent="0.2">
      <c r="A132" s="15" t="s">
        <v>229</v>
      </c>
      <c r="B132" s="25" t="s">
        <v>230</v>
      </c>
      <c r="C132" s="29">
        <v>12</v>
      </c>
      <c r="D132" s="17" t="s">
        <v>192</v>
      </c>
      <c r="E132" s="18">
        <v>503</v>
      </c>
      <c r="F132" s="30">
        <v>1</v>
      </c>
      <c r="G132" s="31">
        <v>8874</v>
      </c>
      <c r="H132" s="20">
        <f t="shared" si="11"/>
        <v>8874</v>
      </c>
      <c r="I132" s="21">
        <f t="shared" si="13"/>
        <v>106488</v>
      </c>
      <c r="J132" s="22">
        <v>0</v>
      </c>
      <c r="K132" s="22">
        <f t="shared" si="12"/>
        <v>1458.7397260273972</v>
      </c>
      <c r="L132" s="22">
        <f t="shared" si="14"/>
        <v>14587.39726027397</v>
      </c>
      <c r="M132" s="22">
        <v>0</v>
      </c>
      <c r="N132" s="22">
        <v>0</v>
      </c>
      <c r="O132" s="22">
        <v>12516</v>
      </c>
      <c r="P132" s="21">
        <f t="shared" si="15"/>
        <v>135050.13698630137</v>
      </c>
    </row>
    <row r="133" spans="1:16" s="14" customFormat="1" ht="15.95" customHeight="1" x14ac:dyDescent="0.2">
      <c r="A133" s="15" t="s">
        <v>231</v>
      </c>
      <c r="B133" s="25" t="s">
        <v>232</v>
      </c>
      <c r="C133" s="29">
        <v>12</v>
      </c>
      <c r="D133" s="17" t="s">
        <v>192</v>
      </c>
      <c r="E133" s="18">
        <v>503</v>
      </c>
      <c r="F133" s="30">
        <v>1</v>
      </c>
      <c r="G133" s="31">
        <v>8340</v>
      </c>
      <c r="H133" s="20">
        <f t="shared" si="11"/>
        <v>8340</v>
      </c>
      <c r="I133" s="21">
        <f t="shared" si="13"/>
        <v>100080</v>
      </c>
      <c r="J133" s="22">
        <v>0</v>
      </c>
      <c r="K133" s="22">
        <f t="shared" si="12"/>
        <v>1370.958904109589</v>
      </c>
      <c r="L133" s="22">
        <f t="shared" si="14"/>
        <v>13709.589041095891</v>
      </c>
      <c r="M133" s="22">
        <v>0</v>
      </c>
      <c r="N133" s="22">
        <v>0</v>
      </c>
      <c r="O133" s="22">
        <v>12731.0016</v>
      </c>
      <c r="P133" s="21">
        <f t="shared" si="15"/>
        <v>127891.54954520549</v>
      </c>
    </row>
    <row r="134" spans="1:16" s="14" customFormat="1" ht="15.95" customHeight="1" x14ac:dyDescent="0.2">
      <c r="A134" s="15" t="s">
        <v>39</v>
      </c>
      <c r="B134" s="25" t="s">
        <v>30</v>
      </c>
      <c r="C134" s="29">
        <v>12</v>
      </c>
      <c r="D134" s="17" t="s">
        <v>192</v>
      </c>
      <c r="E134" s="18">
        <v>503</v>
      </c>
      <c r="F134" s="30">
        <v>1</v>
      </c>
      <c r="G134" s="31">
        <f>2464.0005*2</f>
        <v>4928.0010000000002</v>
      </c>
      <c r="H134" s="20">
        <f t="shared" si="11"/>
        <v>4928.0010000000002</v>
      </c>
      <c r="I134" s="21">
        <f t="shared" si="13"/>
        <v>59136.012000000002</v>
      </c>
      <c r="J134" s="22">
        <v>0</v>
      </c>
      <c r="K134" s="22">
        <f t="shared" si="12"/>
        <v>810.08235616438355</v>
      </c>
      <c r="L134" s="22">
        <f t="shared" si="14"/>
        <v>8100.823561643836</v>
      </c>
      <c r="M134" s="22">
        <v>0</v>
      </c>
      <c r="N134" s="22">
        <v>0</v>
      </c>
      <c r="O134" s="22">
        <v>2779.3920000000003</v>
      </c>
      <c r="P134" s="21">
        <f t="shared" si="15"/>
        <v>70826.309917808234</v>
      </c>
    </row>
    <row r="135" spans="1:16" s="14" customFormat="1" ht="15.95" customHeight="1" x14ac:dyDescent="0.2">
      <c r="A135" s="15" t="s">
        <v>39</v>
      </c>
      <c r="B135" s="25" t="s">
        <v>233</v>
      </c>
      <c r="C135" s="29">
        <v>12</v>
      </c>
      <c r="D135" s="17" t="s">
        <v>192</v>
      </c>
      <c r="E135" s="18">
        <v>503</v>
      </c>
      <c r="F135" s="30">
        <v>1</v>
      </c>
      <c r="G135" s="31">
        <f>3219.75*2</f>
        <v>6439.5</v>
      </c>
      <c r="H135" s="20">
        <f t="shared" si="11"/>
        <v>6439.5</v>
      </c>
      <c r="I135" s="21">
        <f t="shared" si="13"/>
        <v>77274</v>
      </c>
      <c r="J135" s="22">
        <v>0</v>
      </c>
      <c r="K135" s="22">
        <f t="shared" si="12"/>
        <v>1058.5479452054794</v>
      </c>
      <c r="L135" s="22">
        <f t="shared" si="14"/>
        <v>10585.479452054795</v>
      </c>
      <c r="M135" s="22">
        <v>0</v>
      </c>
      <c r="N135" s="22">
        <v>0</v>
      </c>
      <c r="O135" s="22">
        <v>3631.8779999999997</v>
      </c>
      <c r="P135" s="21">
        <f t="shared" si="15"/>
        <v>92549.905397260271</v>
      </c>
    </row>
    <row r="136" spans="1:16" s="14" customFormat="1" ht="15.95" customHeight="1" x14ac:dyDescent="0.2">
      <c r="A136" s="15" t="s">
        <v>39</v>
      </c>
      <c r="B136" s="25" t="s">
        <v>234</v>
      </c>
      <c r="C136" s="29">
        <v>12</v>
      </c>
      <c r="D136" s="17" t="s">
        <v>192</v>
      </c>
      <c r="E136" s="18">
        <v>503</v>
      </c>
      <c r="F136" s="30">
        <v>1</v>
      </c>
      <c r="G136" s="31">
        <f>2489.25*2</f>
        <v>4978.5</v>
      </c>
      <c r="H136" s="20">
        <f t="shared" si="11"/>
        <v>4978.5</v>
      </c>
      <c r="I136" s="21">
        <f t="shared" si="13"/>
        <v>59742</v>
      </c>
      <c r="J136" s="22">
        <v>0</v>
      </c>
      <c r="K136" s="22">
        <f t="shared" si="12"/>
        <v>818.38356164383549</v>
      </c>
      <c r="L136" s="22">
        <f t="shared" si="14"/>
        <v>8183.8356164383558</v>
      </c>
      <c r="M136" s="22">
        <v>0</v>
      </c>
      <c r="N136" s="22">
        <v>0</v>
      </c>
      <c r="O136" s="22">
        <v>2807.8739999999998</v>
      </c>
      <c r="P136" s="21">
        <f t="shared" si="15"/>
        <v>71552.093178082185</v>
      </c>
    </row>
    <row r="137" spans="1:16" s="14" customFormat="1" ht="15.95" customHeight="1" x14ac:dyDescent="0.2">
      <c r="A137" s="15" t="s">
        <v>235</v>
      </c>
      <c r="B137" s="25" t="s">
        <v>236</v>
      </c>
      <c r="C137" s="29">
        <v>12</v>
      </c>
      <c r="D137" s="17" t="s">
        <v>192</v>
      </c>
      <c r="E137" s="18">
        <v>503</v>
      </c>
      <c r="F137" s="30">
        <v>1</v>
      </c>
      <c r="G137" s="31">
        <v>6414</v>
      </c>
      <c r="H137" s="20">
        <f t="shared" si="11"/>
        <v>6414</v>
      </c>
      <c r="I137" s="21">
        <f t="shared" si="13"/>
        <v>76968</v>
      </c>
      <c r="J137" s="22">
        <v>0</v>
      </c>
      <c r="K137" s="22">
        <f t="shared" si="12"/>
        <v>1054.3561643835617</v>
      </c>
      <c r="L137" s="22">
        <f t="shared" si="14"/>
        <v>10543.561643835616</v>
      </c>
      <c r="M137" s="22">
        <v>0</v>
      </c>
      <c r="N137" s="22">
        <v>0</v>
      </c>
      <c r="O137" s="22">
        <v>3426.8076000000001</v>
      </c>
      <c r="P137" s="21">
        <f t="shared" si="15"/>
        <v>91992.725408219179</v>
      </c>
    </row>
    <row r="138" spans="1:16" s="14" customFormat="1" ht="15.95" customHeight="1" x14ac:dyDescent="0.2">
      <c r="A138" s="15" t="s">
        <v>39</v>
      </c>
      <c r="B138" s="25" t="s">
        <v>237</v>
      </c>
      <c r="C138" s="29">
        <v>12</v>
      </c>
      <c r="D138" s="17" t="s">
        <v>192</v>
      </c>
      <c r="E138" s="18">
        <v>503</v>
      </c>
      <c r="F138" s="30">
        <v>1</v>
      </c>
      <c r="G138" s="31">
        <v>7632</v>
      </c>
      <c r="H138" s="20">
        <f t="shared" si="11"/>
        <v>7632</v>
      </c>
      <c r="I138" s="21">
        <f t="shared" si="13"/>
        <v>91584</v>
      </c>
      <c r="J138" s="22">
        <v>0</v>
      </c>
      <c r="K138" s="22">
        <f t="shared" si="12"/>
        <v>1254.5753424657535</v>
      </c>
      <c r="L138" s="22">
        <f t="shared" si="14"/>
        <v>12545.753424657534</v>
      </c>
      <c r="M138" s="22">
        <v>0</v>
      </c>
      <c r="N138" s="22">
        <v>0</v>
      </c>
      <c r="O138" s="22">
        <v>7663.92</v>
      </c>
      <c r="P138" s="21">
        <f t="shared" si="15"/>
        <v>113048.2487671233</v>
      </c>
    </row>
    <row r="139" spans="1:16" s="14" customFormat="1" ht="15.95" customHeight="1" x14ac:dyDescent="0.2">
      <c r="A139" s="15" t="s">
        <v>39</v>
      </c>
      <c r="B139" s="25" t="s">
        <v>238</v>
      </c>
      <c r="C139" s="29">
        <v>12</v>
      </c>
      <c r="D139" s="17" t="s">
        <v>192</v>
      </c>
      <c r="E139" s="18">
        <v>503</v>
      </c>
      <c r="F139" s="30">
        <v>1</v>
      </c>
      <c r="G139" s="31">
        <v>7632</v>
      </c>
      <c r="H139" s="20">
        <f t="shared" ref="H139:H202" si="21">+G139*F139</f>
        <v>7632</v>
      </c>
      <c r="I139" s="21">
        <f t="shared" si="13"/>
        <v>91584</v>
      </c>
      <c r="J139" s="22">
        <v>0</v>
      </c>
      <c r="K139" s="22">
        <f t="shared" ref="K139:K202" si="22">I139/365*20*25%</f>
        <v>1254.5753424657535</v>
      </c>
      <c r="L139" s="22">
        <f t="shared" si="14"/>
        <v>12545.753424657534</v>
      </c>
      <c r="M139" s="22">
        <v>0</v>
      </c>
      <c r="N139" s="22">
        <v>0</v>
      </c>
      <c r="O139" s="22">
        <v>7663.92</v>
      </c>
      <c r="P139" s="21">
        <f t="shared" si="15"/>
        <v>113048.2487671233</v>
      </c>
    </row>
    <row r="140" spans="1:16" s="14" customFormat="1" ht="15.95" customHeight="1" x14ac:dyDescent="0.2">
      <c r="A140" s="15" t="s">
        <v>239</v>
      </c>
      <c r="B140" s="25" t="s">
        <v>240</v>
      </c>
      <c r="C140" s="29">
        <v>12</v>
      </c>
      <c r="D140" s="17" t="s">
        <v>192</v>
      </c>
      <c r="E140" s="18">
        <v>503</v>
      </c>
      <c r="F140" s="30">
        <v>1</v>
      </c>
      <c r="G140" s="31">
        <v>12453</v>
      </c>
      <c r="H140" s="20">
        <f t="shared" si="21"/>
        <v>12453</v>
      </c>
      <c r="I140" s="21">
        <f t="shared" si="13"/>
        <v>149436</v>
      </c>
      <c r="J140" s="22">
        <v>0</v>
      </c>
      <c r="K140" s="22">
        <f t="shared" si="22"/>
        <v>2047.0684931506848</v>
      </c>
      <c r="L140" s="22">
        <f t="shared" si="14"/>
        <v>20470.68493150685</v>
      </c>
      <c r="M140" s="22">
        <v>0</v>
      </c>
      <c r="N140" s="22">
        <v>0</v>
      </c>
      <c r="O140" s="22">
        <v>12988.32</v>
      </c>
      <c r="P140" s="21">
        <f t="shared" si="15"/>
        <v>184942.07342465754</v>
      </c>
    </row>
    <row r="141" spans="1:16" s="14" customFormat="1" ht="15.95" customHeight="1" x14ac:dyDescent="0.2">
      <c r="A141" s="15" t="s">
        <v>39</v>
      </c>
      <c r="B141" s="25" t="s">
        <v>241</v>
      </c>
      <c r="C141" s="29">
        <v>12</v>
      </c>
      <c r="D141" s="17" t="s">
        <v>192</v>
      </c>
      <c r="E141" s="18">
        <v>503</v>
      </c>
      <c r="F141" s="30">
        <v>1</v>
      </c>
      <c r="G141" s="31">
        <f>2793*2</f>
        <v>5586</v>
      </c>
      <c r="H141" s="20">
        <f t="shared" si="21"/>
        <v>5586</v>
      </c>
      <c r="I141" s="21">
        <f t="shared" si="13"/>
        <v>67032</v>
      </c>
      <c r="J141" s="22">
        <v>0</v>
      </c>
      <c r="K141" s="22">
        <f t="shared" si="22"/>
        <v>918.24657534246569</v>
      </c>
      <c r="L141" s="22">
        <f t="shared" si="14"/>
        <v>9182.4657534246562</v>
      </c>
      <c r="M141" s="22">
        <v>0</v>
      </c>
      <c r="N141" s="22">
        <v>0</v>
      </c>
      <c r="O141" s="22">
        <v>3150.5039999999999</v>
      </c>
      <c r="P141" s="21">
        <f t="shared" si="15"/>
        <v>80283.216328767114</v>
      </c>
    </row>
    <row r="142" spans="1:16" s="14" customFormat="1" ht="15.95" customHeight="1" x14ac:dyDescent="0.2">
      <c r="A142" s="15" t="s">
        <v>242</v>
      </c>
      <c r="B142" s="25" t="s">
        <v>392</v>
      </c>
      <c r="C142" s="29">
        <v>12</v>
      </c>
      <c r="D142" s="17" t="s">
        <v>192</v>
      </c>
      <c r="E142" s="18">
        <v>503</v>
      </c>
      <c r="F142" s="30">
        <v>1</v>
      </c>
      <c r="G142" s="31">
        <f>2601.15*2</f>
        <v>5202.3</v>
      </c>
      <c r="H142" s="20">
        <f t="shared" si="21"/>
        <v>5202.3</v>
      </c>
      <c r="I142" s="21">
        <f t="shared" si="13"/>
        <v>62427.600000000006</v>
      </c>
      <c r="J142" s="22">
        <v>0</v>
      </c>
      <c r="K142" s="22">
        <f t="shared" si="22"/>
        <v>855.17260273972613</v>
      </c>
      <c r="L142" s="22">
        <f t="shared" si="14"/>
        <v>8551.7260273972606</v>
      </c>
      <c r="M142" s="22">
        <v>0</v>
      </c>
      <c r="N142" s="22">
        <v>0</v>
      </c>
      <c r="O142" s="22">
        <v>5706.24</v>
      </c>
      <c r="P142" s="21">
        <f t="shared" si="15"/>
        <v>77540.738630136999</v>
      </c>
    </row>
    <row r="143" spans="1:16" s="14" customFormat="1" ht="15.95" customHeight="1" x14ac:dyDescent="0.2">
      <c r="A143" s="56" t="s">
        <v>23</v>
      </c>
      <c r="B143" s="56"/>
      <c r="C143" s="56"/>
      <c r="D143" s="56"/>
      <c r="E143" s="56"/>
      <c r="F143" s="23">
        <f>SUM(F111:F142)</f>
        <v>39</v>
      </c>
      <c r="G143" s="20"/>
      <c r="H143" s="20"/>
      <c r="I143" s="24">
        <f>SUM(I111:I142)</f>
        <v>3898863.6120000002</v>
      </c>
      <c r="J143" s="24">
        <f t="shared" ref="J143:P143" si="23">SUM(J111:J142)</f>
        <v>0</v>
      </c>
      <c r="K143" s="24">
        <f t="shared" si="23"/>
        <v>53409.090575342452</v>
      </c>
      <c r="L143" s="24">
        <f t="shared" si="23"/>
        <v>534090.90575342451</v>
      </c>
      <c r="M143" s="24">
        <f t="shared" si="23"/>
        <v>0</v>
      </c>
      <c r="N143" s="24">
        <f t="shared" si="23"/>
        <v>0</v>
      </c>
      <c r="O143" s="24">
        <f t="shared" si="23"/>
        <v>308378.87719999993</v>
      </c>
      <c r="P143" s="24">
        <f t="shared" si="23"/>
        <v>4794742.485528768</v>
      </c>
    </row>
    <row r="144" spans="1:16" s="14" customFormat="1" ht="15.95" customHeight="1" x14ac:dyDescent="0.2">
      <c r="A144" s="15" t="s">
        <v>243</v>
      </c>
      <c r="B144" s="25" t="s">
        <v>406</v>
      </c>
      <c r="C144" s="29">
        <v>13</v>
      </c>
      <c r="D144" s="17" t="s">
        <v>245</v>
      </c>
      <c r="E144" s="18">
        <v>502</v>
      </c>
      <c r="F144" s="30">
        <v>1</v>
      </c>
      <c r="G144" s="31">
        <v>19002</v>
      </c>
      <c r="H144" s="20">
        <f t="shared" si="21"/>
        <v>19002</v>
      </c>
      <c r="I144" s="21">
        <f t="shared" si="13"/>
        <v>228024</v>
      </c>
      <c r="J144" s="22">
        <v>0</v>
      </c>
      <c r="K144" s="22">
        <f t="shared" si="22"/>
        <v>3123.6164383561645</v>
      </c>
      <c r="L144" s="22">
        <f t="shared" si="14"/>
        <v>31236.164383561645</v>
      </c>
      <c r="M144" s="22">
        <v>0</v>
      </c>
      <c r="N144" s="22">
        <v>0</v>
      </c>
      <c r="O144" s="22">
        <v>0</v>
      </c>
      <c r="P144" s="21">
        <f t="shared" si="15"/>
        <v>262383.78082191781</v>
      </c>
    </row>
    <row r="145" spans="1:16" s="14" customFormat="1" ht="72.75" customHeight="1" x14ac:dyDescent="0.2">
      <c r="A145" s="18" t="s">
        <v>246</v>
      </c>
      <c r="B145" s="38" t="s">
        <v>247</v>
      </c>
      <c r="C145" s="29">
        <v>13</v>
      </c>
      <c r="D145" s="39" t="s">
        <v>245</v>
      </c>
      <c r="E145" s="18">
        <v>502</v>
      </c>
      <c r="F145" s="30">
        <v>5</v>
      </c>
      <c r="G145" s="31">
        <v>8124</v>
      </c>
      <c r="H145" s="20">
        <f t="shared" si="21"/>
        <v>40620</v>
      </c>
      <c r="I145" s="21">
        <f t="shared" si="13"/>
        <v>487440</v>
      </c>
      <c r="J145" s="22">
        <v>0</v>
      </c>
      <c r="K145" s="22">
        <f t="shared" si="22"/>
        <v>6677.2602739726026</v>
      </c>
      <c r="L145" s="22">
        <f t="shared" si="14"/>
        <v>66772.602739726033</v>
      </c>
      <c r="M145" s="22">
        <v>0</v>
      </c>
      <c r="N145" s="22">
        <v>0</v>
      </c>
      <c r="O145" s="22">
        <v>12408</v>
      </c>
      <c r="P145" s="21">
        <f t="shared" si="15"/>
        <v>573297.8630136986</v>
      </c>
    </row>
    <row r="146" spans="1:16" s="14" customFormat="1" ht="25.5" customHeight="1" x14ac:dyDescent="0.2">
      <c r="A146" s="15" t="s">
        <v>248</v>
      </c>
      <c r="B146" s="38" t="s">
        <v>407</v>
      </c>
      <c r="C146" s="29">
        <v>13</v>
      </c>
      <c r="D146" s="17" t="s">
        <v>245</v>
      </c>
      <c r="E146" s="18">
        <v>502</v>
      </c>
      <c r="F146" s="30">
        <v>13</v>
      </c>
      <c r="G146" s="31">
        <v>8124</v>
      </c>
      <c r="H146" s="20">
        <f t="shared" si="21"/>
        <v>105612</v>
      </c>
      <c r="I146" s="21">
        <f t="shared" si="13"/>
        <v>1267344</v>
      </c>
      <c r="J146" s="22">
        <v>0</v>
      </c>
      <c r="K146" s="22">
        <f t="shared" si="22"/>
        <v>17360.876712328769</v>
      </c>
      <c r="L146" s="22">
        <f t="shared" si="14"/>
        <v>173608.76712328769</v>
      </c>
      <c r="M146" s="22">
        <v>0</v>
      </c>
      <c r="N146" s="22">
        <v>0</v>
      </c>
      <c r="O146" s="22">
        <v>12408</v>
      </c>
      <c r="P146" s="21">
        <f t="shared" si="15"/>
        <v>1470721.6438356165</v>
      </c>
    </row>
    <row r="147" spans="1:16" s="14" customFormat="1" ht="15.95" customHeight="1" x14ac:dyDescent="0.2">
      <c r="A147" s="15" t="s">
        <v>250</v>
      </c>
      <c r="B147" s="25" t="s">
        <v>251</v>
      </c>
      <c r="C147" s="29">
        <v>13</v>
      </c>
      <c r="D147" s="17" t="s">
        <v>245</v>
      </c>
      <c r="E147" s="18">
        <v>502</v>
      </c>
      <c r="F147" s="30">
        <v>1</v>
      </c>
      <c r="G147" s="31">
        <v>10623</v>
      </c>
      <c r="H147" s="20">
        <f t="shared" si="21"/>
        <v>10623</v>
      </c>
      <c r="I147" s="21">
        <f t="shared" si="13"/>
        <v>127476</v>
      </c>
      <c r="J147" s="22">
        <v>0</v>
      </c>
      <c r="K147" s="22">
        <f t="shared" si="22"/>
        <v>1746.2465753424658</v>
      </c>
      <c r="L147" s="22">
        <f t="shared" si="14"/>
        <v>17462.465753424658</v>
      </c>
      <c r="M147" s="22">
        <v>0</v>
      </c>
      <c r="N147" s="22">
        <v>0</v>
      </c>
      <c r="O147" s="22">
        <v>16076.0016</v>
      </c>
      <c r="P147" s="21">
        <f t="shared" si="15"/>
        <v>162760.7139287671</v>
      </c>
    </row>
    <row r="148" spans="1:16" s="14" customFormat="1" ht="15.95" customHeight="1" x14ac:dyDescent="0.2">
      <c r="A148" s="15" t="s">
        <v>252</v>
      </c>
      <c r="B148" s="25" t="s">
        <v>253</v>
      </c>
      <c r="C148" s="29">
        <v>13</v>
      </c>
      <c r="D148" s="17" t="s">
        <v>245</v>
      </c>
      <c r="E148" s="18">
        <v>502</v>
      </c>
      <c r="F148" s="30">
        <v>1</v>
      </c>
      <c r="G148" s="31">
        <v>9019.5</v>
      </c>
      <c r="H148" s="20">
        <f t="shared" si="21"/>
        <v>9019.5</v>
      </c>
      <c r="I148" s="21">
        <f t="shared" si="13"/>
        <v>108234</v>
      </c>
      <c r="J148" s="22">
        <v>0</v>
      </c>
      <c r="K148" s="22">
        <f t="shared" si="22"/>
        <v>1482.6575342465753</v>
      </c>
      <c r="L148" s="22">
        <f t="shared" si="14"/>
        <v>14826.575342465752</v>
      </c>
      <c r="M148" s="22">
        <v>0</v>
      </c>
      <c r="N148" s="22">
        <v>0</v>
      </c>
      <c r="O148" s="22">
        <v>13724.0016</v>
      </c>
      <c r="P148" s="21">
        <f t="shared" si="15"/>
        <v>138267.23447671233</v>
      </c>
    </row>
    <row r="149" spans="1:16" s="14" customFormat="1" ht="15.95" customHeight="1" x14ac:dyDescent="0.2">
      <c r="A149" s="15" t="s">
        <v>254</v>
      </c>
      <c r="B149" s="25" t="s">
        <v>255</v>
      </c>
      <c r="C149" s="29">
        <v>13</v>
      </c>
      <c r="D149" s="17" t="s">
        <v>245</v>
      </c>
      <c r="E149" s="18">
        <v>502</v>
      </c>
      <c r="F149" s="30">
        <v>1</v>
      </c>
      <c r="G149" s="31">
        <v>8074.5</v>
      </c>
      <c r="H149" s="20">
        <f t="shared" si="21"/>
        <v>8074.5</v>
      </c>
      <c r="I149" s="21">
        <f t="shared" ref="I149:I222" si="24">F149*G149*12</f>
        <v>96894</v>
      </c>
      <c r="J149" s="22">
        <v>0</v>
      </c>
      <c r="K149" s="22">
        <f t="shared" si="22"/>
        <v>1327.3150684931509</v>
      </c>
      <c r="L149" s="22">
        <f t="shared" ref="L149:L222" si="25">I149/365*50</f>
        <v>13273.150684931508</v>
      </c>
      <c r="M149" s="22">
        <v>0</v>
      </c>
      <c r="N149" s="22">
        <v>0</v>
      </c>
      <c r="O149" s="22">
        <v>12332.0016</v>
      </c>
      <c r="P149" s="21">
        <f t="shared" ref="P149:P222" si="26">SUM(I149:O149)</f>
        <v>123826.46735342465</v>
      </c>
    </row>
    <row r="150" spans="1:16" s="14" customFormat="1" ht="24.75" customHeight="1" x14ac:dyDescent="0.2">
      <c r="A150" s="15" t="s">
        <v>256</v>
      </c>
      <c r="B150" s="38" t="s">
        <v>257</v>
      </c>
      <c r="C150" s="29">
        <v>13</v>
      </c>
      <c r="D150" s="17" t="s">
        <v>245</v>
      </c>
      <c r="E150" s="18">
        <v>502</v>
      </c>
      <c r="F150" s="30">
        <v>2</v>
      </c>
      <c r="G150" s="31">
        <v>8124</v>
      </c>
      <c r="H150" s="20">
        <f t="shared" si="21"/>
        <v>16248</v>
      </c>
      <c r="I150" s="21">
        <f t="shared" si="24"/>
        <v>194976</v>
      </c>
      <c r="J150" s="22">
        <v>0</v>
      </c>
      <c r="K150" s="22">
        <f t="shared" si="22"/>
        <v>2670.9041095890411</v>
      </c>
      <c r="L150" s="22">
        <f t="shared" si="25"/>
        <v>26709.04109589041</v>
      </c>
      <c r="M150" s="22">
        <v>0</v>
      </c>
      <c r="N150" s="22">
        <v>0</v>
      </c>
      <c r="O150" s="22">
        <v>12408</v>
      </c>
      <c r="P150" s="21">
        <f t="shared" si="26"/>
        <v>236763.94520547945</v>
      </c>
    </row>
    <row r="151" spans="1:16" s="14" customFormat="1" ht="15.95" customHeight="1" x14ac:dyDescent="0.2">
      <c r="A151" s="15" t="s">
        <v>258</v>
      </c>
      <c r="B151" s="25" t="s">
        <v>259</v>
      </c>
      <c r="C151" s="29">
        <v>13</v>
      </c>
      <c r="D151" s="17" t="s">
        <v>245</v>
      </c>
      <c r="E151" s="18">
        <v>502</v>
      </c>
      <c r="F151" s="30">
        <v>1</v>
      </c>
      <c r="G151" s="31">
        <v>8544</v>
      </c>
      <c r="H151" s="20">
        <f t="shared" si="21"/>
        <v>8544</v>
      </c>
      <c r="I151" s="21">
        <f t="shared" si="24"/>
        <v>102528</v>
      </c>
      <c r="J151" s="22">
        <v>0</v>
      </c>
      <c r="K151" s="22">
        <f t="shared" si="22"/>
        <v>1404.4931506849316</v>
      </c>
      <c r="L151" s="22">
        <f t="shared" si="25"/>
        <v>14044.931506849314</v>
      </c>
      <c r="M151" s="22">
        <v>0</v>
      </c>
      <c r="N151" s="22">
        <v>0</v>
      </c>
      <c r="O151" s="22">
        <v>13035</v>
      </c>
      <c r="P151" s="21">
        <f t="shared" si="26"/>
        <v>131012.42465753424</v>
      </c>
    </row>
    <row r="152" spans="1:16" s="14" customFormat="1" ht="15.95" customHeight="1" x14ac:dyDescent="0.2">
      <c r="A152" s="15" t="s">
        <v>260</v>
      </c>
      <c r="B152" s="25" t="s">
        <v>261</v>
      </c>
      <c r="C152" s="29">
        <v>13</v>
      </c>
      <c r="D152" s="17" t="s">
        <v>245</v>
      </c>
      <c r="E152" s="18">
        <v>502</v>
      </c>
      <c r="F152" s="30">
        <v>1</v>
      </c>
      <c r="G152" s="31">
        <f>4181.25*2</f>
        <v>8362.5</v>
      </c>
      <c r="H152" s="20">
        <f t="shared" si="21"/>
        <v>8362.5</v>
      </c>
      <c r="I152" s="21">
        <f t="shared" si="24"/>
        <v>100350</v>
      </c>
      <c r="J152" s="22">
        <v>0</v>
      </c>
      <c r="K152" s="22">
        <f t="shared" si="22"/>
        <v>1374.6575342465753</v>
      </c>
      <c r="L152" s="22">
        <f t="shared" si="25"/>
        <v>13746.575342465752</v>
      </c>
      <c r="M152" s="22">
        <v>0</v>
      </c>
      <c r="N152" s="22">
        <v>0</v>
      </c>
      <c r="O152" s="22">
        <v>4716.4500000000007</v>
      </c>
      <c r="P152" s="21">
        <f t="shared" si="26"/>
        <v>120187.68287671234</v>
      </c>
    </row>
    <row r="153" spans="1:16" s="14" customFormat="1" ht="15.95" customHeight="1" x14ac:dyDescent="0.2">
      <c r="A153" s="15" t="s">
        <v>262</v>
      </c>
      <c r="B153" s="25" t="s">
        <v>263</v>
      </c>
      <c r="C153" s="29">
        <v>13</v>
      </c>
      <c r="D153" s="17" t="s">
        <v>245</v>
      </c>
      <c r="E153" s="18">
        <v>502</v>
      </c>
      <c r="F153" s="30">
        <v>1</v>
      </c>
      <c r="G153" s="31">
        <v>7600.5</v>
      </c>
      <c r="H153" s="20">
        <f t="shared" si="21"/>
        <v>7600.5</v>
      </c>
      <c r="I153" s="21">
        <f t="shared" si="24"/>
        <v>91206</v>
      </c>
      <c r="J153" s="22">
        <v>0</v>
      </c>
      <c r="K153" s="22">
        <f t="shared" si="22"/>
        <v>1249.3972602739725</v>
      </c>
      <c r="L153" s="22">
        <f t="shared" si="25"/>
        <v>12493.972602739726</v>
      </c>
      <c r="M153" s="22">
        <v>0</v>
      </c>
      <c r="N153" s="22">
        <v>0</v>
      </c>
      <c r="O153" s="22">
        <v>3932.2080000000005</v>
      </c>
      <c r="P153" s="21">
        <f t="shared" si="26"/>
        <v>108881.57786301369</v>
      </c>
    </row>
    <row r="154" spans="1:16" s="14" customFormat="1" ht="15.95" customHeight="1" x14ac:dyDescent="0.2">
      <c r="A154" s="56" t="s">
        <v>23</v>
      </c>
      <c r="B154" s="56"/>
      <c r="C154" s="56"/>
      <c r="D154" s="56"/>
      <c r="E154" s="56"/>
      <c r="F154" s="23">
        <f>SUM(F144:F153)</f>
        <v>27</v>
      </c>
      <c r="G154" s="20"/>
      <c r="H154" s="20"/>
      <c r="I154" s="24">
        <f>SUM(I144:I153)</f>
        <v>2804472</v>
      </c>
      <c r="J154" s="24">
        <f t="shared" ref="J154:P154" si="27">SUM(J144:J153)</f>
        <v>0</v>
      </c>
      <c r="K154" s="24">
        <f t="shared" si="27"/>
        <v>38417.424657534248</v>
      </c>
      <c r="L154" s="24">
        <f t="shared" si="27"/>
        <v>384174.24657534249</v>
      </c>
      <c r="M154" s="24">
        <f t="shared" si="27"/>
        <v>0</v>
      </c>
      <c r="N154" s="24">
        <f t="shared" si="27"/>
        <v>0</v>
      </c>
      <c r="O154" s="24">
        <f t="shared" si="27"/>
        <v>101039.66280000001</v>
      </c>
      <c r="P154" s="24">
        <f t="shared" si="27"/>
        <v>3328103.3340328769</v>
      </c>
    </row>
    <row r="155" spans="1:16" s="14" customFormat="1" ht="15.95" customHeight="1" x14ac:dyDescent="0.2">
      <c r="A155" s="15" t="s">
        <v>264</v>
      </c>
      <c r="B155" s="25" t="s">
        <v>265</v>
      </c>
      <c r="C155" s="29">
        <v>14</v>
      </c>
      <c r="D155" s="17" t="s">
        <v>266</v>
      </c>
      <c r="E155" s="18">
        <v>503</v>
      </c>
      <c r="F155" s="30">
        <v>1</v>
      </c>
      <c r="G155" s="31">
        <v>14993.001</v>
      </c>
      <c r="H155" s="20">
        <f t="shared" si="21"/>
        <v>14993.001</v>
      </c>
      <c r="I155" s="21">
        <f t="shared" si="24"/>
        <v>179916.01199999999</v>
      </c>
      <c r="J155" s="22">
        <v>0</v>
      </c>
      <c r="K155" s="22">
        <f t="shared" si="22"/>
        <v>2464.602904109589</v>
      </c>
      <c r="L155" s="22">
        <f t="shared" si="25"/>
        <v>24646.029041095888</v>
      </c>
      <c r="M155" s="22">
        <v>0</v>
      </c>
      <c r="N155" s="22">
        <v>0</v>
      </c>
      <c r="O155" s="22">
        <v>0</v>
      </c>
      <c r="P155" s="21">
        <f t="shared" si="26"/>
        <v>207026.64394520546</v>
      </c>
    </row>
    <row r="156" spans="1:16" s="14" customFormat="1" ht="15.95" customHeight="1" x14ac:dyDescent="0.2">
      <c r="A156" s="15" t="s">
        <v>267</v>
      </c>
      <c r="B156" s="25" t="s">
        <v>268</v>
      </c>
      <c r="C156" s="29">
        <v>14</v>
      </c>
      <c r="D156" s="17" t="s">
        <v>266</v>
      </c>
      <c r="E156" s="18">
        <v>503</v>
      </c>
      <c r="F156" s="30">
        <v>1</v>
      </c>
      <c r="G156" s="31">
        <f>3000*2</f>
        <v>6000</v>
      </c>
      <c r="H156" s="20">
        <f t="shared" si="21"/>
        <v>6000</v>
      </c>
      <c r="I156" s="21">
        <f t="shared" si="24"/>
        <v>72000</v>
      </c>
      <c r="J156" s="22">
        <v>0</v>
      </c>
      <c r="K156" s="22">
        <f t="shared" si="22"/>
        <v>986.30136986301363</v>
      </c>
      <c r="L156" s="22">
        <f t="shared" si="25"/>
        <v>9863.0136986301368</v>
      </c>
      <c r="M156" s="22">
        <v>0</v>
      </c>
      <c r="N156" s="22">
        <v>0</v>
      </c>
      <c r="O156" s="32">
        <v>3384</v>
      </c>
      <c r="P156" s="21">
        <f t="shared" si="26"/>
        <v>86233.315068493146</v>
      </c>
    </row>
    <row r="157" spans="1:16" s="14" customFormat="1" ht="39.75" customHeight="1" x14ac:dyDescent="0.2">
      <c r="A157" s="18" t="s">
        <v>39</v>
      </c>
      <c r="B157" s="38" t="s">
        <v>398</v>
      </c>
      <c r="C157" s="29">
        <v>14</v>
      </c>
      <c r="D157" s="39" t="s">
        <v>266</v>
      </c>
      <c r="E157" s="18">
        <v>503</v>
      </c>
      <c r="F157" s="30">
        <v>2</v>
      </c>
      <c r="G157" s="31">
        <v>6972</v>
      </c>
      <c r="H157" s="20">
        <f t="shared" si="21"/>
        <v>13944</v>
      </c>
      <c r="I157" s="21">
        <f t="shared" si="24"/>
        <v>167328</v>
      </c>
      <c r="J157" s="22">
        <v>0</v>
      </c>
      <c r="K157" s="22">
        <f t="shared" si="22"/>
        <v>2292.1643835616437</v>
      </c>
      <c r="L157" s="22">
        <f t="shared" si="25"/>
        <v>22921.64383561644</v>
      </c>
      <c r="M157" s="22">
        <v>0</v>
      </c>
      <c r="N157" s="22">
        <v>0</v>
      </c>
      <c r="O157" s="40">
        <v>3932.2080000000005</v>
      </c>
      <c r="P157" s="21">
        <f t="shared" si="26"/>
        <v>196474.0162191781</v>
      </c>
    </row>
    <row r="158" spans="1:16" s="14" customFormat="1" ht="15.95" customHeight="1" x14ac:dyDescent="0.2">
      <c r="A158" s="15" t="s">
        <v>267</v>
      </c>
      <c r="B158" s="25" t="s">
        <v>269</v>
      </c>
      <c r="C158" s="29">
        <v>14</v>
      </c>
      <c r="D158" s="17" t="s">
        <v>266</v>
      </c>
      <c r="E158" s="18">
        <v>503</v>
      </c>
      <c r="F158" s="30">
        <v>1</v>
      </c>
      <c r="G158" s="31">
        <f>2793*2</f>
        <v>5586</v>
      </c>
      <c r="H158" s="20">
        <f t="shared" si="21"/>
        <v>5586</v>
      </c>
      <c r="I158" s="21">
        <f t="shared" si="24"/>
        <v>67032</v>
      </c>
      <c r="J158" s="22">
        <v>0</v>
      </c>
      <c r="K158" s="22">
        <f t="shared" si="22"/>
        <v>918.24657534246569</v>
      </c>
      <c r="L158" s="22">
        <f t="shared" si="25"/>
        <v>9182.4657534246562</v>
      </c>
      <c r="M158" s="22">
        <v>0</v>
      </c>
      <c r="N158" s="22">
        <v>0</v>
      </c>
      <c r="O158" s="32">
        <v>3150.5039999999999</v>
      </c>
      <c r="P158" s="21">
        <f t="shared" si="26"/>
        <v>80283.216328767114</v>
      </c>
    </row>
    <row r="159" spans="1:16" s="14" customFormat="1" ht="15.95" customHeight="1" x14ac:dyDescent="0.2">
      <c r="A159" s="56" t="s">
        <v>23</v>
      </c>
      <c r="B159" s="56"/>
      <c r="C159" s="56"/>
      <c r="D159" s="56"/>
      <c r="E159" s="56"/>
      <c r="F159" s="23">
        <f>SUM(F155:F158)</f>
        <v>5</v>
      </c>
      <c r="G159" s="20"/>
      <c r="H159" s="20"/>
      <c r="I159" s="24">
        <f>SUM(I155:I158)</f>
        <v>486276.01199999999</v>
      </c>
      <c r="J159" s="24">
        <f t="shared" ref="J159:P159" si="28">SUM(J155:J158)</f>
        <v>0</v>
      </c>
      <c r="K159" s="24">
        <f t="shared" si="28"/>
        <v>6661.3152328767119</v>
      </c>
      <c r="L159" s="24">
        <f t="shared" si="28"/>
        <v>66613.152328767115</v>
      </c>
      <c r="M159" s="24">
        <f t="shared" si="28"/>
        <v>0</v>
      </c>
      <c r="N159" s="24">
        <f t="shared" si="28"/>
        <v>0</v>
      </c>
      <c r="O159" s="24">
        <f t="shared" si="28"/>
        <v>10466.712</v>
      </c>
      <c r="P159" s="24">
        <f t="shared" si="28"/>
        <v>570017.19156164385</v>
      </c>
    </row>
    <row r="160" spans="1:16" s="14" customFormat="1" ht="15.95" customHeight="1" x14ac:dyDescent="0.2">
      <c r="A160" s="15" t="s">
        <v>270</v>
      </c>
      <c r="B160" s="25" t="s">
        <v>271</v>
      </c>
      <c r="C160" s="29">
        <v>15</v>
      </c>
      <c r="D160" s="17" t="s">
        <v>272</v>
      </c>
      <c r="E160" s="18">
        <v>503</v>
      </c>
      <c r="F160" s="30">
        <v>1</v>
      </c>
      <c r="G160" s="31">
        <v>13521</v>
      </c>
      <c r="H160" s="20">
        <f t="shared" si="21"/>
        <v>13521</v>
      </c>
      <c r="I160" s="21">
        <f t="shared" si="24"/>
        <v>162252</v>
      </c>
      <c r="J160" s="22">
        <v>0</v>
      </c>
      <c r="K160" s="22">
        <f t="shared" si="22"/>
        <v>2222.6301369863013</v>
      </c>
      <c r="L160" s="22">
        <f t="shared" si="25"/>
        <v>22226.301369863013</v>
      </c>
      <c r="M160" s="22">
        <v>0</v>
      </c>
      <c r="N160" s="22">
        <v>0</v>
      </c>
      <c r="O160" s="22">
        <v>0</v>
      </c>
      <c r="P160" s="21">
        <f t="shared" si="26"/>
        <v>186700.9315068493</v>
      </c>
    </row>
    <row r="161" spans="1:30" s="14" customFormat="1" ht="15.95" customHeight="1" x14ac:dyDescent="0.2">
      <c r="A161" s="15" t="s">
        <v>39</v>
      </c>
      <c r="B161" s="25" t="s">
        <v>273</v>
      </c>
      <c r="C161" s="29">
        <v>15</v>
      </c>
      <c r="D161" s="17" t="s">
        <v>272</v>
      </c>
      <c r="E161" s="18">
        <v>503</v>
      </c>
      <c r="F161" s="30">
        <v>1</v>
      </c>
      <c r="G161" s="31">
        <v>9351</v>
      </c>
      <c r="H161" s="20">
        <f t="shared" si="21"/>
        <v>9351</v>
      </c>
      <c r="I161" s="21">
        <f t="shared" si="24"/>
        <v>112212</v>
      </c>
      <c r="J161" s="22">
        <v>0</v>
      </c>
      <c r="K161" s="22">
        <f t="shared" si="22"/>
        <v>1537.1506849315069</v>
      </c>
      <c r="L161" s="22">
        <f t="shared" si="25"/>
        <v>15371.506849315068</v>
      </c>
      <c r="M161" s="22">
        <v>0</v>
      </c>
      <c r="N161" s="22">
        <v>0</v>
      </c>
      <c r="O161" s="22">
        <v>14216.0016</v>
      </c>
      <c r="P161" s="21">
        <f t="shared" si="26"/>
        <v>143336.65913424655</v>
      </c>
    </row>
    <row r="162" spans="1:30" s="14" customFormat="1" ht="26.25" customHeight="1" x14ac:dyDescent="0.2">
      <c r="A162" s="15" t="s">
        <v>39</v>
      </c>
      <c r="B162" s="38" t="s">
        <v>274</v>
      </c>
      <c r="C162" s="29">
        <v>15</v>
      </c>
      <c r="D162" s="17" t="s">
        <v>272</v>
      </c>
      <c r="E162" s="18">
        <v>503</v>
      </c>
      <c r="F162" s="30">
        <v>2</v>
      </c>
      <c r="G162" s="31">
        <v>8187</v>
      </c>
      <c r="H162" s="20">
        <f t="shared" si="21"/>
        <v>16374</v>
      </c>
      <c r="I162" s="21">
        <f t="shared" si="24"/>
        <v>196488</v>
      </c>
      <c r="J162" s="22">
        <v>0</v>
      </c>
      <c r="K162" s="22">
        <f t="shared" si="22"/>
        <v>2691.6164383561641</v>
      </c>
      <c r="L162" s="22">
        <f t="shared" si="25"/>
        <v>26916.164383561641</v>
      </c>
      <c r="M162" s="22">
        <v>0</v>
      </c>
      <c r="N162" s="22">
        <v>0</v>
      </c>
      <c r="O162" s="22">
        <v>12503.0016</v>
      </c>
      <c r="P162" s="21">
        <f t="shared" si="26"/>
        <v>238598.7824219178</v>
      </c>
    </row>
    <row r="163" spans="1:30" s="14" customFormat="1" ht="15.95" customHeight="1" x14ac:dyDescent="0.2">
      <c r="A163" s="15" t="s">
        <v>275</v>
      </c>
      <c r="B163" s="25" t="s">
        <v>276</v>
      </c>
      <c r="C163" s="29">
        <v>15</v>
      </c>
      <c r="D163" s="17" t="s">
        <v>272</v>
      </c>
      <c r="E163" s="18">
        <v>503</v>
      </c>
      <c r="F163" s="30">
        <v>1</v>
      </c>
      <c r="G163" s="31">
        <v>9144</v>
      </c>
      <c r="H163" s="20">
        <f t="shared" si="21"/>
        <v>9144</v>
      </c>
      <c r="I163" s="21">
        <f t="shared" si="24"/>
        <v>109728</v>
      </c>
      <c r="J163" s="22">
        <v>0</v>
      </c>
      <c r="K163" s="22">
        <f t="shared" si="22"/>
        <v>1503.1232876712329</v>
      </c>
      <c r="L163" s="22">
        <f t="shared" si="25"/>
        <v>15031.232876712329</v>
      </c>
      <c r="M163" s="22">
        <v>0</v>
      </c>
      <c r="N163" s="22">
        <v>0</v>
      </c>
      <c r="O163" s="22">
        <v>13912.0008</v>
      </c>
      <c r="P163" s="21">
        <f t="shared" si="26"/>
        <v>140174.35696438357</v>
      </c>
    </row>
    <row r="164" spans="1:30" s="14" customFormat="1" ht="15.95" customHeight="1" x14ac:dyDescent="0.2">
      <c r="A164" s="56" t="s">
        <v>23</v>
      </c>
      <c r="B164" s="56"/>
      <c r="C164" s="56"/>
      <c r="D164" s="56"/>
      <c r="E164" s="56"/>
      <c r="F164" s="23">
        <f>SUM(F160:F163)</f>
        <v>5</v>
      </c>
      <c r="G164" s="20"/>
      <c r="H164" s="20"/>
      <c r="I164" s="24">
        <f>SUM(I160:I163)</f>
        <v>580680</v>
      </c>
      <c r="J164" s="24">
        <f t="shared" ref="J164:P164" si="29">SUM(J160:J163)</f>
        <v>0</v>
      </c>
      <c r="K164" s="24">
        <f t="shared" si="29"/>
        <v>7954.5205479452052</v>
      </c>
      <c r="L164" s="24">
        <f t="shared" si="29"/>
        <v>79545.205479452052</v>
      </c>
      <c r="M164" s="24">
        <f t="shared" si="29"/>
        <v>0</v>
      </c>
      <c r="N164" s="24">
        <f t="shared" si="29"/>
        <v>0</v>
      </c>
      <c r="O164" s="24">
        <f t="shared" si="29"/>
        <v>40631.004000000001</v>
      </c>
      <c r="P164" s="24">
        <f t="shared" si="29"/>
        <v>708810.73002739716</v>
      </c>
    </row>
    <row r="165" spans="1:30" s="14" customFormat="1" ht="15.95" customHeight="1" x14ac:dyDescent="0.2">
      <c r="A165" s="15" t="s">
        <v>277</v>
      </c>
      <c r="B165" s="25" t="s">
        <v>278</v>
      </c>
      <c r="C165" s="29">
        <v>16</v>
      </c>
      <c r="D165" s="17" t="s">
        <v>279</v>
      </c>
      <c r="E165" s="18">
        <v>503</v>
      </c>
      <c r="F165" s="30">
        <v>1</v>
      </c>
      <c r="G165" s="31">
        <v>5598</v>
      </c>
      <c r="H165" s="20">
        <f t="shared" si="21"/>
        <v>5598</v>
      </c>
      <c r="I165" s="21">
        <f t="shared" si="24"/>
        <v>67176</v>
      </c>
      <c r="J165" s="22">
        <v>0</v>
      </c>
      <c r="K165" s="22">
        <f t="shared" si="22"/>
        <v>920.21917808219177</v>
      </c>
      <c r="L165" s="22">
        <f t="shared" si="25"/>
        <v>9202.1917808219168</v>
      </c>
      <c r="M165" s="22">
        <v>0</v>
      </c>
      <c r="N165" s="22">
        <v>0</v>
      </c>
      <c r="O165" s="22">
        <v>0</v>
      </c>
      <c r="P165" s="21">
        <f t="shared" si="26"/>
        <v>77298.410958904104</v>
      </c>
    </row>
    <row r="166" spans="1:30" s="14" customFormat="1" ht="24.75" customHeight="1" x14ac:dyDescent="0.2">
      <c r="A166" s="15" t="s">
        <v>280</v>
      </c>
      <c r="B166" s="38" t="s">
        <v>281</v>
      </c>
      <c r="C166" s="29">
        <v>16</v>
      </c>
      <c r="D166" s="17" t="s">
        <v>279</v>
      </c>
      <c r="E166" s="18">
        <v>503</v>
      </c>
      <c r="F166" s="30">
        <v>2</v>
      </c>
      <c r="G166" s="31">
        <v>1142.25</v>
      </c>
      <c r="H166" s="20">
        <f t="shared" si="21"/>
        <v>2284.5</v>
      </c>
      <c r="I166" s="21">
        <f t="shared" si="24"/>
        <v>27414</v>
      </c>
      <c r="J166" s="22">
        <v>0</v>
      </c>
      <c r="K166" s="22">
        <f t="shared" si="22"/>
        <v>375.53424657534242</v>
      </c>
      <c r="L166" s="22">
        <f t="shared" si="25"/>
        <v>3755.3424657534242</v>
      </c>
      <c r="M166" s="22">
        <v>0</v>
      </c>
      <c r="N166" s="22">
        <v>0</v>
      </c>
      <c r="O166" s="22">
        <v>2072.0016000000001</v>
      </c>
      <c r="P166" s="21">
        <f t="shared" si="26"/>
        <v>33616.878312328765</v>
      </c>
    </row>
    <row r="167" spans="1:30" s="14" customFormat="1" ht="15.95" customHeight="1" x14ac:dyDescent="0.2">
      <c r="A167" s="15" t="s">
        <v>39</v>
      </c>
      <c r="B167" s="25" t="s">
        <v>30</v>
      </c>
      <c r="C167" s="29">
        <v>16</v>
      </c>
      <c r="D167" s="17" t="s">
        <v>279</v>
      </c>
      <c r="E167" s="18">
        <v>503</v>
      </c>
      <c r="F167" s="30">
        <v>1</v>
      </c>
      <c r="G167" s="31">
        <f>1725*2</f>
        <v>3450</v>
      </c>
      <c r="H167" s="20">
        <f t="shared" si="21"/>
        <v>3450</v>
      </c>
      <c r="I167" s="21">
        <f t="shared" si="24"/>
        <v>41400</v>
      </c>
      <c r="J167" s="22">
        <v>0</v>
      </c>
      <c r="K167" s="22">
        <f t="shared" si="22"/>
        <v>567.1232876712329</v>
      </c>
      <c r="L167" s="22">
        <f t="shared" si="25"/>
        <v>5671.232876712329</v>
      </c>
      <c r="M167" s="22">
        <v>0</v>
      </c>
      <c r="N167" s="22">
        <v>0</v>
      </c>
      <c r="O167" s="32">
        <v>1945.8000000000002</v>
      </c>
      <c r="P167" s="21">
        <f t="shared" si="26"/>
        <v>49584.156164383559</v>
      </c>
    </row>
    <row r="168" spans="1:30" s="14" customFormat="1" ht="15.95" customHeight="1" x14ac:dyDescent="0.2">
      <c r="A168" s="56" t="s">
        <v>23</v>
      </c>
      <c r="B168" s="56"/>
      <c r="C168" s="56"/>
      <c r="D168" s="56"/>
      <c r="E168" s="56"/>
      <c r="F168" s="23">
        <f>SUM(F165:F167)</f>
        <v>4</v>
      </c>
      <c r="G168" s="20"/>
      <c r="H168" s="20"/>
      <c r="I168" s="24">
        <f>SUM(I165:I167)</f>
        <v>135990</v>
      </c>
      <c r="J168" s="24">
        <f t="shared" ref="J168:P168" si="30">SUM(J165:J167)</f>
        <v>0</v>
      </c>
      <c r="K168" s="24">
        <f t="shared" si="30"/>
        <v>1862.8767123287671</v>
      </c>
      <c r="L168" s="24">
        <f t="shared" si="30"/>
        <v>18628.767123287671</v>
      </c>
      <c r="M168" s="24">
        <f t="shared" si="30"/>
        <v>0</v>
      </c>
      <c r="N168" s="24">
        <f t="shared" si="30"/>
        <v>0</v>
      </c>
      <c r="O168" s="24">
        <f t="shared" si="30"/>
        <v>4017.8016000000002</v>
      </c>
      <c r="P168" s="24">
        <f t="shared" si="30"/>
        <v>160499.44543561642</v>
      </c>
    </row>
    <row r="169" spans="1:30" s="14" customFormat="1" ht="15.95" customHeight="1" x14ac:dyDescent="0.2">
      <c r="A169" s="15" t="s">
        <v>282</v>
      </c>
      <c r="B169" s="25" t="s">
        <v>283</v>
      </c>
      <c r="C169" s="29">
        <v>17</v>
      </c>
      <c r="D169" s="17" t="s">
        <v>284</v>
      </c>
      <c r="E169" s="18">
        <v>503</v>
      </c>
      <c r="F169" s="30">
        <v>1</v>
      </c>
      <c r="G169" s="31">
        <v>1509</v>
      </c>
      <c r="H169" s="20">
        <f t="shared" si="21"/>
        <v>1509</v>
      </c>
      <c r="I169" s="21">
        <f t="shared" si="24"/>
        <v>18108</v>
      </c>
      <c r="J169" s="22">
        <v>0</v>
      </c>
      <c r="K169" s="22">
        <f t="shared" si="22"/>
        <v>248.05479452054794</v>
      </c>
      <c r="L169" s="22">
        <f t="shared" si="25"/>
        <v>2480.5479452054792</v>
      </c>
      <c r="M169" s="22">
        <v>0</v>
      </c>
      <c r="N169" s="22">
        <v>0</v>
      </c>
      <c r="O169" s="22">
        <v>2523</v>
      </c>
      <c r="P169" s="21">
        <f t="shared" si="26"/>
        <v>23359.602739726026</v>
      </c>
    </row>
    <row r="170" spans="1:30" s="14" customFormat="1" ht="15.95" customHeight="1" x14ac:dyDescent="0.2">
      <c r="A170" s="15" t="s">
        <v>39</v>
      </c>
      <c r="B170" s="25" t="s">
        <v>285</v>
      </c>
      <c r="C170" s="29">
        <v>17</v>
      </c>
      <c r="D170" s="17" t="s">
        <v>284</v>
      </c>
      <c r="E170" s="18">
        <v>503</v>
      </c>
      <c r="F170" s="30">
        <v>1</v>
      </c>
      <c r="G170" s="31">
        <v>1509</v>
      </c>
      <c r="H170" s="20">
        <f t="shared" si="21"/>
        <v>1509</v>
      </c>
      <c r="I170" s="21">
        <f t="shared" si="24"/>
        <v>18108</v>
      </c>
      <c r="J170" s="22">
        <v>0</v>
      </c>
      <c r="K170" s="22">
        <f t="shared" si="22"/>
        <v>248.05479452054794</v>
      </c>
      <c r="L170" s="22">
        <f t="shared" si="25"/>
        <v>2480.5479452054792</v>
      </c>
      <c r="M170" s="22">
        <v>0</v>
      </c>
      <c r="N170" s="22">
        <v>0</v>
      </c>
      <c r="O170" s="22">
        <v>2523</v>
      </c>
      <c r="P170" s="21">
        <f t="shared" si="26"/>
        <v>23359.602739726026</v>
      </c>
    </row>
    <row r="171" spans="1:30" s="14" customFormat="1" ht="15.95" customHeight="1" x14ac:dyDescent="0.2">
      <c r="A171" s="15" t="s">
        <v>286</v>
      </c>
      <c r="B171" s="25" t="s">
        <v>405</v>
      </c>
      <c r="C171" s="29">
        <v>17</v>
      </c>
      <c r="D171" s="17" t="s">
        <v>284</v>
      </c>
      <c r="E171" s="18">
        <v>503</v>
      </c>
      <c r="F171" s="30">
        <v>1</v>
      </c>
      <c r="G171" s="31">
        <v>17063.001</v>
      </c>
      <c r="H171" s="20">
        <f t="shared" si="21"/>
        <v>17063.001</v>
      </c>
      <c r="I171" s="21">
        <f t="shared" si="24"/>
        <v>204756.01199999999</v>
      </c>
      <c r="J171" s="22">
        <v>0</v>
      </c>
      <c r="K171" s="22">
        <f t="shared" si="22"/>
        <v>2804.8768767123283</v>
      </c>
      <c r="L171" s="22">
        <f t="shared" si="25"/>
        <v>28048.768767123285</v>
      </c>
      <c r="M171" s="22">
        <v>0</v>
      </c>
      <c r="N171" s="22">
        <v>0</v>
      </c>
      <c r="O171" s="22">
        <v>0</v>
      </c>
      <c r="P171" s="21">
        <f t="shared" si="26"/>
        <v>235609.65764383561</v>
      </c>
    </row>
    <row r="172" spans="1:30" s="14" customFormat="1" ht="15.95" customHeight="1" x14ac:dyDescent="0.2">
      <c r="A172" s="15" t="s">
        <v>287</v>
      </c>
      <c r="B172" s="25" t="s">
        <v>288</v>
      </c>
      <c r="C172" s="29">
        <v>17</v>
      </c>
      <c r="D172" s="17" t="s">
        <v>284</v>
      </c>
      <c r="E172" s="18">
        <v>503</v>
      </c>
      <c r="F172" s="30">
        <v>1</v>
      </c>
      <c r="G172" s="31">
        <v>7707</v>
      </c>
      <c r="H172" s="20">
        <f t="shared" si="21"/>
        <v>7707</v>
      </c>
      <c r="I172" s="21">
        <f t="shared" si="24"/>
        <v>92484</v>
      </c>
      <c r="J172" s="22">
        <v>0</v>
      </c>
      <c r="K172" s="22">
        <f t="shared" si="22"/>
        <v>1266.9041095890411</v>
      </c>
      <c r="L172" s="22">
        <f t="shared" si="25"/>
        <v>12669.04109589041</v>
      </c>
      <c r="M172" s="22">
        <v>0</v>
      </c>
      <c r="N172" s="22">
        <v>0</v>
      </c>
      <c r="O172" s="22">
        <v>8609.0015999999996</v>
      </c>
      <c r="P172" s="21">
        <f t="shared" si="26"/>
        <v>115028.94680547946</v>
      </c>
      <c r="AD172" s="26"/>
    </row>
    <row r="173" spans="1:30" s="14" customFormat="1" ht="25.5" customHeight="1" x14ac:dyDescent="0.2">
      <c r="A173" s="15" t="s">
        <v>289</v>
      </c>
      <c r="B173" s="38" t="s">
        <v>400</v>
      </c>
      <c r="C173" s="29">
        <v>17</v>
      </c>
      <c r="D173" s="17" t="s">
        <v>284</v>
      </c>
      <c r="E173" s="18">
        <v>503</v>
      </c>
      <c r="F173" s="30">
        <v>2</v>
      </c>
      <c r="G173" s="31">
        <v>5878.5</v>
      </c>
      <c r="H173" s="20">
        <f t="shared" si="21"/>
        <v>11757</v>
      </c>
      <c r="I173" s="21">
        <f t="shared" si="24"/>
        <v>141084</v>
      </c>
      <c r="J173" s="22">
        <v>0</v>
      </c>
      <c r="K173" s="22">
        <f t="shared" si="22"/>
        <v>1932.6575342465753</v>
      </c>
      <c r="L173" s="22">
        <f t="shared" si="25"/>
        <v>19326.575342465752</v>
      </c>
      <c r="M173" s="22">
        <v>0</v>
      </c>
      <c r="N173" s="22">
        <v>0</v>
      </c>
      <c r="O173" s="22">
        <v>9185.0015999999996</v>
      </c>
      <c r="P173" s="21">
        <f t="shared" si="26"/>
        <v>171528.2344767123</v>
      </c>
      <c r="AD173" s="26"/>
    </row>
    <row r="174" spans="1:30" s="14" customFormat="1" ht="15.95" customHeight="1" x14ac:dyDescent="0.2">
      <c r="A174" s="15" t="s">
        <v>290</v>
      </c>
      <c r="B174" s="25" t="s">
        <v>291</v>
      </c>
      <c r="C174" s="29">
        <v>17</v>
      </c>
      <c r="D174" s="17" t="s">
        <v>284</v>
      </c>
      <c r="E174" s="18">
        <v>503</v>
      </c>
      <c r="F174" s="30">
        <v>1</v>
      </c>
      <c r="G174" s="31">
        <v>2760</v>
      </c>
      <c r="H174" s="20">
        <f t="shared" si="21"/>
        <v>2760</v>
      </c>
      <c r="I174" s="21">
        <f t="shared" si="24"/>
        <v>33120</v>
      </c>
      <c r="J174" s="22">
        <v>0</v>
      </c>
      <c r="K174" s="22">
        <f t="shared" si="22"/>
        <v>453.69863013698625</v>
      </c>
      <c r="L174" s="22">
        <f t="shared" si="25"/>
        <v>4536.9863013698623</v>
      </c>
      <c r="M174" s="22">
        <v>0</v>
      </c>
      <c r="N174" s="22">
        <v>0</v>
      </c>
      <c r="O174" s="22">
        <v>4696.0056000000004</v>
      </c>
      <c r="P174" s="21">
        <f t="shared" si="26"/>
        <v>42806.690531506843</v>
      </c>
      <c r="AD174" s="28"/>
    </row>
    <row r="175" spans="1:30" s="14" customFormat="1" ht="15.95" customHeight="1" x14ac:dyDescent="0.2">
      <c r="A175" s="15" t="s">
        <v>292</v>
      </c>
      <c r="B175" s="25" t="s">
        <v>293</v>
      </c>
      <c r="C175" s="29">
        <v>17</v>
      </c>
      <c r="D175" s="17" t="s">
        <v>284</v>
      </c>
      <c r="E175" s="18">
        <v>503</v>
      </c>
      <c r="F175" s="30">
        <v>1</v>
      </c>
      <c r="G175" s="31">
        <v>6166</v>
      </c>
      <c r="H175" s="20">
        <f t="shared" si="21"/>
        <v>6166</v>
      </c>
      <c r="I175" s="21">
        <f t="shared" si="24"/>
        <v>73992</v>
      </c>
      <c r="J175" s="22">
        <v>0</v>
      </c>
      <c r="K175" s="22">
        <f t="shared" si="22"/>
        <v>1013.5890410958905</v>
      </c>
      <c r="L175" s="22">
        <f t="shared" si="25"/>
        <v>10135.890410958906</v>
      </c>
      <c r="M175" s="22">
        <v>0</v>
      </c>
      <c r="N175" s="22">
        <v>0</v>
      </c>
      <c r="O175" s="22">
        <v>10109</v>
      </c>
      <c r="P175" s="21">
        <f t="shared" si="26"/>
        <v>95250.479452054802</v>
      </c>
    </row>
    <row r="176" spans="1:30" s="14" customFormat="1" ht="15.95" customHeight="1" x14ac:dyDescent="0.2">
      <c r="A176" s="56" t="s">
        <v>23</v>
      </c>
      <c r="B176" s="56"/>
      <c r="C176" s="56"/>
      <c r="D176" s="56"/>
      <c r="E176" s="56"/>
      <c r="F176" s="23">
        <f>SUM(F169:F175)</f>
        <v>8</v>
      </c>
      <c r="G176" s="20"/>
      <c r="H176" s="20"/>
      <c r="I176" s="24">
        <f>SUM(I169:I175)</f>
        <v>581652.01199999999</v>
      </c>
      <c r="J176" s="24">
        <f t="shared" ref="J176:P176" si="31">SUM(J169:J175)</f>
        <v>0</v>
      </c>
      <c r="K176" s="24">
        <f t="shared" si="31"/>
        <v>7967.8357808219171</v>
      </c>
      <c r="L176" s="24">
        <f t="shared" si="31"/>
        <v>79678.357808219167</v>
      </c>
      <c r="M176" s="24">
        <f t="shared" si="31"/>
        <v>0</v>
      </c>
      <c r="N176" s="24">
        <f t="shared" si="31"/>
        <v>0</v>
      </c>
      <c r="O176" s="24">
        <f t="shared" si="31"/>
        <v>37645.008799999996</v>
      </c>
      <c r="P176" s="24">
        <f t="shared" si="31"/>
        <v>706943.21438904118</v>
      </c>
    </row>
    <row r="177" spans="1:16" s="14" customFormat="1" ht="15.95" customHeight="1" x14ac:dyDescent="0.2">
      <c r="A177" s="15" t="s">
        <v>294</v>
      </c>
      <c r="B177" s="25" t="s">
        <v>295</v>
      </c>
      <c r="C177" s="29">
        <v>18</v>
      </c>
      <c r="D177" s="17" t="s">
        <v>296</v>
      </c>
      <c r="E177" s="18">
        <v>503</v>
      </c>
      <c r="F177" s="30">
        <v>1</v>
      </c>
      <c r="G177" s="31">
        <v>13995</v>
      </c>
      <c r="H177" s="20">
        <f t="shared" si="21"/>
        <v>13995</v>
      </c>
      <c r="I177" s="21">
        <f t="shared" si="24"/>
        <v>167940</v>
      </c>
      <c r="J177" s="22">
        <v>0</v>
      </c>
      <c r="K177" s="22">
        <f t="shared" si="22"/>
        <v>2300.5479452054797</v>
      </c>
      <c r="L177" s="22">
        <f t="shared" si="25"/>
        <v>23005.479452054795</v>
      </c>
      <c r="M177" s="22">
        <v>0</v>
      </c>
      <c r="N177" s="22">
        <v>0</v>
      </c>
      <c r="O177" s="22">
        <v>0</v>
      </c>
      <c r="P177" s="21">
        <f t="shared" si="26"/>
        <v>193246.02739726027</v>
      </c>
    </row>
    <row r="178" spans="1:16" s="14" customFormat="1" ht="15.95" customHeight="1" x14ac:dyDescent="0.2">
      <c r="A178" s="15" t="s">
        <v>297</v>
      </c>
      <c r="B178" s="25" t="s">
        <v>298</v>
      </c>
      <c r="C178" s="29">
        <v>18</v>
      </c>
      <c r="D178" s="17" t="s">
        <v>296</v>
      </c>
      <c r="E178" s="18">
        <v>503</v>
      </c>
      <c r="F178" s="30">
        <v>1</v>
      </c>
      <c r="G178" s="31">
        <v>3409.002</v>
      </c>
      <c r="H178" s="20">
        <f t="shared" si="21"/>
        <v>3409.002</v>
      </c>
      <c r="I178" s="21">
        <f t="shared" si="24"/>
        <v>40908.023999999998</v>
      </c>
      <c r="J178" s="22">
        <v>0</v>
      </c>
      <c r="K178" s="22">
        <f t="shared" si="22"/>
        <v>560.38389041095888</v>
      </c>
      <c r="L178" s="22">
        <f t="shared" si="25"/>
        <v>5603.8389041095888</v>
      </c>
      <c r="M178" s="22">
        <v>0</v>
      </c>
      <c r="N178" s="22">
        <v>0</v>
      </c>
      <c r="O178" s="22">
        <v>5748</v>
      </c>
      <c r="P178" s="21">
        <f t="shared" si="26"/>
        <v>52820.246794520543</v>
      </c>
    </row>
    <row r="179" spans="1:16" s="14" customFormat="1" ht="15.95" customHeight="1" x14ac:dyDescent="0.2">
      <c r="A179" s="15" t="s">
        <v>299</v>
      </c>
      <c r="B179" s="25" t="s">
        <v>300</v>
      </c>
      <c r="C179" s="29">
        <v>18</v>
      </c>
      <c r="D179" s="17" t="s">
        <v>296</v>
      </c>
      <c r="E179" s="18">
        <v>503</v>
      </c>
      <c r="F179" s="30">
        <v>1</v>
      </c>
      <c r="G179" s="31">
        <v>3409.002</v>
      </c>
      <c r="H179" s="20">
        <f t="shared" si="21"/>
        <v>3409.002</v>
      </c>
      <c r="I179" s="21">
        <f t="shared" si="24"/>
        <v>40908.023999999998</v>
      </c>
      <c r="J179" s="22">
        <v>0</v>
      </c>
      <c r="K179" s="22">
        <f t="shared" si="22"/>
        <v>560.38389041095888</v>
      </c>
      <c r="L179" s="22">
        <f t="shared" si="25"/>
        <v>5603.8389041095888</v>
      </c>
      <c r="M179" s="22">
        <v>0</v>
      </c>
      <c r="N179" s="22">
        <v>0</v>
      </c>
      <c r="O179" s="22">
        <v>5748</v>
      </c>
      <c r="P179" s="21">
        <f t="shared" si="26"/>
        <v>52820.246794520543</v>
      </c>
    </row>
    <row r="180" spans="1:16" s="14" customFormat="1" ht="15.95" customHeight="1" x14ac:dyDescent="0.2">
      <c r="A180" s="15" t="s">
        <v>301</v>
      </c>
      <c r="B180" s="25" t="s">
        <v>302</v>
      </c>
      <c r="C180" s="29">
        <v>18</v>
      </c>
      <c r="D180" s="17" t="s">
        <v>296</v>
      </c>
      <c r="E180" s="18">
        <v>503</v>
      </c>
      <c r="F180" s="30">
        <v>1</v>
      </c>
      <c r="G180" s="31">
        <v>3409.002</v>
      </c>
      <c r="H180" s="20">
        <f t="shared" si="21"/>
        <v>3409.002</v>
      </c>
      <c r="I180" s="21">
        <f t="shared" si="24"/>
        <v>40908.023999999998</v>
      </c>
      <c r="J180" s="22">
        <v>0</v>
      </c>
      <c r="K180" s="22">
        <f t="shared" si="22"/>
        <v>560.38389041095888</v>
      </c>
      <c r="L180" s="22">
        <f t="shared" si="25"/>
        <v>5603.8389041095888</v>
      </c>
      <c r="M180" s="22">
        <v>0</v>
      </c>
      <c r="N180" s="22">
        <v>0</v>
      </c>
      <c r="O180" s="22">
        <v>5748</v>
      </c>
      <c r="P180" s="21">
        <f t="shared" si="26"/>
        <v>52820.246794520543</v>
      </c>
    </row>
    <row r="181" spans="1:16" s="14" customFormat="1" ht="15.95" customHeight="1" x14ac:dyDescent="0.2">
      <c r="A181" s="15" t="s">
        <v>303</v>
      </c>
      <c r="B181" s="25" t="s">
        <v>304</v>
      </c>
      <c r="C181" s="29">
        <v>18</v>
      </c>
      <c r="D181" s="17" t="s">
        <v>296</v>
      </c>
      <c r="E181" s="18">
        <v>503</v>
      </c>
      <c r="F181" s="30">
        <v>1</v>
      </c>
      <c r="G181" s="31">
        <v>8073</v>
      </c>
      <c r="H181" s="20">
        <f t="shared" si="21"/>
        <v>8073</v>
      </c>
      <c r="I181" s="21">
        <f t="shared" si="24"/>
        <v>96876</v>
      </c>
      <c r="J181" s="22">
        <v>0</v>
      </c>
      <c r="K181" s="22">
        <f t="shared" si="22"/>
        <v>1327.0684931506848</v>
      </c>
      <c r="L181" s="22">
        <f t="shared" si="25"/>
        <v>13270.68493150685</v>
      </c>
      <c r="M181" s="22">
        <v>0</v>
      </c>
      <c r="N181" s="22">
        <v>0</v>
      </c>
      <c r="O181" s="22">
        <v>12332.0016</v>
      </c>
      <c r="P181" s="21">
        <f t="shared" si="26"/>
        <v>123805.75502465754</v>
      </c>
    </row>
    <row r="182" spans="1:16" s="14" customFormat="1" ht="15.95" customHeight="1" x14ac:dyDescent="0.2">
      <c r="A182" s="15" t="s">
        <v>305</v>
      </c>
      <c r="B182" s="25" t="s">
        <v>30</v>
      </c>
      <c r="C182" s="29">
        <v>18</v>
      </c>
      <c r="D182" s="17" t="s">
        <v>296</v>
      </c>
      <c r="E182" s="18">
        <v>503</v>
      </c>
      <c r="F182" s="30">
        <v>1</v>
      </c>
      <c r="G182" s="31">
        <v>3409.002</v>
      </c>
      <c r="H182" s="20">
        <f t="shared" si="21"/>
        <v>3409.002</v>
      </c>
      <c r="I182" s="21">
        <f t="shared" si="24"/>
        <v>40908.023999999998</v>
      </c>
      <c r="J182" s="22">
        <v>0</v>
      </c>
      <c r="K182" s="22">
        <f t="shared" si="22"/>
        <v>560.38389041095888</v>
      </c>
      <c r="L182" s="22">
        <f t="shared" si="25"/>
        <v>5603.8389041095888</v>
      </c>
      <c r="M182" s="22">
        <v>0</v>
      </c>
      <c r="N182" s="22">
        <v>0</v>
      </c>
      <c r="O182" s="22">
        <v>5748</v>
      </c>
      <c r="P182" s="21">
        <f t="shared" si="26"/>
        <v>52820.246794520543</v>
      </c>
    </row>
    <row r="183" spans="1:16" s="14" customFormat="1" ht="15.95" customHeight="1" x14ac:dyDescent="0.2">
      <c r="A183" s="15" t="s">
        <v>307</v>
      </c>
      <c r="B183" s="25" t="s">
        <v>30</v>
      </c>
      <c r="C183" s="29">
        <v>18</v>
      </c>
      <c r="D183" s="17" t="s">
        <v>296</v>
      </c>
      <c r="E183" s="18">
        <v>503</v>
      </c>
      <c r="F183" s="30">
        <v>1</v>
      </c>
      <c r="G183" s="31">
        <f>4288.5*2</f>
        <v>8577</v>
      </c>
      <c r="H183" s="20">
        <f t="shared" si="21"/>
        <v>8577</v>
      </c>
      <c r="I183" s="21">
        <f t="shared" si="24"/>
        <v>102924</v>
      </c>
      <c r="J183" s="22">
        <v>0</v>
      </c>
      <c r="K183" s="22">
        <f t="shared" si="22"/>
        <v>1409.9178082191781</v>
      </c>
      <c r="L183" s="22">
        <f t="shared" si="25"/>
        <v>14099.178082191782</v>
      </c>
      <c r="M183" s="22">
        <v>0</v>
      </c>
      <c r="N183" s="22">
        <v>0</v>
      </c>
      <c r="O183" s="32">
        <v>4837.4279999999999</v>
      </c>
      <c r="P183" s="21">
        <f t="shared" si="26"/>
        <v>123270.52389041096</v>
      </c>
    </row>
    <row r="184" spans="1:16" s="14" customFormat="1" ht="15.95" customHeight="1" x14ac:dyDescent="0.2">
      <c r="A184" s="15" t="s">
        <v>39</v>
      </c>
      <c r="B184" s="25" t="s">
        <v>308</v>
      </c>
      <c r="C184" s="29">
        <v>18</v>
      </c>
      <c r="D184" s="17" t="s">
        <v>296</v>
      </c>
      <c r="E184" s="18">
        <v>503</v>
      </c>
      <c r="F184" s="30">
        <v>1</v>
      </c>
      <c r="G184" s="31">
        <f>1704.501*2</f>
        <v>3409.002</v>
      </c>
      <c r="H184" s="20">
        <f t="shared" si="21"/>
        <v>3409.002</v>
      </c>
      <c r="I184" s="21">
        <f t="shared" si="24"/>
        <v>40908.023999999998</v>
      </c>
      <c r="J184" s="22">
        <v>0</v>
      </c>
      <c r="K184" s="22">
        <f t="shared" si="22"/>
        <v>560.38389041095888</v>
      </c>
      <c r="L184" s="22">
        <f t="shared" si="25"/>
        <v>5603.8389041095888</v>
      </c>
      <c r="M184" s="22">
        <v>0</v>
      </c>
      <c r="N184" s="22">
        <v>0</v>
      </c>
      <c r="O184" s="32">
        <v>1922.6760000000002</v>
      </c>
      <c r="P184" s="21">
        <f t="shared" si="26"/>
        <v>48994.922794520542</v>
      </c>
    </row>
    <row r="185" spans="1:16" s="14" customFormat="1" ht="15.95" customHeight="1" x14ac:dyDescent="0.2">
      <c r="A185" s="15" t="s">
        <v>309</v>
      </c>
      <c r="B185" s="25" t="s">
        <v>310</v>
      </c>
      <c r="C185" s="29">
        <v>18</v>
      </c>
      <c r="D185" s="17" t="s">
        <v>296</v>
      </c>
      <c r="E185" s="18">
        <v>503</v>
      </c>
      <c r="F185" s="30">
        <v>1</v>
      </c>
      <c r="G185" s="31">
        <f>1704.501*2</f>
        <v>3409.002</v>
      </c>
      <c r="H185" s="20">
        <f t="shared" si="21"/>
        <v>3409.002</v>
      </c>
      <c r="I185" s="21">
        <f t="shared" si="24"/>
        <v>40908.023999999998</v>
      </c>
      <c r="J185" s="22">
        <v>0</v>
      </c>
      <c r="K185" s="22">
        <f t="shared" si="22"/>
        <v>560.38389041095888</v>
      </c>
      <c r="L185" s="22">
        <f t="shared" si="25"/>
        <v>5603.8389041095888</v>
      </c>
      <c r="M185" s="22">
        <v>0</v>
      </c>
      <c r="N185" s="22">
        <v>0</v>
      </c>
      <c r="O185" s="32">
        <v>5748</v>
      </c>
      <c r="P185" s="21">
        <f t="shared" si="26"/>
        <v>52820.246794520543</v>
      </c>
    </row>
    <row r="186" spans="1:16" s="14" customFormat="1" ht="15.95" customHeight="1" x14ac:dyDescent="0.2">
      <c r="A186" s="15" t="s">
        <v>311</v>
      </c>
      <c r="B186" s="25" t="s">
        <v>312</v>
      </c>
      <c r="C186" s="29">
        <v>18</v>
      </c>
      <c r="D186" s="17" t="s">
        <v>296</v>
      </c>
      <c r="E186" s="18">
        <v>503</v>
      </c>
      <c r="F186" s="30">
        <v>1</v>
      </c>
      <c r="G186" s="31">
        <f>1704.501*2</f>
        <v>3409.002</v>
      </c>
      <c r="H186" s="20">
        <f t="shared" si="21"/>
        <v>3409.002</v>
      </c>
      <c r="I186" s="21">
        <f t="shared" si="24"/>
        <v>40908.023999999998</v>
      </c>
      <c r="J186" s="22">
        <v>0</v>
      </c>
      <c r="K186" s="22">
        <f t="shared" si="22"/>
        <v>560.38389041095888</v>
      </c>
      <c r="L186" s="22">
        <f t="shared" si="25"/>
        <v>5603.8389041095888</v>
      </c>
      <c r="M186" s="22">
        <v>0</v>
      </c>
      <c r="N186" s="22">
        <v>0</v>
      </c>
      <c r="O186" s="32">
        <v>1922.6760000000002</v>
      </c>
      <c r="P186" s="21">
        <f t="shared" si="26"/>
        <v>48994.922794520542</v>
      </c>
    </row>
    <row r="187" spans="1:16" s="14" customFormat="1" ht="15.95" customHeight="1" x14ac:dyDescent="0.2">
      <c r="A187" s="15" t="s">
        <v>313</v>
      </c>
      <c r="B187" s="25" t="s">
        <v>314</v>
      </c>
      <c r="C187" s="29">
        <v>18</v>
      </c>
      <c r="D187" s="17" t="s">
        <v>296</v>
      </c>
      <c r="E187" s="18">
        <v>503</v>
      </c>
      <c r="F187" s="30">
        <v>1</v>
      </c>
      <c r="G187" s="31">
        <f>1704.501*2</f>
        <v>3409.002</v>
      </c>
      <c r="H187" s="20">
        <f t="shared" si="21"/>
        <v>3409.002</v>
      </c>
      <c r="I187" s="21">
        <f t="shared" si="24"/>
        <v>40908.023999999998</v>
      </c>
      <c r="J187" s="22">
        <v>0</v>
      </c>
      <c r="K187" s="22">
        <f t="shared" si="22"/>
        <v>560.38389041095888</v>
      </c>
      <c r="L187" s="22">
        <f t="shared" si="25"/>
        <v>5603.8389041095888</v>
      </c>
      <c r="M187" s="22">
        <v>0</v>
      </c>
      <c r="N187" s="22">
        <v>0</v>
      </c>
      <c r="O187" s="32">
        <v>5748</v>
      </c>
      <c r="P187" s="21">
        <f t="shared" si="26"/>
        <v>52820.246794520543</v>
      </c>
    </row>
    <row r="188" spans="1:16" s="14" customFormat="1" ht="15.95" customHeight="1" x14ac:dyDescent="0.2">
      <c r="A188" s="56" t="s">
        <v>23</v>
      </c>
      <c r="B188" s="56"/>
      <c r="C188" s="56"/>
      <c r="D188" s="56"/>
      <c r="E188" s="56"/>
      <c r="F188" s="23">
        <f>SUM(F177:F187)</f>
        <v>11</v>
      </c>
      <c r="G188" s="20"/>
      <c r="H188" s="20"/>
      <c r="I188" s="24">
        <f>SUM(I177:I187)</f>
        <v>695004.19199999981</v>
      </c>
      <c r="J188" s="24">
        <f t="shared" ref="J188:P188" si="32">SUM(J177:J187)</f>
        <v>0</v>
      </c>
      <c r="K188" s="24">
        <f t="shared" si="32"/>
        <v>9520.605369863013</v>
      </c>
      <c r="L188" s="24">
        <f t="shared" si="32"/>
        <v>95206.053698630159</v>
      </c>
      <c r="M188" s="24">
        <f t="shared" si="32"/>
        <v>0</v>
      </c>
      <c r="N188" s="24">
        <f t="shared" si="32"/>
        <v>0</v>
      </c>
      <c r="O188" s="24">
        <f t="shared" si="32"/>
        <v>55502.781600000002</v>
      </c>
      <c r="P188" s="24">
        <f t="shared" si="32"/>
        <v>855233.63266849308</v>
      </c>
    </row>
    <row r="189" spans="1:16" s="14" customFormat="1" ht="15.95" customHeight="1" x14ac:dyDescent="0.2">
      <c r="A189" s="15" t="s">
        <v>315</v>
      </c>
      <c r="B189" s="25" t="s">
        <v>316</v>
      </c>
      <c r="C189" s="29">
        <v>19</v>
      </c>
      <c r="D189" s="17" t="s">
        <v>317</v>
      </c>
      <c r="E189" s="18">
        <v>503</v>
      </c>
      <c r="F189" s="30">
        <v>1</v>
      </c>
      <c r="G189" s="31">
        <v>13850.001</v>
      </c>
      <c r="H189" s="20">
        <f t="shared" si="21"/>
        <v>13850.001</v>
      </c>
      <c r="I189" s="21">
        <f t="shared" si="24"/>
        <v>166200.01199999999</v>
      </c>
      <c r="J189" s="22">
        <v>0</v>
      </c>
      <c r="K189" s="22">
        <f t="shared" si="22"/>
        <v>2276.7124931506846</v>
      </c>
      <c r="L189" s="22">
        <f t="shared" si="25"/>
        <v>22767.124931506849</v>
      </c>
      <c r="M189" s="22">
        <v>0</v>
      </c>
      <c r="N189" s="22">
        <v>0</v>
      </c>
      <c r="O189" s="22">
        <v>0</v>
      </c>
      <c r="P189" s="21">
        <f t="shared" si="26"/>
        <v>191243.84942465753</v>
      </c>
    </row>
    <row r="190" spans="1:16" s="14" customFormat="1" ht="15.95" customHeight="1" x14ac:dyDescent="0.2">
      <c r="A190" s="15" t="s">
        <v>318</v>
      </c>
      <c r="B190" s="25" t="s">
        <v>30</v>
      </c>
      <c r="C190" s="29">
        <v>19</v>
      </c>
      <c r="D190" s="17" t="s">
        <v>317</v>
      </c>
      <c r="E190" s="18">
        <v>503</v>
      </c>
      <c r="F190" s="30">
        <v>1</v>
      </c>
      <c r="G190" s="31">
        <f>4413.501*2</f>
        <v>8827.0020000000004</v>
      </c>
      <c r="H190" s="20">
        <f t="shared" si="21"/>
        <v>8827.0020000000004</v>
      </c>
      <c r="I190" s="21">
        <f t="shared" si="24"/>
        <v>105924.024</v>
      </c>
      <c r="J190" s="22">
        <v>0</v>
      </c>
      <c r="K190" s="22">
        <f t="shared" si="22"/>
        <v>1451.0140273972604</v>
      </c>
      <c r="L190" s="22">
        <f t="shared" si="25"/>
        <v>14510.140273972604</v>
      </c>
      <c r="M190" s="22">
        <v>0</v>
      </c>
      <c r="N190" s="22">
        <v>0</v>
      </c>
      <c r="O190" s="22">
        <v>4978.4279999999999</v>
      </c>
      <c r="P190" s="21">
        <f t="shared" si="26"/>
        <v>126863.60630136987</v>
      </c>
    </row>
    <row r="191" spans="1:16" s="14" customFormat="1" ht="15.95" customHeight="1" x14ac:dyDescent="0.2">
      <c r="A191" s="15" t="s">
        <v>39</v>
      </c>
      <c r="B191" s="25" t="s">
        <v>320</v>
      </c>
      <c r="C191" s="29">
        <v>19</v>
      </c>
      <c r="D191" s="17" t="s">
        <v>317</v>
      </c>
      <c r="E191" s="18">
        <v>503</v>
      </c>
      <c r="F191" s="30">
        <v>1</v>
      </c>
      <c r="G191" s="31">
        <f>3083.001*2</f>
        <v>6166.0020000000004</v>
      </c>
      <c r="H191" s="20">
        <f t="shared" si="21"/>
        <v>6166.0020000000004</v>
      </c>
      <c r="I191" s="21">
        <f t="shared" si="24"/>
        <v>73992.024000000005</v>
      </c>
      <c r="J191" s="22">
        <v>0</v>
      </c>
      <c r="K191" s="22">
        <f t="shared" si="22"/>
        <v>1013.5893698630138</v>
      </c>
      <c r="L191" s="22">
        <f t="shared" si="25"/>
        <v>10135.893698630138</v>
      </c>
      <c r="M191" s="22">
        <v>0</v>
      </c>
      <c r="N191" s="22">
        <v>0</v>
      </c>
      <c r="O191" s="22">
        <v>3477.6240000000003</v>
      </c>
      <c r="P191" s="21">
        <f t="shared" si="26"/>
        <v>88619.131068493152</v>
      </c>
    </row>
    <row r="192" spans="1:16" s="14" customFormat="1" ht="15.95" customHeight="1" x14ac:dyDescent="0.2">
      <c r="A192" s="56" t="s">
        <v>23</v>
      </c>
      <c r="B192" s="56"/>
      <c r="C192" s="56"/>
      <c r="D192" s="56"/>
      <c r="E192" s="56"/>
      <c r="F192" s="23">
        <f>SUM(F189:F191)</f>
        <v>3</v>
      </c>
      <c r="G192" s="20"/>
      <c r="H192" s="20"/>
      <c r="I192" s="24">
        <f>SUM(I189:I191)</f>
        <v>346116.05999999994</v>
      </c>
      <c r="J192" s="24">
        <f t="shared" ref="J192:P192" si="33">SUM(J189:J191)</f>
        <v>0</v>
      </c>
      <c r="K192" s="24">
        <f t="shared" si="33"/>
        <v>4741.3158904109587</v>
      </c>
      <c r="L192" s="24">
        <f t="shared" si="33"/>
        <v>47413.158904109587</v>
      </c>
      <c r="M192" s="24">
        <f t="shared" si="33"/>
        <v>0</v>
      </c>
      <c r="N192" s="24">
        <f t="shared" si="33"/>
        <v>0</v>
      </c>
      <c r="O192" s="24">
        <f t="shared" si="33"/>
        <v>8456.0519999999997</v>
      </c>
      <c r="P192" s="24">
        <f t="shared" si="33"/>
        <v>406726.5867945205</v>
      </c>
    </row>
    <row r="193" spans="1:30" s="14" customFormat="1" ht="40.5" customHeight="1" x14ac:dyDescent="0.2">
      <c r="A193" s="15" t="s">
        <v>321</v>
      </c>
      <c r="B193" s="38" t="s">
        <v>322</v>
      </c>
      <c r="C193" s="29">
        <v>20</v>
      </c>
      <c r="D193" s="17" t="s">
        <v>323</v>
      </c>
      <c r="E193" s="18">
        <v>503</v>
      </c>
      <c r="F193" s="30">
        <v>3</v>
      </c>
      <c r="G193" s="31">
        <v>7710</v>
      </c>
      <c r="H193" s="20">
        <f t="shared" si="21"/>
        <v>23130</v>
      </c>
      <c r="I193" s="21">
        <f t="shared" si="24"/>
        <v>277560</v>
      </c>
      <c r="J193" s="22">
        <v>0</v>
      </c>
      <c r="K193" s="22">
        <f t="shared" si="22"/>
        <v>3802.1917808219177</v>
      </c>
      <c r="L193" s="22">
        <f t="shared" si="25"/>
        <v>38021.917808219179</v>
      </c>
      <c r="M193" s="22">
        <v>0</v>
      </c>
      <c r="N193" s="22">
        <v>0</v>
      </c>
      <c r="O193" s="22">
        <v>11545.0008</v>
      </c>
      <c r="P193" s="21">
        <f t="shared" si="26"/>
        <v>330929.11038904107</v>
      </c>
    </row>
    <row r="194" spans="1:30" s="14" customFormat="1" ht="24" customHeight="1" x14ac:dyDescent="0.2">
      <c r="A194" s="15" t="s">
        <v>321</v>
      </c>
      <c r="B194" s="38" t="s">
        <v>324</v>
      </c>
      <c r="C194" s="29">
        <v>20</v>
      </c>
      <c r="D194" s="17" t="s">
        <v>323</v>
      </c>
      <c r="E194" s="18">
        <v>503</v>
      </c>
      <c r="F194" s="30">
        <v>2</v>
      </c>
      <c r="G194" s="31">
        <v>6072</v>
      </c>
      <c r="H194" s="20">
        <f t="shared" si="21"/>
        <v>12144</v>
      </c>
      <c r="I194" s="21">
        <f t="shared" si="24"/>
        <v>145728</v>
      </c>
      <c r="J194" s="22">
        <v>0</v>
      </c>
      <c r="K194" s="22">
        <f t="shared" si="22"/>
        <v>1996.2739726027396</v>
      </c>
      <c r="L194" s="22">
        <f t="shared" si="25"/>
        <v>19962.739726027397</v>
      </c>
      <c r="M194" s="22">
        <v>0</v>
      </c>
      <c r="N194" s="22">
        <v>0</v>
      </c>
      <c r="O194" s="22">
        <v>9477</v>
      </c>
      <c r="P194" s="21">
        <f t="shared" si="26"/>
        <v>177164.01369863012</v>
      </c>
    </row>
    <row r="195" spans="1:30" s="14" customFormat="1" ht="15.95" customHeight="1" x14ac:dyDescent="0.2">
      <c r="A195" s="15" t="s">
        <v>325</v>
      </c>
      <c r="B195" s="25" t="s">
        <v>326</v>
      </c>
      <c r="C195" s="29">
        <v>20</v>
      </c>
      <c r="D195" s="17" t="s">
        <v>323</v>
      </c>
      <c r="E195" s="18">
        <v>503</v>
      </c>
      <c r="F195" s="30">
        <v>1</v>
      </c>
      <c r="G195" s="31">
        <v>5484</v>
      </c>
      <c r="H195" s="20">
        <f t="shared" si="21"/>
        <v>5484</v>
      </c>
      <c r="I195" s="21">
        <f t="shared" si="24"/>
        <v>65808</v>
      </c>
      <c r="J195" s="22">
        <v>0</v>
      </c>
      <c r="K195" s="22">
        <f t="shared" si="22"/>
        <v>901.47945205479448</v>
      </c>
      <c r="L195" s="22">
        <f t="shared" si="25"/>
        <v>9014.7945205479446</v>
      </c>
      <c r="M195" s="22">
        <v>0</v>
      </c>
      <c r="N195" s="22">
        <v>0</v>
      </c>
      <c r="O195" s="22">
        <v>7404</v>
      </c>
      <c r="P195" s="21">
        <f t="shared" si="26"/>
        <v>83128.273972602736</v>
      </c>
    </row>
    <row r="196" spans="1:30" s="14" customFormat="1" ht="15.95" customHeight="1" x14ac:dyDescent="0.2">
      <c r="A196" s="15" t="s">
        <v>327</v>
      </c>
      <c r="B196" s="25" t="s">
        <v>328</v>
      </c>
      <c r="C196" s="29">
        <v>20</v>
      </c>
      <c r="D196" s="17" t="s">
        <v>323</v>
      </c>
      <c r="E196" s="18">
        <v>503</v>
      </c>
      <c r="F196" s="30">
        <v>1</v>
      </c>
      <c r="G196" s="31">
        <v>6504</v>
      </c>
      <c r="H196" s="20">
        <f t="shared" si="21"/>
        <v>6504</v>
      </c>
      <c r="I196" s="21">
        <f t="shared" si="24"/>
        <v>78048</v>
      </c>
      <c r="J196" s="22">
        <v>0</v>
      </c>
      <c r="K196" s="22">
        <f t="shared" si="22"/>
        <v>1069.1506849315069</v>
      </c>
      <c r="L196" s="22">
        <f t="shared" si="25"/>
        <v>10691.506849315068</v>
      </c>
      <c r="M196" s="22">
        <v>0</v>
      </c>
      <c r="N196" s="22">
        <v>0</v>
      </c>
      <c r="O196" s="22">
        <v>8966.0015999999996</v>
      </c>
      <c r="P196" s="21">
        <f t="shared" si="26"/>
        <v>98774.659134246569</v>
      </c>
    </row>
    <row r="197" spans="1:30" s="14" customFormat="1" ht="24" customHeight="1" x14ac:dyDescent="0.2">
      <c r="A197" s="15" t="s">
        <v>329</v>
      </c>
      <c r="B197" s="38" t="s">
        <v>330</v>
      </c>
      <c r="C197" s="29">
        <v>20</v>
      </c>
      <c r="D197" s="17" t="s">
        <v>323</v>
      </c>
      <c r="E197" s="18">
        <v>503</v>
      </c>
      <c r="F197" s="30">
        <v>2</v>
      </c>
      <c r="G197" s="31">
        <v>8202</v>
      </c>
      <c r="H197" s="20">
        <f t="shared" si="21"/>
        <v>16404</v>
      </c>
      <c r="I197" s="21">
        <f t="shared" si="24"/>
        <v>196848</v>
      </c>
      <c r="J197" s="22">
        <v>0</v>
      </c>
      <c r="K197" s="22">
        <f t="shared" si="22"/>
        <v>2696.5479452054797</v>
      </c>
      <c r="L197" s="22">
        <f t="shared" si="25"/>
        <v>26965.479452054795</v>
      </c>
      <c r="M197" s="22">
        <v>0</v>
      </c>
      <c r="N197" s="22">
        <v>0</v>
      </c>
      <c r="O197" s="22">
        <v>12525</v>
      </c>
      <c r="P197" s="21">
        <f t="shared" si="26"/>
        <v>239035.02739726027</v>
      </c>
      <c r="AD197" s="26"/>
    </row>
    <row r="198" spans="1:30" s="14" customFormat="1" ht="15.95" customHeight="1" x14ac:dyDescent="0.2">
      <c r="A198" s="15" t="s">
        <v>331</v>
      </c>
      <c r="B198" s="25" t="s">
        <v>332</v>
      </c>
      <c r="C198" s="29">
        <v>20</v>
      </c>
      <c r="D198" s="17" t="s">
        <v>323</v>
      </c>
      <c r="E198" s="18">
        <v>503</v>
      </c>
      <c r="F198" s="30">
        <v>1</v>
      </c>
      <c r="G198" s="31">
        <v>17664</v>
      </c>
      <c r="H198" s="20">
        <f t="shared" si="21"/>
        <v>17664</v>
      </c>
      <c r="I198" s="21">
        <f t="shared" si="24"/>
        <v>211968</v>
      </c>
      <c r="J198" s="22">
        <v>0</v>
      </c>
      <c r="K198" s="22">
        <f t="shared" si="22"/>
        <v>2903.6712328767126</v>
      </c>
      <c r="L198" s="22">
        <f t="shared" si="25"/>
        <v>29036.712328767124</v>
      </c>
      <c r="M198" s="22">
        <v>0</v>
      </c>
      <c r="N198" s="22">
        <v>0</v>
      </c>
      <c r="O198" s="22">
        <v>0</v>
      </c>
      <c r="P198" s="21">
        <f t="shared" si="26"/>
        <v>243908.38356164383</v>
      </c>
    </row>
    <row r="199" spans="1:30" s="14" customFormat="1" ht="15.95" customHeight="1" x14ac:dyDescent="0.2">
      <c r="A199" s="15" t="s">
        <v>67</v>
      </c>
      <c r="B199" s="25" t="s">
        <v>333</v>
      </c>
      <c r="C199" s="29">
        <v>20</v>
      </c>
      <c r="D199" s="17" t="s">
        <v>323</v>
      </c>
      <c r="E199" s="18">
        <v>503</v>
      </c>
      <c r="F199" s="30">
        <v>1</v>
      </c>
      <c r="G199" s="31">
        <v>5880</v>
      </c>
      <c r="H199" s="20">
        <f t="shared" si="21"/>
        <v>5880</v>
      </c>
      <c r="I199" s="21">
        <f t="shared" si="24"/>
        <v>70560</v>
      </c>
      <c r="J199" s="22">
        <v>0</v>
      </c>
      <c r="K199" s="22">
        <f t="shared" si="22"/>
        <v>966.57534246575335</v>
      </c>
      <c r="L199" s="22">
        <f t="shared" si="25"/>
        <v>9665.7534246575342</v>
      </c>
      <c r="M199" s="22">
        <v>0</v>
      </c>
      <c r="N199" s="22">
        <v>0</v>
      </c>
      <c r="O199" s="22">
        <v>9185.0015999999996</v>
      </c>
      <c r="P199" s="21">
        <f t="shared" si="26"/>
        <v>90377.330367123301</v>
      </c>
    </row>
    <row r="200" spans="1:30" s="14" customFormat="1" ht="15.95" customHeight="1" x14ac:dyDescent="0.2">
      <c r="A200" s="15" t="s">
        <v>334</v>
      </c>
      <c r="B200" s="25" t="s">
        <v>335</v>
      </c>
      <c r="C200" s="29">
        <v>20</v>
      </c>
      <c r="D200" s="17" t="s">
        <v>323</v>
      </c>
      <c r="E200" s="18">
        <v>503</v>
      </c>
      <c r="F200" s="30">
        <v>1</v>
      </c>
      <c r="G200" s="31">
        <v>9114</v>
      </c>
      <c r="H200" s="20">
        <f t="shared" si="21"/>
        <v>9114</v>
      </c>
      <c r="I200" s="21">
        <f t="shared" si="24"/>
        <v>109368</v>
      </c>
      <c r="J200" s="22">
        <v>0</v>
      </c>
      <c r="K200" s="22">
        <f t="shared" si="22"/>
        <v>1498.1917808219177</v>
      </c>
      <c r="L200" s="22">
        <f t="shared" si="25"/>
        <v>14981.917808219177</v>
      </c>
      <c r="M200" s="22">
        <v>0</v>
      </c>
      <c r="N200" s="22">
        <v>0</v>
      </c>
      <c r="O200" s="22">
        <v>13868.0016</v>
      </c>
      <c r="P200" s="21">
        <f t="shared" si="26"/>
        <v>139716.11118904108</v>
      </c>
    </row>
    <row r="201" spans="1:30" s="14" customFormat="1" ht="15.95" customHeight="1" x14ac:dyDescent="0.2">
      <c r="A201" s="15" t="s">
        <v>133</v>
      </c>
      <c r="B201" s="25" t="s">
        <v>336</v>
      </c>
      <c r="C201" s="29">
        <v>20</v>
      </c>
      <c r="D201" s="17" t="s">
        <v>323</v>
      </c>
      <c r="E201" s="18">
        <v>503</v>
      </c>
      <c r="F201" s="30">
        <v>1</v>
      </c>
      <c r="G201" s="31">
        <v>5421</v>
      </c>
      <c r="H201" s="20">
        <f t="shared" si="21"/>
        <v>5421</v>
      </c>
      <c r="I201" s="21">
        <f t="shared" si="24"/>
        <v>65052</v>
      </c>
      <c r="J201" s="22">
        <v>0</v>
      </c>
      <c r="K201" s="22">
        <f t="shared" si="22"/>
        <v>891.1232876712329</v>
      </c>
      <c r="L201" s="22">
        <f t="shared" si="25"/>
        <v>8911.232876712329</v>
      </c>
      <c r="M201" s="22">
        <v>0</v>
      </c>
      <c r="N201" s="22">
        <v>0</v>
      </c>
      <c r="O201" s="32">
        <v>7943.1552000000011</v>
      </c>
      <c r="P201" s="21">
        <f t="shared" si="26"/>
        <v>82797.511364383565</v>
      </c>
    </row>
    <row r="202" spans="1:30" s="14" customFormat="1" ht="15.95" customHeight="1" x14ac:dyDescent="0.2">
      <c r="A202" s="15" t="s">
        <v>337</v>
      </c>
      <c r="B202" s="25" t="s">
        <v>338</v>
      </c>
      <c r="C202" s="29">
        <v>20</v>
      </c>
      <c r="D202" s="17" t="s">
        <v>323</v>
      </c>
      <c r="E202" s="18">
        <v>503</v>
      </c>
      <c r="F202" s="30">
        <v>1</v>
      </c>
      <c r="G202" s="31">
        <v>5463</v>
      </c>
      <c r="H202" s="20">
        <f t="shared" si="21"/>
        <v>5463</v>
      </c>
      <c r="I202" s="21">
        <f t="shared" si="24"/>
        <v>65556</v>
      </c>
      <c r="J202" s="22">
        <v>0</v>
      </c>
      <c r="K202" s="22">
        <f t="shared" si="22"/>
        <v>898.02739726027403</v>
      </c>
      <c r="L202" s="22">
        <f t="shared" si="25"/>
        <v>8980.2739726027394</v>
      </c>
      <c r="M202" s="22">
        <v>0</v>
      </c>
      <c r="N202" s="22">
        <v>0</v>
      </c>
      <c r="O202" s="32">
        <v>8001.2426400000004</v>
      </c>
      <c r="P202" s="21">
        <f t="shared" si="26"/>
        <v>83435.544009863006</v>
      </c>
    </row>
    <row r="203" spans="1:30" s="14" customFormat="1" ht="15.95" customHeight="1" x14ac:dyDescent="0.2">
      <c r="A203" s="15" t="s">
        <v>39</v>
      </c>
      <c r="B203" s="25" t="s">
        <v>339</v>
      </c>
      <c r="C203" s="29">
        <v>20</v>
      </c>
      <c r="D203" s="17" t="s">
        <v>323</v>
      </c>
      <c r="E203" s="18">
        <v>503</v>
      </c>
      <c r="F203" s="30">
        <v>1</v>
      </c>
      <c r="G203" s="31">
        <f>2489.25*2</f>
        <v>4978.5</v>
      </c>
      <c r="H203" s="20">
        <f t="shared" ref="H203:H234" si="34">+G203*F203</f>
        <v>4978.5</v>
      </c>
      <c r="I203" s="21">
        <f t="shared" si="24"/>
        <v>59742</v>
      </c>
      <c r="J203" s="22">
        <v>0</v>
      </c>
      <c r="K203" s="22">
        <f t="shared" ref="K203:K234" si="35">I203/365*20*25%</f>
        <v>818.38356164383549</v>
      </c>
      <c r="L203" s="22">
        <f t="shared" si="25"/>
        <v>8183.8356164383558</v>
      </c>
      <c r="M203" s="22">
        <v>0</v>
      </c>
      <c r="N203" s="22">
        <v>0</v>
      </c>
      <c r="O203" s="32">
        <v>2807.8739999999998</v>
      </c>
      <c r="P203" s="21">
        <f t="shared" si="26"/>
        <v>71552.093178082185</v>
      </c>
    </row>
    <row r="204" spans="1:30" s="14" customFormat="1" ht="15.95" customHeight="1" x14ac:dyDescent="0.2">
      <c r="A204" s="15" t="s">
        <v>39</v>
      </c>
      <c r="B204" s="25" t="s">
        <v>340</v>
      </c>
      <c r="C204" s="29">
        <v>20</v>
      </c>
      <c r="D204" s="17" t="s">
        <v>323</v>
      </c>
      <c r="E204" s="18">
        <v>503</v>
      </c>
      <c r="F204" s="30">
        <v>1</v>
      </c>
      <c r="G204" s="31">
        <f>5343*2</f>
        <v>10686</v>
      </c>
      <c r="H204" s="20">
        <f t="shared" si="34"/>
        <v>10686</v>
      </c>
      <c r="I204" s="21">
        <f t="shared" si="24"/>
        <v>128232</v>
      </c>
      <c r="J204" s="22">
        <v>0</v>
      </c>
      <c r="K204" s="22">
        <f t="shared" si="35"/>
        <v>1756.6027397260273</v>
      </c>
      <c r="L204" s="22">
        <f t="shared" si="25"/>
        <v>17566.027397260274</v>
      </c>
      <c r="M204" s="22">
        <v>0</v>
      </c>
      <c r="N204" s="22">
        <v>0</v>
      </c>
      <c r="O204" s="32">
        <v>6026.9040000000005</v>
      </c>
      <c r="P204" s="21">
        <f t="shared" si="26"/>
        <v>153581.53413698633</v>
      </c>
    </row>
    <row r="205" spans="1:30" s="14" customFormat="1" ht="15.95" customHeight="1" x14ac:dyDescent="0.2">
      <c r="A205" s="15" t="s">
        <v>341</v>
      </c>
      <c r="B205" s="25" t="s">
        <v>342</v>
      </c>
      <c r="C205" s="29">
        <v>20</v>
      </c>
      <c r="D205" s="17" t="s">
        <v>323</v>
      </c>
      <c r="E205" s="18">
        <v>503</v>
      </c>
      <c r="F205" s="30">
        <v>1</v>
      </c>
      <c r="G205" s="31">
        <f>2725.5*2</f>
        <v>5451</v>
      </c>
      <c r="H205" s="20">
        <f t="shared" si="34"/>
        <v>5451</v>
      </c>
      <c r="I205" s="21">
        <f t="shared" si="24"/>
        <v>65412</v>
      </c>
      <c r="J205" s="22">
        <v>0</v>
      </c>
      <c r="K205" s="22">
        <f t="shared" si="35"/>
        <v>896.05479452054794</v>
      </c>
      <c r="L205" s="22">
        <f t="shared" si="25"/>
        <v>8960.5479452054788</v>
      </c>
      <c r="M205" s="22">
        <v>0</v>
      </c>
      <c r="N205" s="22">
        <v>0</v>
      </c>
      <c r="O205" s="32">
        <v>8677.68</v>
      </c>
      <c r="P205" s="21">
        <f t="shared" si="26"/>
        <v>83946.282739726012</v>
      </c>
    </row>
    <row r="206" spans="1:30" s="14" customFormat="1" ht="15.95" customHeight="1" x14ac:dyDescent="0.2">
      <c r="A206" s="56" t="s">
        <v>23</v>
      </c>
      <c r="B206" s="56"/>
      <c r="C206" s="56"/>
      <c r="D206" s="56"/>
      <c r="E206" s="56"/>
      <c r="F206" s="23">
        <f>SUM(F193:F205)</f>
        <v>17</v>
      </c>
      <c r="G206" s="20"/>
      <c r="H206" s="20"/>
      <c r="I206" s="24">
        <f>SUM(I193:I205)</f>
        <v>1539882</v>
      </c>
      <c r="J206" s="24">
        <f t="shared" ref="J206:P206" si="36">SUM(J193:J205)</f>
        <v>0</v>
      </c>
      <c r="K206" s="24">
        <f t="shared" si="36"/>
        <v>21094.273972602743</v>
      </c>
      <c r="L206" s="24">
        <f t="shared" si="36"/>
        <v>210942.73972602742</v>
      </c>
      <c r="M206" s="24">
        <f t="shared" si="36"/>
        <v>0</v>
      </c>
      <c r="N206" s="24">
        <f t="shared" si="36"/>
        <v>0</v>
      </c>
      <c r="O206" s="24">
        <f t="shared" si="36"/>
        <v>106426.86144000001</v>
      </c>
      <c r="P206" s="24">
        <f t="shared" si="36"/>
        <v>1878345.8751386302</v>
      </c>
    </row>
    <row r="207" spans="1:30" s="14" customFormat="1" ht="15.95" customHeight="1" x14ac:dyDescent="0.2">
      <c r="A207" s="15" t="s">
        <v>343</v>
      </c>
      <c r="B207" s="25" t="s">
        <v>344</v>
      </c>
      <c r="C207" s="29">
        <v>21</v>
      </c>
      <c r="D207" s="17" t="s">
        <v>345</v>
      </c>
      <c r="E207" s="18">
        <v>503</v>
      </c>
      <c r="F207" s="30">
        <v>1</v>
      </c>
      <c r="G207" s="31">
        <v>5973</v>
      </c>
      <c r="H207" s="20">
        <f t="shared" si="34"/>
        <v>5973</v>
      </c>
      <c r="I207" s="21">
        <f t="shared" si="24"/>
        <v>71676</v>
      </c>
      <c r="J207" s="22">
        <v>0</v>
      </c>
      <c r="K207" s="22">
        <f t="shared" si="35"/>
        <v>981.8630136986302</v>
      </c>
      <c r="L207" s="22">
        <f t="shared" si="25"/>
        <v>9818.6301369863013</v>
      </c>
      <c r="M207" s="22">
        <v>0</v>
      </c>
      <c r="N207" s="22">
        <v>0</v>
      </c>
      <c r="O207" s="22">
        <v>9323.0015999999996</v>
      </c>
      <c r="P207" s="21">
        <f t="shared" si="26"/>
        <v>91799.494750684942</v>
      </c>
    </row>
    <row r="208" spans="1:30" s="14" customFormat="1" ht="15.95" customHeight="1" x14ac:dyDescent="0.2">
      <c r="A208" s="15" t="s">
        <v>67</v>
      </c>
      <c r="B208" s="25" t="s">
        <v>346</v>
      </c>
      <c r="C208" s="29">
        <v>21</v>
      </c>
      <c r="D208" s="17" t="s">
        <v>345</v>
      </c>
      <c r="E208" s="18">
        <v>503</v>
      </c>
      <c r="F208" s="30">
        <v>1</v>
      </c>
      <c r="G208" s="31">
        <v>8073</v>
      </c>
      <c r="H208" s="20">
        <f t="shared" si="34"/>
        <v>8073</v>
      </c>
      <c r="I208" s="21">
        <f t="shared" si="24"/>
        <v>96876</v>
      </c>
      <c r="J208" s="22">
        <v>0</v>
      </c>
      <c r="K208" s="22">
        <f t="shared" si="35"/>
        <v>1327.0684931506848</v>
      </c>
      <c r="L208" s="22">
        <f t="shared" si="25"/>
        <v>13270.68493150685</v>
      </c>
      <c r="M208" s="22">
        <v>0</v>
      </c>
      <c r="N208" s="22">
        <v>0</v>
      </c>
      <c r="O208" s="22">
        <v>12332.0016</v>
      </c>
      <c r="P208" s="21">
        <f t="shared" si="26"/>
        <v>123805.75502465754</v>
      </c>
    </row>
    <row r="209" spans="1:28" s="14" customFormat="1" ht="15.95" customHeight="1" x14ac:dyDescent="0.2">
      <c r="A209" s="15" t="s">
        <v>347</v>
      </c>
      <c r="B209" s="25" t="s">
        <v>348</v>
      </c>
      <c r="C209" s="29">
        <v>21</v>
      </c>
      <c r="D209" s="17" t="s">
        <v>345</v>
      </c>
      <c r="E209" s="18">
        <v>503</v>
      </c>
      <c r="F209" s="30">
        <v>1</v>
      </c>
      <c r="G209" s="31">
        <v>5191.5</v>
      </c>
      <c r="H209" s="20">
        <f t="shared" si="34"/>
        <v>5191.5</v>
      </c>
      <c r="I209" s="21">
        <f t="shared" si="24"/>
        <v>62298</v>
      </c>
      <c r="J209" s="22">
        <v>0</v>
      </c>
      <c r="K209" s="22">
        <f t="shared" si="35"/>
        <v>853.39726027397262</v>
      </c>
      <c r="L209" s="22">
        <f t="shared" si="25"/>
        <v>8533.9726027397264</v>
      </c>
      <c r="M209" s="22">
        <v>0</v>
      </c>
      <c r="N209" s="22">
        <v>0</v>
      </c>
      <c r="O209" s="22">
        <v>8153.0015999999996</v>
      </c>
      <c r="P209" s="21">
        <f t="shared" si="26"/>
        <v>79838.371463013711</v>
      </c>
      <c r="AB209" s="26"/>
    </row>
    <row r="210" spans="1:28" s="14" customFormat="1" ht="15.95" customHeight="1" x14ac:dyDescent="0.2">
      <c r="A210" s="56" t="s">
        <v>23</v>
      </c>
      <c r="B210" s="56"/>
      <c r="C210" s="56"/>
      <c r="D210" s="56"/>
      <c r="E210" s="56"/>
      <c r="F210" s="23">
        <f>SUM(F207:F209)</f>
        <v>3</v>
      </c>
      <c r="G210" s="20"/>
      <c r="H210" s="20"/>
      <c r="I210" s="24">
        <f>SUM(I207:I209)</f>
        <v>230850</v>
      </c>
      <c r="J210" s="24">
        <f t="shared" ref="J210:P210" si="37">SUM(J207:J209)</f>
        <v>0</v>
      </c>
      <c r="K210" s="24">
        <f t="shared" si="37"/>
        <v>3162.3287671232879</v>
      </c>
      <c r="L210" s="24">
        <f t="shared" si="37"/>
        <v>31623.28767123288</v>
      </c>
      <c r="M210" s="24">
        <f t="shared" si="37"/>
        <v>0</v>
      </c>
      <c r="N210" s="24">
        <f t="shared" si="37"/>
        <v>0</v>
      </c>
      <c r="O210" s="24">
        <f t="shared" si="37"/>
        <v>29808.004799999999</v>
      </c>
      <c r="P210" s="24">
        <f t="shared" si="37"/>
        <v>295443.62123835617</v>
      </c>
    </row>
    <row r="211" spans="1:28" s="14" customFormat="1" ht="15.95" customHeight="1" x14ac:dyDescent="0.2">
      <c r="A211" s="15" t="s">
        <v>349</v>
      </c>
      <c r="B211" s="41" t="s">
        <v>350</v>
      </c>
      <c r="C211" s="29">
        <v>22</v>
      </c>
      <c r="D211" s="17" t="s">
        <v>351</v>
      </c>
      <c r="E211" s="18">
        <v>503</v>
      </c>
      <c r="F211" s="30">
        <v>1</v>
      </c>
      <c r="G211" s="31">
        <v>11925</v>
      </c>
      <c r="H211" s="20">
        <f t="shared" si="34"/>
        <v>11925</v>
      </c>
      <c r="I211" s="21">
        <f t="shared" si="24"/>
        <v>143100</v>
      </c>
      <c r="J211" s="22">
        <v>0</v>
      </c>
      <c r="K211" s="22">
        <f t="shared" si="35"/>
        <v>1960.2739726027398</v>
      </c>
      <c r="L211" s="22">
        <f t="shared" si="25"/>
        <v>19602.739726027397</v>
      </c>
      <c r="M211" s="22">
        <v>0</v>
      </c>
      <c r="N211" s="22">
        <v>0</v>
      </c>
      <c r="O211" s="22">
        <v>11809.0008</v>
      </c>
      <c r="P211" s="21">
        <f t="shared" si="26"/>
        <v>176472.01449863013</v>
      </c>
    </row>
    <row r="212" spans="1:28" s="14" customFormat="1" ht="15.95" customHeight="1" x14ac:dyDescent="0.2">
      <c r="A212" s="15" t="s">
        <v>352</v>
      </c>
      <c r="B212" s="25" t="s">
        <v>353</v>
      </c>
      <c r="C212" s="29">
        <v>22</v>
      </c>
      <c r="D212" s="17" t="s">
        <v>351</v>
      </c>
      <c r="E212" s="18">
        <v>503</v>
      </c>
      <c r="F212" s="30">
        <v>1</v>
      </c>
      <c r="G212" s="31">
        <v>7653</v>
      </c>
      <c r="H212" s="20">
        <f t="shared" si="34"/>
        <v>7653</v>
      </c>
      <c r="I212" s="21">
        <f t="shared" si="24"/>
        <v>91836</v>
      </c>
      <c r="J212" s="22">
        <v>0</v>
      </c>
      <c r="K212" s="22">
        <f t="shared" si="35"/>
        <v>1258.027397260274</v>
      </c>
      <c r="L212" s="22">
        <f t="shared" si="25"/>
        <v>12580.273972602739</v>
      </c>
      <c r="M212" s="22">
        <v>0</v>
      </c>
      <c r="N212" s="22">
        <v>0</v>
      </c>
      <c r="O212" s="22">
        <v>11403</v>
      </c>
      <c r="P212" s="21">
        <f t="shared" si="26"/>
        <v>117077.30136986301</v>
      </c>
    </row>
    <row r="213" spans="1:28" s="14" customFormat="1" ht="15.95" customHeight="1" x14ac:dyDescent="0.2">
      <c r="A213" s="15" t="s">
        <v>354</v>
      </c>
      <c r="B213" s="25" t="s">
        <v>355</v>
      </c>
      <c r="C213" s="29">
        <v>22</v>
      </c>
      <c r="D213" s="17" t="s">
        <v>351</v>
      </c>
      <c r="E213" s="18">
        <v>503</v>
      </c>
      <c r="F213" s="30">
        <v>1</v>
      </c>
      <c r="G213" s="31">
        <v>7003.5</v>
      </c>
      <c r="H213" s="20">
        <f t="shared" si="34"/>
        <v>7003.5</v>
      </c>
      <c r="I213" s="21">
        <f t="shared" si="24"/>
        <v>84042</v>
      </c>
      <c r="J213" s="22">
        <v>0</v>
      </c>
      <c r="K213" s="22">
        <f t="shared" si="35"/>
        <v>1151.2602739726028</v>
      </c>
      <c r="L213" s="22">
        <f t="shared" si="25"/>
        <v>11512.602739726028</v>
      </c>
      <c r="M213" s="22">
        <v>0</v>
      </c>
      <c r="N213" s="22">
        <v>0</v>
      </c>
      <c r="O213" s="22">
        <v>10873.0008</v>
      </c>
      <c r="P213" s="21">
        <f t="shared" si="26"/>
        <v>107578.86381369863</v>
      </c>
    </row>
    <row r="214" spans="1:28" s="14" customFormat="1" ht="15.95" customHeight="1" x14ac:dyDescent="0.2">
      <c r="A214" s="15" t="s">
        <v>356</v>
      </c>
      <c r="B214" s="41" t="s">
        <v>357</v>
      </c>
      <c r="C214" s="29">
        <v>22</v>
      </c>
      <c r="D214" s="17" t="s">
        <v>351</v>
      </c>
      <c r="E214" s="18">
        <v>503</v>
      </c>
      <c r="F214" s="30">
        <v>1</v>
      </c>
      <c r="G214" s="31">
        <v>7653</v>
      </c>
      <c r="H214" s="20">
        <f t="shared" si="34"/>
        <v>7653</v>
      </c>
      <c r="I214" s="21">
        <f t="shared" si="24"/>
        <v>91836</v>
      </c>
      <c r="J214" s="22">
        <v>0</v>
      </c>
      <c r="K214" s="22">
        <f t="shared" si="35"/>
        <v>1258.027397260274</v>
      </c>
      <c r="L214" s="22">
        <f t="shared" si="25"/>
        <v>12580.273972602739</v>
      </c>
      <c r="M214" s="22">
        <v>0</v>
      </c>
      <c r="N214" s="22">
        <v>0</v>
      </c>
      <c r="O214" s="22">
        <v>11403</v>
      </c>
      <c r="P214" s="21">
        <f t="shared" si="26"/>
        <v>117077.30136986301</v>
      </c>
      <c r="AB214" s="26"/>
    </row>
    <row r="215" spans="1:28" s="14" customFormat="1" ht="15.95" customHeight="1" x14ac:dyDescent="0.2">
      <c r="A215" s="15" t="s">
        <v>358</v>
      </c>
      <c r="B215" s="25" t="s">
        <v>359</v>
      </c>
      <c r="C215" s="29">
        <v>22</v>
      </c>
      <c r="D215" s="17" t="s">
        <v>351</v>
      </c>
      <c r="E215" s="18">
        <v>503</v>
      </c>
      <c r="F215" s="30">
        <v>1</v>
      </c>
      <c r="G215" s="31">
        <v>7662</v>
      </c>
      <c r="H215" s="20">
        <f t="shared" si="34"/>
        <v>7662</v>
      </c>
      <c r="I215" s="21">
        <f t="shared" si="24"/>
        <v>91944</v>
      </c>
      <c r="J215" s="22">
        <v>0</v>
      </c>
      <c r="K215" s="22">
        <f t="shared" si="35"/>
        <v>1259.5068493150686</v>
      </c>
      <c r="L215" s="22">
        <f t="shared" si="25"/>
        <v>12595.068493150686</v>
      </c>
      <c r="M215" s="22">
        <v>0</v>
      </c>
      <c r="N215" s="22">
        <v>0</v>
      </c>
      <c r="O215" s="22">
        <v>11413.0008</v>
      </c>
      <c r="P215" s="21">
        <f t="shared" si="26"/>
        <v>117211.57614246575</v>
      </c>
    </row>
    <row r="216" spans="1:28" s="14" customFormat="1" ht="15.95" customHeight="1" x14ac:dyDescent="0.2">
      <c r="A216" s="15" t="s">
        <v>360</v>
      </c>
      <c r="B216" s="25" t="s">
        <v>361</v>
      </c>
      <c r="C216" s="29">
        <v>22</v>
      </c>
      <c r="D216" s="17" t="s">
        <v>351</v>
      </c>
      <c r="E216" s="18">
        <v>503</v>
      </c>
      <c r="F216" s="30">
        <v>1</v>
      </c>
      <c r="G216" s="31">
        <v>4939.5</v>
      </c>
      <c r="H216" s="20">
        <f t="shared" si="34"/>
        <v>4939.5</v>
      </c>
      <c r="I216" s="21">
        <f t="shared" si="24"/>
        <v>59274</v>
      </c>
      <c r="J216" s="22">
        <v>0</v>
      </c>
      <c r="K216" s="22">
        <f t="shared" si="35"/>
        <v>811.97260273972597</v>
      </c>
      <c r="L216" s="22">
        <f t="shared" si="25"/>
        <v>8119.7260273972606</v>
      </c>
      <c r="M216" s="22">
        <v>0</v>
      </c>
      <c r="N216" s="22">
        <v>0</v>
      </c>
      <c r="O216" s="22">
        <v>7786.0007999999998</v>
      </c>
      <c r="P216" s="21">
        <f t="shared" si="26"/>
        <v>75991.699430136985</v>
      </c>
    </row>
    <row r="217" spans="1:28" s="14" customFormat="1" ht="77.25" customHeight="1" x14ac:dyDescent="0.2">
      <c r="A217" s="15" t="s">
        <v>362</v>
      </c>
      <c r="B217" s="38" t="s">
        <v>403</v>
      </c>
      <c r="C217" s="29">
        <v>22</v>
      </c>
      <c r="D217" s="17" t="s">
        <v>351</v>
      </c>
      <c r="E217" s="18">
        <v>503</v>
      </c>
      <c r="F217" s="30">
        <v>5</v>
      </c>
      <c r="G217" s="31">
        <v>7653</v>
      </c>
      <c r="H217" s="20">
        <f t="shared" si="34"/>
        <v>38265</v>
      </c>
      <c r="I217" s="21">
        <f t="shared" si="24"/>
        <v>459180</v>
      </c>
      <c r="J217" s="22">
        <v>0</v>
      </c>
      <c r="K217" s="22">
        <f t="shared" si="35"/>
        <v>6290.1369863013697</v>
      </c>
      <c r="L217" s="22">
        <f t="shared" si="25"/>
        <v>62901.369863013701</v>
      </c>
      <c r="M217" s="22">
        <v>0</v>
      </c>
      <c r="N217" s="22">
        <v>0</v>
      </c>
      <c r="O217" s="22">
        <v>11403</v>
      </c>
      <c r="P217" s="21">
        <f t="shared" si="26"/>
        <v>539774.50684931513</v>
      </c>
    </row>
    <row r="218" spans="1:28" s="14" customFormat="1" ht="15.75" customHeight="1" x14ac:dyDescent="0.2">
      <c r="A218" s="15" t="s">
        <v>362</v>
      </c>
      <c r="B218" s="38" t="s">
        <v>404</v>
      </c>
      <c r="C218" s="29">
        <v>22</v>
      </c>
      <c r="D218" s="17" t="s">
        <v>351</v>
      </c>
      <c r="E218" s="18">
        <v>503</v>
      </c>
      <c r="F218" s="30">
        <v>1</v>
      </c>
      <c r="G218" s="31">
        <v>6993</v>
      </c>
      <c r="H218" s="20">
        <f t="shared" si="34"/>
        <v>6993</v>
      </c>
      <c r="I218" s="21">
        <f t="shared" si="24"/>
        <v>83916</v>
      </c>
      <c r="J218" s="22"/>
      <c r="K218" s="22">
        <f t="shared" si="35"/>
        <v>1149.5342465753424</v>
      </c>
      <c r="L218" s="22">
        <f t="shared" si="25"/>
        <v>11495.342465753423</v>
      </c>
      <c r="M218" s="22"/>
      <c r="N218" s="22"/>
      <c r="O218" s="22">
        <v>11403</v>
      </c>
      <c r="P218" s="21">
        <f t="shared" si="26"/>
        <v>107963.87671232877</v>
      </c>
    </row>
    <row r="219" spans="1:28" s="14" customFormat="1" ht="15.95" customHeight="1" x14ac:dyDescent="0.2">
      <c r="A219" s="15" t="s">
        <v>364</v>
      </c>
      <c r="B219" s="25" t="s">
        <v>365</v>
      </c>
      <c r="C219" s="29">
        <v>22</v>
      </c>
      <c r="D219" s="17" t="s">
        <v>351</v>
      </c>
      <c r="E219" s="18">
        <v>503</v>
      </c>
      <c r="F219" s="30">
        <v>1</v>
      </c>
      <c r="G219" s="31">
        <v>9864</v>
      </c>
      <c r="H219" s="20">
        <f t="shared" si="34"/>
        <v>9864</v>
      </c>
      <c r="I219" s="21">
        <f t="shared" si="24"/>
        <v>118368</v>
      </c>
      <c r="J219" s="22">
        <v>0</v>
      </c>
      <c r="K219" s="22">
        <f t="shared" si="35"/>
        <v>1621.4794520547946</v>
      </c>
      <c r="L219" s="22">
        <f t="shared" si="25"/>
        <v>16214.794520547946</v>
      </c>
      <c r="M219" s="22">
        <v>0</v>
      </c>
      <c r="N219" s="22">
        <v>0</v>
      </c>
      <c r="O219" s="22">
        <v>14980.0008</v>
      </c>
      <c r="P219" s="21">
        <f t="shared" si="26"/>
        <v>151184.27477260274</v>
      </c>
    </row>
    <row r="220" spans="1:28" s="14" customFormat="1" ht="15.95" customHeight="1" x14ac:dyDescent="0.2">
      <c r="A220" s="15" t="s">
        <v>366</v>
      </c>
      <c r="B220" s="25" t="s">
        <v>367</v>
      </c>
      <c r="C220" s="29">
        <v>22</v>
      </c>
      <c r="D220" s="17" t="s">
        <v>351</v>
      </c>
      <c r="E220" s="18">
        <v>503</v>
      </c>
      <c r="F220" s="30">
        <v>1</v>
      </c>
      <c r="G220" s="31">
        <v>6747</v>
      </c>
      <c r="H220" s="20">
        <f t="shared" si="34"/>
        <v>6747</v>
      </c>
      <c r="I220" s="21">
        <f t="shared" si="24"/>
        <v>80964</v>
      </c>
      <c r="J220" s="22">
        <v>0</v>
      </c>
      <c r="K220" s="22">
        <f t="shared" si="35"/>
        <v>1109.0958904109589</v>
      </c>
      <c r="L220" s="22">
        <f t="shared" si="25"/>
        <v>11090.958904109588</v>
      </c>
      <c r="M220" s="22">
        <v>0</v>
      </c>
      <c r="N220" s="22">
        <v>0</v>
      </c>
      <c r="O220" s="22">
        <v>9806.0015999999996</v>
      </c>
      <c r="P220" s="21">
        <f t="shared" si="26"/>
        <v>102970.05639452055</v>
      </c>
    </row>
    <row r="221" spans="1:28" s="14" customFormat="1" ht="15.95" customHeight="1" x14ac:dyDescent="0.2">
      <c r="A221" s="15" t="s">
        <v>368</v>
      </c>
      <c r="B221" s="25" t="s">
        <v>369</v>
      </c>
      <c r="C221" s="29">
        <v>22</v>
      </c>
      <c r="D221" s="17" t="s">
        <v>351</v>
      </c>
      <c r="E221" s="18">
        <v>503</v>
      </c>
      <c r="F221" s="30">
        <v>1</v>
      </c>
      <c r="G221" s="31">
        <v>9019.5</v>
      </c>
      <c r="H221" s="20">
        <f t="shared" si="34"/>
        <v>9019.5</v>
      </c>
      <c r="I221" s="21">
        <f t="shared" si="24"/>
        <v>108234</v>
      </c>
      <c r="J221" s="22">
        <v>0</v>
      </c>
      <c r="K221" s="22">
        <f t="shared" si="35"/>
        <v>1482.6575342465753</v>
      </c>
      <c r="L221" s="22">
        <f t="shared" si="25"/>
        <v>14826.575342465752</v>
      </c>
      <c r="M221" s="22">
        <v>0</v>
      </c>
      <c r="N221" s="22">
        <v>0</v>
      </c>
      <c r="O221" s="22">
        <v>13728</v>
      </c>
      <c r="P221" s="21">
        <f t="shared" si="26"/>
        <v>138271.23287671234</v>
      </c>
    </row>
    <row r="222" spans="1:28" s="14" customFormat="1" ht="15.95" customHeight="1" x14ac:dyDescent="0.2">
      <c r="A222" s="15" t="s">
        <v>79</v>
      </c>
      <c r="B222" s="25" t="s">
        <v>370</v>
      </c>
      <c r="C222" s="29">
        <v>22</v>
      </c>
      <c r="D222" s="17" t="s">
        <v>351</v>
      </c>
      <c r="E222" s="18">
        <v>503</v>
      </c>
      <c r="F222" s="30">
        <v>1</v>
      </c>
      <c r="G222" s="31">
        <v>6744</v>
      </c>
      <c r="H222" s="20">
        <f t="shared" si="34"/>
        <v>6744</v>
      </c>
      <c r="I222" s="21">
        <f t="shared" si="24"/>
        <v>80928</v>
      </c>
      <c r="J222" s="22">
        <v>0</v>
      </c>
      <c r="K222" s="22">
        <f t="shared" si="35"/>
        <v>1108.6027397260275</v>
      </c>
      <c r="L222" s="22">
        <f t="shared" si="25"/>
        <v>11086.027397260274</v>
      </c>
      <c r="M222" s="22">
        <v>0</v>
      </c>
      <c r="N222" s="22">
        <v>0</v>
      </c>
      <c r="O222" s="22">
        <v>9806.0015999999996</v>
      </c>
      <c r="P222" s="21">
        <f t="shared" si="26"/>
        <v>102928.63173698631</v>
      </c>
    </row>
    <row r="223" spans="1:28" s="14" customFormat="1" ht="15.95" customHeight="1" x14ac:dyDescent="0.2">
      <c r="A223" s="15" t="s">
        <v>39</v>
      </c>
      <c r="B223" s="25" t="s">
        <v>371</v>
      </c>
      <c r="C223" s="29">
        <v>22</v>
      </c>
      <c r="D223" s="17" t="s">
        <v>351</v>
      </c>
      <c r="E223" s="18">
        <v>503</v>
      </c>
      <c r="F223" s="30">
        <v>1</v>
      </c>
      <c r="G223" s="31">
        <f>4181.25*2</f>
        <v>8362.5</v>
      </c>
      <c r="H223" s="20">
        <f t="shared" si="34"/>
        <v>8362.5</v>
      </c>
      <c r="I223" s="21">
        <f t="shared" ref="I223:I234" si="38">F223*G223*12</f>
        <v>100350</v>
      </c>
      <c r="J223" s="22">
        <v>0</v>
      </c>
      <c r="K223" s="22">
        <f t="shared" si="35"/>
        <v>1374.6575342465753</v>
      </c>
      <c r="L223" s="22">
        <f t="shared" ref="L223:L234" si="39">I223/365*50</f>
        <v>13746.575342465752</v>
      </c>
      <c r="M223" s="22">
        <v>0</v>
      </c>
      <c r="N223" s="22">
        <v>0</v>
      </c>
      <c r="O223" s="22">
        <v>4716.4500000000007</v>
      </c>
      <c r="P223" s="21">
        <f t="shared" ref="P223:P233" si="40">SUM(I223:O223)</f>
        <v>120187.68287671234</v>
      </c>
    </row>
    <row r="224" spans="1:28" s="14" customFormat="1" ht="15.95" customHeight="1" x14ac:dyDescent="0.2">
      <c r="A224" s="56" t="s">
        <v>23</v>
      </c>
      <c r="B224" s="56"/>
      <c r="C224" s="56"/>
      <c r="D224" s="56"/>
      <c r="E224" s="56"/>
      <c r="F224" s="23">
        <f>SUM(F211:F223)</f>
        <v>17</v>
      </c>
      <c r="G224" s="20"/>
      <c r="H224" s="20"/>
      <c r="I224" s="24">
        <f>SUM(I211:I223)</f>
        <v>1593972</v>
      </c>
      <c r="J224" s="24">
        <f t="shared" ref="J224:P224" si="41">SUM(J211:J223)</f>
        <v>0</v>
      </c>
      <c r="K224" s="24">
        <f t="shared" si="41"/>
        <v>21835.232876712329</v>
      </c>
      <c r="L224" s="24">
        <f t="shared" si="41"/>
        <v>218352.32876712325</v>
      </c>
      <c r="M224" s="24">
        <f t="shared" si="41"/>
        <v>0</v>
      </c>
      <c r="N224" s="24">
        <f t="shared" si="41"/>
        <v>0</v>
      </c>
      <c r="O224" s="24">
        <f t="shared" si="41"/>
        <v>140529.4572</v>
      </c>
      <c r="P224" s="24">
        <f t="shared" si="41"/>
        <v>1974689.0188438359</v>
      </c>
    </row>
    <row r="225" spans="1:16" s="14" customFormat="1" ht="15.95" customHeight="1" x14ac:dyDescent="0.2">
      <c r="A225" s="15" t="s">
        <v>372</v>
      </c>
      <c r="B225" s="25" t="s">
        <v>373</v>
      </c>
      <c r="C225" s="29">
        <v>23</v>
      </c>
      <c r="D225" s="17" t="s">
        <v>374</v>
      </c>
      <c r="E225" s="18">
        <v>503</v>
      </c>
      <c r="F225" s="30">
        <v>1</v>
      </c>
      <c r="G225" s="31">
        <v>8827.0020000000004</v>
      </c>
      <c r="H225" s="20">
        <f t="shared" si="34"/>
        <v>8827.0020000000004</v>
      </c>
      <c r="I225" s="21">
        <f t="shared" si="38"/>
        <v>105924.024</v>
      </c>
      <c r="J225" s="22">
        <v>0</v>
      </c>
      <c r="K225" s="22">
        <f t="shared" si="35"/>
        <v>1451.0140273972604</v>
      </c>
      <c r="L225" s="22">
        <f t="shared" si="39"/>
        <v>14510.140273972604</v>
      </c>
      <c r="M225" s="22">
        <v>0</v>
      </c>
      <c r="N225" s="22">
        <v>0</v>
      </c>
      <c r="O225" s="22">
        <v>0</v>
      </c>
      <c r="P225" s="21">
        <f t="shared" si="40"/>
        <v>121885.17830136987</v>
      </c>
    </row>
    <row r="226" spans="1:16" s="14" customFormat="1" ht="15.95" customHeight="1" x14ac:dyDescent="0.2">
      <c r="A226" s="56" t="s">
        <v>23</v>
      </c>
      <c r="B226" s="56"/>
      <c r="C226" s="56"/>
      <c r="D226" s="56"/>
      <c r="E226" s="56"/>
      <c r="F226" s="23">
        <f>+F225</f>
        <v>1</v>
      </c>
      <c r="G226" s="20"/>
      <c r="H226" s="20"/>
      <c r="I226" s="24">
        <f>+I225</f>
        <v>105924.024</v>
      </c>
      <c r="J226" s="24">
        <f t="shared" ref="J226:P226" si="42">+J225</f>
        <v>0</v>
      </c>
      <c r="K226" s="24">
        <f t="shared" si="42"/>
        <v>1451.0140273972604</v>
      </c>
      <c r="L226" s="24">
        <f t="shared" si="42"/>
        <v>14510.140273972604</v>
      </c>
      <c r="M226" s="24">
        <f t="shared" si="42"/>
        <v>0</v>
      </c>
      <c r="N226" s="24">
        <f t="shared" si="42"/>
        <v>0</v>
      </c>
      <c r="O226" s="24">
        <f t="shared" si="42"/>
        <v>0</v>
      </c>
      <c r="P226" s="24">
        <f t="shared" si="42"/>
        <v>121885.17830136987</v>
      </c>
    </row>
    <row r="227" spans="1:16" s="14" customFormat="1" ht="15.95" customHeight="1" x14ac:dyDescent="0.2">
      <c r="A227" s="15" t="s">
        <v>375</v>
      </c>
      <c r="B227" s="25" t="s">
        <v>376</v>
      </c>
      <c r="C227" s="29">
        <v>24</v>
      </c>
      <c r="D227" s="17" t="s">
        <v>377</v>
      </c>
      <c r="E227" s="18">
        <v>503</v>
      </c>
      <c r="F227" s="30">
        <v>1</v>
      </c>
      <c r="G227" s="31">
        <v>8713.5</v>
      </c>
      <c r="H227" s="20">
        <f t="shared" si="34"/>
        <v>8713.5</v>
      </c>
      <c r="I227" s="21">
        <f t="shared" si="38"/>
        <v>104562</v>
      </c>
      <c r="J227" s="22">
        <v>0</v>
      </c>
      <c r="K227" s="22">
        <f t="shared" si="35"/>
        <v>1432.3561643835617</v>
      </c>
      <c r="L227" s="22">
        <f t="shared" si="39"/>
        <v>14323.561643835617</v>
      </c>
      <c r="M227" s="22">
        <v>0</v>
      </c>
      <c r="N227" s="22">
        <v>0</v>
      </c>
      <c r="O227" s="22">
        <v>11447.0016</v>
      </c>
      <c r="P227" s="21">
        <f t="shared" si="40"/>
        <v>131764.91940821917</v>
      </c>
    </row>
    <row r="228" spans="1:16" s="14" customFormat="1" ht="15.95" customHeight="1" x14ac:dyDescent="0.2">
      <c r="A228" s="15" t="s">
        <v>378</v>
      </c>
      <c r="B228" s="25" t="s">
        <v>379</v>
      </c>
      <c r="C228" s="29">
        <v>24</v>
      </c>
      <c r="D228" s="17" t="s">
        <v>377</v>
      </c>
      <c r="E228" s="18">
        <v>503</v>
      </c>
      <c r="F228" s="30">
        <v>1</v>
      </c>
      <c r="G228" s="31">
        <f>4142.5005*2</f>
        <v>8285.0010000000002</v>
      </c>
      <c r="H228" s="20">
        <f t="shared" si="34"/>
        <v>8285.0010000000002</v>
      </c>
      <c r="I228" s="21">
        <f t="shared" si="38"/>
        <v>99420.012000000002</v>
      </c>
      <c r="J228" s="22">
        <v>0</v>
      </c>
      <c r="K228" s="22">
        <f t="shared" si="35"/>
        <v>1361.9179726027396</v>
      </c>
      <c r="L228" s="22">
        <f t="shared" si="39"/>
        <v>13619.179726027398</v>
      </c>
      <c r="M228" s="22">
        <v>0</v>
      </c>
      <c r="N228" s="22">
        <v>0</v>
      </c>
      <c r="O228" s="22">
        <v>4672.74</v>
      </c>
      <c r="P228" s="21">
        <f t="shared" si="40"/>
        <v>119073.84969863015</v>
      </c>
    </row>
    <row r="229" spans="1:16" s="14" customFormat="1" ht="15.95" customHeight="1" x14ac:dyDescent="0.2">
      <c r="A229" s="56" t="s">
        <v>23</v>
      </c>
      <c r="B229" s="56"/>
      <c r="C229" s="56"/>
      <c r="D229" s="56"/>
      <c r="E229" s="56"/>
      <c r="F229" s="23">
        <f>SUM(F227:F228)</f>
        <v>2</v>
      </c>
      <c r="G229" s="20"/>
      <c r="H229" s="20"/>
      <c r="I229" s="24">
        <f>SUM(I227:I228)</f>
        <v>203982.01199999999</v>
      </c>
      <c r="J229" s="24">
        <f t="shared" ref="J229:P229" si="43">SUM(J227:J228)</f>
        <v>0</v>
      </c>
      <c r="K229" s="24">
        <f t="shared" si="43"/>
        <v>2794.2741369863015</v>
      </c>
      <c r="L229" s="24">
        <f t="shared" si="43"/>
        <v>27942.741369863015</v>
      </c>
      <c r="M229" s="24">
        <f t="shared" si="43"/>
        <v>0</v>
      </c>
      <c r="N229" s="24">
        <f t="shared" si="43"/>
        <v>0</v>
      </c>
      <c r="O229" s="24">
        <f t="shared" si="43"/>
        <v>16119.741599999999</v>
      </c>
      <c r="P229" s="24">
        <f t="shared" si="43"/>
        <v>250838.76910684933</v>
      </c>
    </row>
    <row r="230" spans="1:16" s="14" customFormat="1" ht="15.95" customHeight="1" x14ac:dyDescent="0.2">
      <c r="A230" s="15" t="s">
        <v>380</v>
      </c>
      <c r="B230" s="25" t="s">
        <v>381</v>
      </c>
      <c r="C230" s="29">
        <v>25</v>
      </c>
      <c r="D230" s="17" t="s">
        <v>382</v>
      </c>
      <c r="E230" s="18">
        <v>503</v>
      </c>
      <c r="F230" s="30">
        <v>1</v>
      </c>
      <c r="G230" s="31">
        <v>22977</v>
      </c>
      <c r="H230" s="20">
        <f t="shared" si="34"/>
        <v>22977</v>
      </c>
      <c r="I230" s="21">
        <f t="shared" si="38"/>
        <v>275724</v>
      </c>
      <c r="J230" s="22">
        <v>0</v>
      </c>
      <c r="K230" s="22">
        <f t="shared" si="35"/>
        <v>3777.0410958904108</v>
      </c>
      <c r="L230" s="22">
        <f t="shared" si="39"/>
        <v>37770.410958904111</v>
      </c>
      <c r="M230" s="22">
        <v>0</v>
      </c>
      <c r="N230" s="22">
        <v>0</v>
      </c>
      <c r="O230" s="22">
        <v>0</v>
      </c>
      <c r="P230" s="21">
        <f t="shared" si="40"/>
        <v>317271.45205479453</v>
      </c>
    </row>
    <row r="231" spans="1:16" s="14" customFormat="1" ht="15.95" customHeight="1" x14ac:dyDescent="0.2">
      <c r="A231" s="15" t="s">
        <v>383</v>
      </c>
      <c r="B231" s="25" t="s">
        <v>384</v>
      </c>
      <c r="C231" s="29">
        <v>25</v>
      </c>
      <c r="D231" s="17" t="s">
        <v>382</v>
      </c>
      <c r="E231" s="18">
        <v>503</v>
      </c>
      <c r="F231" s="30">
        <v>1</v>
      </c>
      <c r="G231" s="31">
        <v>10131</v>
      </c>
      <c r="H231" s="20">
        <f t="shared" si="34"/>
        <v>10131</v>
      </c>
      <c r="I231" s="21">
        <f t="shared" si="38"/>
        <v>121572</v>
      </c>
      <c r="J231" s="22">
        <v>0</v>
      </c>
      <c r="K231" s="22">
        <f t="shared" si="35"/>
        <v>1665.3698630136987</v>
      </c>
      <c r="L231" s="22">
        <f t="shared" si="39"/>
        <v>16653.698630136987</v>
      </c>
      <c r="M231" s="22">
        <v>0</v>
      </c>
      <c r="N231" s="22">
        <v>0</v>
      </c>
      <c r="O231" s="22">
        <v>12332.0016</v>
      </c>
      <c r="P231" s="21">
        <f t="shared" si="40"/>
        <v>152223.07009315066</v>
      </c>
    </row>
    <row r="232" spans="1:16" s="14" customFormat="1" ht="15.95" customHeight="1" x14ac:dyDescent="0.2">
      <c r="A232" s="15" t="s">
        <v>383</v>
      </c>
      <c r="B232" s="25" t="s">
        <v>385</v>
      </c>
      <c r="C232" s="29">
        <v>25</v>
      </c>
      <c r="D232" s="17" t="s">
        <v>382</v>
      </c>
      <c r="E232" s="18">
        <v>503</v>
      </c>
      <c r="F232" s="30">
        <v>1</v>
      </c>
      <c r="G232" s="31">
        <v>11835</v>
      </c>
      <c r="H232" s="20">
        <f t="shared" si="34"/>
        <v>11835</v>
      </c>
      <c r="I232" s="21">
        <f t="shared" si="38"/>
        <v>142020</v>
      </c>
      <c r="J232" s="22">
        <v>0</v>
      </c>
      <c r="K232" s="22">
        <f t="shared" si="35"/>
        <v>1945.4794520547946</v>
      </c>
      <c r="L232" s="22">
        <f t="shared" si="39"/>
        <v>19454.794520547948</v>
      </c>
      <c r="M232" s="22">
        <v>0</v>
      </c>
      <c r="N232" s="22">
        <v>0</v>
      </c>
      <c r="O232" s="22">
        <v>15921</v>
      </c>
      <c r="P232" s="21">
        <f t="shared" si="40"/>
        <v>179341.27397260274</v>
      </c>
    </row>
    <row r="233" spans="1:16" s="14" customFormat="1" ht="15.95" customHeight="1" x14ac:dyDescent="0.2">
      <c r="A233" s="15" t="s">
        <v>386</v>
      </c>
      <c r="B233" s="25" t="s">
        <v>387</v>
      </c>
      <c r="C233" s="29">
        <v>25</v>
      </c>
      <c r="D233" s="17" t="s">
        <v>382</v>
      </c>
      <c r="E233" s="18">
        <v>503</v>
      </c>
      <c r="F233" s="30">
        <v>1</v>
      </c>
      <c r="G233" s="31">
        <v>7600.5</v>
      </c>
      <c r="H233" s="20">
        <f t="shared" si="34"/>
        <v>7600.5</v>
      </c>
      <c r="I233" s="21">
        <f t="shared" si="38"/>
        <v>91206</v>
      </c>
      <c r="J233" s="22">
        <v>0</v>
      </c>
      <c r="K233" s="22">
        <f t="shared" si="35"/>
        <v>1249.3972602739725</v>
      </c>
      <c r="L233" s="22">
        <f t="shared" si="39"/>
        <v>12493.972602739726</v>
      </c>
      <c r="M233" s="22">
        <v>0</v>
      </c>
      <c r="N233" s="22">
        <v>0</v>
      </c>
      <c r="O233" s="32">
        <v>3932.2080000000005</v>
      </c>
      <c r="P233" s="21">
        <f t="shared" si="40"/>
        <v>108881.57786301369</v>
      </c>
    </row>
    <row r="234" spans="1:16" s="14" customFormat="1" ht="15.95" customHeight="1" x14ac:dyDescent="0.2">
      <c r="A234" s="15" t="s">
        <v>39</v>
      </c>
      <c r="B234" s="25" t="s">
        <v>396</v>
      </c>
      <c r="C234" s="29">
        <v>25</v>
      </c>
      <c r="D234" s="17" t="s">
        <v>382</v>
      </c>
      <c r="E234" s="18">
        <v>503</v>
      </c>
      <c r="F234" s="30">
        <v>1</v>
      </c>
      <c r="G234" s="31">
        <f>2904*2</f>
        <v>5808</v>
      </c>
      <c r="H234" s="20">
        <f t="shared" si="34"/>
        <v>5808</v>
      </c>
      <c r="I234" s="21">
        <f t="shared" si="38"/>
        <v>69696</v>
      </c>
      <c r="J234" s="22">
        <v>0</v>
      </c>
      <c r="K234" s="22">
        <f t="shared" si="35"/>
        <v>954.73972602739718</v>
      </c>
      <c r="L234" s="22">
        <f t="shared" si="39"/>
        <v>9547.3972602739723</v>
      </c>
      <c r="M234" s="22">
        <v>0</v>
      </c>
      <c r="N234" s="22">
        <v>0</v>
      </c>
      <c r="O234" s="32">
        <v>3275.712</v>
      </c>
      <c r="P234" s="21">
        <f>SUM(I234:O234)</f>
        <v>83473.848986301367</v>
      </c>
    </row>
    <row r="235" spans="1:16" s="14" customFormat="1" ht="15.95" customHeight="1" x14ac:dyDescent="0.2">
      <c r="A235" s="54" t="s">
        <v>23</v>
      </c>
      <c r="B235" s="54"/>
      <c r="C235" s="54"/>
      <c r="D235" s="54"/>
      <c r="E235" s="54"/>
      <c r="F235" s="42">
        <f>SUM(F230:F234)</f>
        <v>5</v>
      </c>
      <c r="G235" s="43"/>
      <c r="H235" s="43"/>
      <c r="I235" s="44">
        <f>SUM(I230:I234)</f>
        <v>700218</v>
      </c>
      <c r="J235" s="44">
        <f t="shared" ref="J235:P235" si="44">SUM(J230:J234)</f>
        <v>0</v>
      </c>
      <c r="K235" s="44">
        <f t="shared" si="44"/>
        <v>9592.0273972602736</v>
      </c>
      <c r="L235" s="44">
        <f t="shared" si="44"/>
        <v>95920.273972602736</v>
      </c>
      <c r="M235" s="44">
        <f t="shared" si="44"/>
        <v>0</v>
      </c>
      <c r="N235" s="44">
        <f t="shared" si="44"/>
        <v>0</v>
      </c>
      <c r="O235" s="44">
        <f t="shared" si="44"/>
        <v>35460.921600000001</v>
      </c>
      <c r="P235" s="44">
        <f t="shared" si="44"/>
        <v>841191.22296986298</v>
      </c>
    </row>
    <row r="236" spans="1:16" s="14" customFormat="1" ht="24.95" customHeight="1" x14ac:dyDescent="0.2">
      <c r="A236" s="55" t="s">
        <v>388</v>
      </c>
      <c r="B236" s="55"/>
      <c r="C236" s="55"/>
      <c r="D236" s="55"/>
      <c r="E236" s="55"/>
      <c r="F236" s="45">
        <f>+F235+F229+F226+F224+F210+F192++F188+F176+F168+F164+F159+F154+F143+F110+F100+F95+F90+F85+F34+F28+F24+F20+F16+F9+F206</f>
        <v>250</v>
      </c>
      <c r="G236" s="46"/>
      <c r="H236" s="46">
        <f>SUM(H8:H234)</f>
        <v>2084432.8280000007</v>
      </c>
      <c r="I236" s="46">
        <f t="shared" ref="I236:P236" si="45">+I9+I16+I20+I24+I28+I34+I85+I90+I95+I100+I110+I143+I154+I159+I164+I168+I176+I188+I192+I206+I210+I229+I235+I226+I224</f>
        <v>25013193.935999993</v>
      </c>
      <c r="J236" s="46">
        <f t="shared" si="45"/>
        <v>0</v>
      </c>
      <c r="K236" s="46">
        <f t="shared" si="45"/>
        <v>342646.4922739726</v>
      </c>
      <c r="L236" s="46">
        <f t="shared" si="45"/>
        <v>3426464.9227397256</v>
      </c>
      <c r="M236" s="46">
        <f t="shared" si="45"/>
        <v>0</v>
      </c>
      <c r="N236" s="46">
        <f t="shared" si="45"/>
        <v>0</v>
      </c>
      <c r="O236" s="46">
        <f t="shared" si="45"/>
        <v>1562637.6486400003</v>
      </c>
      <c r="P236" s="46">
        <f t="shared" si="45"/>
        <v>30344942.999653704</v>
      </c>
    </row>
    <row r="237" spans="1:16" s="14" customFormat="1" ht="24.95" customHeight="1" x14ac:dyDescent="0.2">
      <c r="D237" s="47"/>
      <c r="L237" s="48"/>
    </row>
    <row r="238" spans="1:16" s="14" customFormat="1" ht="24.95" customHeight="1" x14ac:dyDescent="0.2">
      <c r="D238" s="47"/>
      <c r="L238" s="48"/>
    </row>
    <row r="239" spans="1:16" s="14" customFormat="1" ht="24.95" customHeight="1" x14ac:dyDescent="0.2">
      <c r="D239" s="47"/>
      <c r="L239" s="48"/>
    </row>
    <row r="240" spans="1:16" s="14" customFormat="1" ht="24.95" customHeight="1" x14ac:dyDescent="0.2">
      <c r="D240" s="47"/>
      <c r="L240" s="48"/>
    </row>
    <row r="241" spans="4:12" s="14" customFormat="1" ht="24.95" customHeight="1" x14ac:dyDescent="0.2">
      <c r="D241" s="47"/>
      <c r="L241" s="48"/>
    </row>
    <row r="242" spans="4:12" s="14" customFormat="1" ht="24.95" customHeight="1" x14ac:dyDescent="0.2">
      <c r="D242" s="47"/>
      <c r="L242" s="48"/>
    </row>
    <row r="243" spans="4:12" s="14" customFormat="1" ht="12.75" x14ac:dyDescent="0.2">
      <c r="D243" s="47"/>
    </row>
    <row r="244" spans="4:12" s="14" customFormat="1" ht="12.75" x14ac:dyDescent="0.2">
      <c r="D244" s="47"/>
    </row>
    <row r="245" spans="4:12" s="14" customFormat="1" ht="12.75" x14ac:dyDescent="0.2">
      <c r="D245" s="47"/>
    </row>
    <row r="246" spans="4:12" s="14" customFormat="1" ht="12.75" x14ac:dyDescent="0.2">
      <c r="D246" s="47"/>
    </row>
    <row r="247" spans="4:12" s="14" customFormat="1" ht="12.75" x14ac:dyDescent="0.2">
      <c r="D247" s="47"/>
    </row>
    <row r="248" spans="4:12" s="14" customFormat="1" ht="12.75" x14ac:dyDescent="0.2">
      <c r="D248" s="47"/>
    </row>
    <row r="249" spans="4:12" s="14" customFormat="1" ht="12.75" x14ac:dyDescent="0.2">
      <c r="D249" s="47"/>
    </row>
    <row r="250" spans="4:12" s="14" customFormat="1" ht="12.75" x14ac:dyDescent="0.2">
      <c r="D250" s="47"/>
    </row>
    <row r="251" spans="4:12" s="14" customFormat="1" ht="12.75" x14ac:dyDescent="0.2">
      <c r="D251" s="47"/>
    </row>
    <row r="252" spans="4:12" s="14" customFormat="1" ht="12.75" x14ac:dyDescent="0.2">
      <c r="D252" s="47"/>
    </row>
    <row r="253" spans="4:12" s="14" customFormat="1" ht="12.75" x14ac:dyDescent="0.2">
      <c r="D253" s="47"/>
    </row>
    <row r="254" spans="4:12" s="14" customFormat="1" ht="12.75" x14ac:dyDescent="0.2">
      <c r="D254" s="47"/>
    </row>
    <row r="255" spans="4:12" s="14" customFormat="1" ht="12.75" x14ac:dyDescent="0.2">
      <c r="D255" s="47"/>
    </row>
    <row r="256" spans="4:12" s="14" customFormat="1" ht="12.75" x14ac:dyDescent="0.2">
      <c r="D256" s="47"/>
    </row>
    <row r="257" spans="4:4" s="14" customFormat="1" ht="12.75" x14ac:dyDescent="0.2">
      <c r="D257" s="47"/>
    </row>
    <row r="258" spans="4:4" s="14" customFormat="1" ht="12.75" x14ac:dyDescent="0.2">
      <c r="D258" s="47"/>
    </row>
    <row r="259" spans="4:4" s="14" customFormat="1" ht="12.75" x14ac:dyDescent="0.2">
      <c r="D259" s="47"/>
    </row>
    <row r="260" spans="4:4" s="14" customFormat="1" ht="12.75" x14ac:dyDescent="0.2">
      <c r="D260" s="47"/>
    </row>
    <row r="261" spans="4:4" s="14" customFormat="1" ht="12.75" x14ac:dyDescent="0.2">
      <c r="D261" s="47"/>
    </row>
    <row r="262" spans="4:4" s="14" customFormat="1" ht="12.75" x14ac:dyDescent="0.2">
      <c r="D262" s="47"/>
    </row>
    <row r="263" spans="4:4" s="14" customFormat="1" ht="12.75" x14ac:dyDescent="0.2">
      <c r="D263" s="47"/>
    </row>
    <row r="264" spans="4:4" s="14" customFormat="1" ht="12.75" x14ac:dyDescent="0.2">
      <c r="D264" s="47"/>
    </row>
    <row r="265" spans="4:4" s="14" customFormat="1" ht="12.75" x14ac:dyDescent="0.2">
      <c r="D265" s="47"/>
    </row>
    <row r="266" spans="4:4" s="14" customFormat="1" ht="12.75" x14ac:dyDescent="0.2">
      <c r="D266" s="47"/>
    </row>
    <row r="267" spans="4:4" s="14" customFormat="1" ht="12.75" x14ac:dyDescent="0.2">
      <c r="D267" s="47"/>
    </row>
    <row r="268" spans="4:4" s="14" customFormat="1" ht="12.75" x14ac:dyDescent="0.2">
      <c r="D268" s="47"/>
    </row>
    <row r="269" spans="4:4" s="14" customFormat="1" ht="12.75" x14ac:dyDescent="0.2">
      <c r="D269" s="47"/>
    </row>
    <row r="270" spans="4:4" s="14" customFormat="1" ht="12.75" x14ac:dyDescent="0.2">
      <c r="D270" s="47"/>
    </row>
    <row r="271" spans="4:4" s="14" customFormat="1" ht="12.75" x14ac:dyDescent="0.2">
      <c r="D271" s="47"/>
    </row>
    <row r="272" spans="4:4" s="14" customFormat="1" ht="12.75" x14ac:dyDescent="0.2">
      <c r="D272" s="47"/>
    </row>
    <row r="273" spans="4:4" s="14" customFormat="1" ht="12.75" x14ac:dyDescent="0.2">
      <c r="D273" s="47"/>
    </row>
    <row r="274" spans="4:4" s="14" customFormat="1" ht="12.75" x14ac:dyDescent="0.2">
      <c r="D274" s="47"/>
    </row>
    <row r="275" spans="4:4" s="14" customFormat="1" ht="12.75" x14ac:dyDescent="0.2">
      <c r="D275" s="47"/>
    </row>
    <row r="276" spans="4:4" s="14" customFormat="1" ht="12.75" x14ac:dyDescent="0.2">
      <c r="D276" s="47"/>
    </row>
    <row r="277" spans="4:4" s="14" customFormat="1" ht="12.75" x14ac:dyDescent="0.2">
      <c r="D277" s="47"/>
    </row>
    <row r="278" spans="4:4" s="14" customFormat="1" ht="12.75" x14ac:dyDescent="0.2">
      <c r="D278" s="47"/>
    </row>
    <row r="279" spans="4:4" s="14" customFormat="1" ht="12.75" x14ac:dyDescent="0.2">
      <c r="D279" s="47"/>
    </row>
    <row r="280" spans="4:4" s="14" customFormat="1" ht="12.75" x14ac:dyDescent="0.2">
      <c r="D280" s="47"/>
    </row>
    <row r="281" spans="4:4" s="14" customFormat="1" ht="12.75" x14ac:dyDescent="0.2">
      <c r="D281" s="47"/>
    </row>
    <row r="282" spans="4:4" s="14" customFormat="1" ht="12.75" x14ac:dyDescent="0.2">
      <c r="D282" s="47"/>
    </row>
    <row r="283" spans="4:4" s="14" customFormat="1" ht="12.75" x14ac:dyDescent="0.2">
      <c r="D283" s="47"/>
    </row>
    <row r="284" spans="4:4" s="14" customFormat="1" ht="12.75" x14ac:dyDescent="0.2">
      <c r="D284" s="47"/>
    </row>
    <row r="285" spans="4:4" s="14" customFormat="1" ht="12.75" x14ac:dyDescent="0.2">
      <c r="D285" s="47"/>
    </row>
    <row r="286" spans="4:4" s="14" customFormat="1" ht="12.75" x14ac:dyDescent="0.2">
      <c r="D286" s="47"/>
    </row>
    <row r="287" spans="4:4" s="14" customFormat="1" ht="12.75" x14ac:dyDescent="0.2">
      <c r="D287" s="47"/>
    </row>
  </sheetData>
  <mergeCells count="42">
    <mergeCell ref="A1:P1"/>
    <mergeCell ref="A2:P2"/>
    <mergeCell ref="A4:A6"/>
    <mergeCell ref="B4:B6"/>
    <mergeCell ref="C4:C6"/>
    <mergeCell ref="D4:D6"/>
    <mergeCell ref="E4:E6"/>
    <mergeCell ref="F4:F6"/>
    <mergeCell ref="G4:I4"/>
    <mergeCell ref="O4:O6"/>
    <mergeCell ref="A34:E34"/>
    <mergeCell ref="P4:P6"/>
    <mergeCell ref="G5:I5"/>
    <mergeCell ref="K5:K6"/>
    <mergeCell ref="L5:L6"/>
    <mergeCell ref="M5:M6"/>
    <mergeCell ref="N5:N6"/>
    <mergeCell ref="A9:E9"/>
    <mergeCell ref="A16:E16"/>
    <mergeCell ref="A20:E20"/>
    <mergeCell ref="A24:E24"/>
    <mergeCell ref="A28:E28"/>
    <mergeCell ref="A188:E188"/>
    <mergeCell ref="A85:E85"/>
    <mergeCell ref="A90:E90"/>
    <mergeCell ref="A95:E95"/>
    <mergeCell ref="A100:E100"/>
    <mergeCell ref="A110:E110"/>
    <mergeCell ref="A143:E143"/>
    <mergeCell ref="A154:E154"/>
    <mergeCell ref="A159:E159"/>
    <mergeCell ref="A164:E164"/>
    <mergeCell ref="A168:E168"/>
    <mergeCell ref="A176:E176"/>
    <mergeCell ref="A235:E235"/>
    <mergeCell ref="A236:E236"/>
    <mergeCell ref="A192:E192"/>
    <mergeCell ref="A206:E206"/>
    <mergeCell ref="A210:E210"/>
    <mergeCell ref="A224:E224"/>
    <mergeCell ref="A226:E226"/>
    <mergeCell ref="A229:E229"/>
  </mergeCells>
  <pageMargins left="0.25" right="0.25" top="0.75" bottom="0.75" header="0.3" footer="0.3"/>
  <pageSetup scale="59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287"/>
  <sheetViews>
    <sheetView zoomScale="85" zoomScaleNormal="85" workbookViewId="0">
      <pane ySplit="7" topLeftCell="A50" activePane="bottomLeft" state="frozen"/>
      <selection pane="bottomLeft" activeCell="A8" sqref="A8"/>
    </sheetView>
  </sheetViews>
  <sheetFormatPr baseColWidth="10" defaultRowHeight="16.5" x14ac:dyDescent="0.3"/>
  <cols>
    <col min="1" max="2" width="24.140625" style="1" customWidth="1"/>
    <col min="3" max="3" width="6.42578125" style="1" customWidth="1"/>
    <col min="4" max="4" width="51.28515625" style="49" customWidth="1"/>
    <col min="5" max="5" width="4.28515625" style="1" bestFit="1" customWidth="1"/>
    <col min="6" max="6" width="9.85546875" style="1" bestFit="1" customWidth="1"/>
    <col min="7" max="9" width="14.7109375" style="1" customWidth="1"/>
    <col min="10" max="10" width="14.7109375" style="1" hidden="1" customWidth="1"/>
    <col min="11" max="12" width="14.7109375" style="1" customWidth="1"/>
    <col min="13" max="13" width="14.7109375" style="1" hidden="1" customWidth="1"/>
    <col min="14" max="14" width="16.42578125" style="1" hidden="1" customWidth="1"/>
    <col min="15" max="16" width="14.7109375" style="1" customWidth="1"/>
    <col min="17" max="17" width="28.7109375" style="1" customWidth="1"/>
    <col min="18" max="18" width="10.7109375" style="1" customWidth="1"/>
    <col min="19" max="19" width="27.140625" style="1" customWidth="1"/>
    <col min="20" max="25" width="1.7109375" style="1" customWidth="1"/>
    <col min="26" max="161" width="11.42578125" style="1"/>
    <col min="162" max="170" width="1.7109375" style="1" customWidth="1"/>
    <col min="171" max="172" width="3.140625" style="1" customWidth="1"/>
    <col min="173" max="173" width="1.7109375" style="1" customWidth="1"/>
    <col min="174" max="174" width="3.140625" style="1" customWidth="1"/>
    <col min="175" max="175" width="3" style="1" customWidth="1"/>
    <col min="176" max="176" width="4" style="1" customWidth="1"/>
    <col min="177" max="186" width="1.7109375" style="1" customWidth="1"/>
    <col min="187" max="187" width="3.5703125" style="1" customWidth="1"/>
    <col min="188" max="188" width="1.7109375" style="1" customWidth="1"/>
    <col min="189" max="189" width="5.28515625" style="1" customWidth="1"/>
    <col min="190" max="200" width="1.7109375" style="1" customWidth="1"/>
    <col min="201" max="201" width="3.5703125" style="1" customWidth="1"/>
    <col min="202" max="202" width="1.7109375" style="1" customWidth="1"/>
    <col min="203" max="203" width="2.42578125" style="1" customWidth="1"/>
    <col min="204" max="218" width="1.7109375" style="1" customWidth="1"/>
    <col min="219" max="219" width="2.5703125" style="1" customWidth="1"/>
    <col min="220" max="266" width="1.7109375" style="1" customWidth="1"/>
    <col min="267" max="267" width="1" style="1" customWidth="1"/>
    <col min="268" max="268" width="1.7109375" style="1" customWidth="1"/>
    <col min="269" max="269" width="0.42578125" style="1" customWidth="1"/>
    <col min="270" max="272" width="1.7109375" style="1" customWidth="1"/>
    <col min="273" max="273" width="0" style="1" hidden="1" customWidth="1"/>
    <col min="274" max="274" width="10.7109375" style="1" customWidth="1"/>
    <col min="275" max="281" width="1.7109375" style="1" customWidth="1"/>
    <col min="282" max="417" width="11.42578125" style="1"/>
    <col min="418" max="426" width="1.7109375" style="1" customWidth="1"/>
    <col min="427" max="428" width="3.140625" style="1" customWidth="1"/>
    <col min="429" max="429" width="1.7109375" style="1" customWidth="1"/>
    <col min="430" max="430" width="3.140625" style="1" customWidth="1"/>
    <col min="431" max="431" width="3" style="1" customWidth="1"/>
    <col min="432" max="432" width="4" style="1" customWidth="1"/>
    <col min="433" max="442" width="1.7109375" style="1" customWidth="1"/>
    <col min="443" max="443" width="3.5703125" style="1" customWidth="1"/>
    <col min="444" max="444" width="1.7109375" style="1" customWidth="1"/>
    <col min="445" max="445" width="5.28515625" style="1" customWidth="1"/>
    <col min="446" max="456" width="1.7109375" style="1" customWidth="1"/>
    <col min="457" max="457" width="3.5703125" style="1" customWidth="1"/>
    <col min="458" max="458" width="1.7109375" style="1" customWidth="1"/>
    <col min="459" max="459" width="2.42578125" style="1" customWidth="1"/>
    <col min="460" max="474" width="1.7109375" style="1" customWidth="1"/>
    <col min="475" max="475" width="2.5703125" style="1" customWidth="1"/>
    <col min="476" max="522" width="1.7109375" style="1" customWidth="1"/>
    <col min="523" max="523" width="1" style="1" customWidth="1"/>
    <col min="524" max="524" width="1.7109375" style="1" customWidth="1"/>
    <col min="525" max="525" width="0.42578125" style="1" customWidth="1"/>
    <col min="526" max="528" width="1.7109375" style="1" customWidth="1"/>
    <col min="529" max="529" width="0" style="1" hidden="1" customWidth="1"/>
    <col min="530" max="530" width="10.7109375" style="1" customWidth="1"/>
    <col min="531" max="537" width="1.7109375" style="1" customWidth="1"/>
    <col min="538" max="673" width="11.42578125" style="1"/>
    <col min="674" max="682" width="1.7109375" style="1" customWidth="1"/>
    <col min="683" max="684" width="3.140625" style="1" customWidth="1"/>
    <col min="685" max="685" width="1.7109375" style="1" customWidth="1"/>
    <col min="686" max="686" width="3.140625" style="1" customWidth="1"/>
    <col min="687" max="687" width="3" style="1" customWidth="1"/>
    <col min="688" max="688" width="4" style="1" customWidth="1"/>
    <col min="689" max="698" width="1.7109375" style="1" customWidth="1"/>
    <col min="699" max="699" width="3.5703125" style="1" customWidth="1"/>
    <col min="700" max="700" width="1.7109375" style="1" customWidth="1"/>
    <col min="701" max="701" width="5.28515625" style="1" customWidth="1"/>
    <col min="702" max="712" width="1.7109375" style="1" customWidth="1"/>
    <col min="713" max="713" width="3.5703125" style="1" customWidth="1"/>
    <col min="714" max="714" width="1.7109375" style="1" customWidth="1"/>
    <col min="715" max="715" width="2.42578125" style="1" customWidth="1"/>
    <col min="716" max="730" width="1.7109375" style="1" customWidth="1"/>
    <col min="731" max="731" width="2.5703125" style="1" customWidth="1"/>
    <col min="732" max="778" width="1.7109375" style="1" customWidth="1"/>
    <col min="779" max="779" width="1" style="1" customWidth="1"/>
    <col min="780" max="780" width="1.7109375" style="1" customWidth="1"/>
    <col min="781" max="781" width="0.42578125" style="1" customWidth="1"/>
    <col min="782" max="784" width="1.7109375" style="1" customWidth="1"/>
    <col min="785" max="785" width="0" style="1" hidden="1" customWidth="1"/>
    <col min="786" max="786" width="10.7109375" style="1" customWidth="1"/>
    <col min="787" max="793" width="1.7109375" style="1" customWidth="1"/>
    <col min="794" max="929" width="11.42578125" style="1"/>
    <col min="930" max="938" width="1.7109375" style="1" customWidth="1"/>
    <col min="939" max="940" width="3.140625" style="1" customWidth="1"/>
    <col min="941" max="941" width="1.7109375" style="1" customWidth="1"/>
    <col min="942" max="942" width="3.140625" style="1" customWidth="1"/>
    <col min="943" max="943" width="3" style="1" customWidth="1"/>
    <col min="944" max="944" width="4" style="1" customWidth="1"/>
    <col min="945" max="954" width="1.7109375" style="1" customWidth="1"/>
    <col min="955" max="955" width="3.5703125" style="1" customWidth="1"/>
    <col min="956" max="956" width="1.7109375" style="1" customWidth="1"/>
    <col min="957" max="957" width="5.28515625" style="1" customWidth="1"/>
    <col min="958" max="968" width="1.7109375" style="1" customWidth="1"/>
    <col min="969" max="969" width="3.5703125" style="1" customWidth="1"/>
    <col min="970" max="970" width="1.7109375" style="1" customWidth="1"/>
    <col min="971" max="971" width="2.42578125" style="1" customWidth="1"/>
    <col min="972" max="986" width="1.7109375" style="1" customWidth="1"/>
    <col min="987" max="987" width="2.5703125" style="1" customWidth="1"/>
    <col min="988" max="1034" width="1.7109375" style="1" customWidth="1"/>
    <col min="1035" max="1035" width="1" style="1" customWidth="1"/>
    <col min="1036" max="1036" width="1.7109375" style="1" customWidth="1"/>
    <col min="1037" max="1037" width="0.42578125" style="1" customWidth="1"/>
    <col min="1038" max="1040" width="1.7109375" style="1" customWidth="1"/>
    <col min="1041" max="1041" width="0" style="1" hidden="1" customWidth="1"/>
    <col min="1042" max="1042" width="10.7109375" style="1" customWidth="1"/>
    <col min="1043" max="1049" width="1.7109375" style="1" customWidth="1"/>
    <col min="1050" max="1185" width="11.42578125" style="1"/>
    <col min="1186" max="1194" width="1.7109375" style="1" customWidth="1"/>
    <col min="1195" max="1196" width="3.140625" style="1" customWidth="1"/>
    <col min="1197" max="1197" width="1.7109375" style="1" customWidth="1"/>
    <col min="1198" max="1198" width="3.140625" style="1" customWidth="1"/>
    <col min="1199" max="1199" width="3" style="1" customWidth="1"/>
    <col min="1200" max="1200" width="4" style="1" customWidth="1"/>
    <col min="1201" max="1210" width="1.7109375" style="1" customWidth="1"/>
    <col min="1211" max="1211" width="3.5703125" style="1" customWidth="1"/>
    <col min="1212" max="1212" width="1.7109375" style="1" customWidth="1"/>
    <col min="1213" max="1213" width="5.28515625" style="1" customWidth="1"/>
    <col min="1214" max="1224" width="1.7109375" style="1" customWidth="1"/>
    <col min="1225" max="1225" width="3.5703125" style="1" customWidth="1"/>
    <col min="1226" max="1226" width="1.7109375" style="1" customWidth="1"/>
    <col min="1227" max="1227" width="2.42578125" style="1" customWidth="1"/>
    <col min="1228" max="1242" width="1.7109375" style="1" customWidth="1"/>
    <col min="1243" max="1243" width="2.5703125" style="1" customWidth="1"/>
    <col min="1244" max="1290" width="1.7109375" style="1" customWidth="1"/>
    <col min="1291" max="1291" width="1" style="1" customWidth="1"/>
    <col min="1292" max="1292" width="1.7109375" style="1" customWidth="1"/>
    <col min="1293" max="1293" width="0.42578125" style="1" customWidth="1"/>
    <col min="1294" max="1296" width="1.7109375" style="1" customWidth="1"/>
    <col min="1297" max="1297" width="0" style="1" hidden="1" customWidth="1"/>
    <col min="1298" max="1298" width="10.7109375" style="1" customWidth="1"/>
    <col min="1299" max="1305" width="1.7109375" style="1" customWidth="1"/>
    <col min="1306" max="1441" width="11.42578125" style="1"/>
    <col min="1442" max="1450" width="1.7109375" style="1" customWidth="1"/>
    <col min="1451" max="1452" width="3.140625" style="1" customWidth="1"/>
    <col min="1453" max="1453" width="1.7109375" style="1" customWidth="1"/>
    <col min="1454" max="1454" width="3.140625" style="1" customWidth="1"/>
    <col min="1455" max="1455" width="3" style="1" customWidth="1"/>
    <col min="1456" max="1456" width="4" style="1" customWidth="1"/>
    <col min="1457" max="1466" width="1.7109375" style="1" customWidth="1"/>
    <col min="1467" max="1467" width="3.5703125" style="1" customWidth="1"/>
    <col min="1468" max="1468" width="1.7109375" style="1" customWidth="1"/>
    <col min="1469" max="1469" width="5.28515625" style="1" customWidth="1"/>
    <col min="1470" max="1480" width="1.7109375" style="1" customWidth="1"/>
    <col min="1481" max="1481" width="3.5703125" style="1" customWidth="1"/>
    <col min="1482" max="1482" width="1.7109375" style="1" customWidth="1"/>
    <col min="1483" max="1483" width="2.42578125" style="1" customWidth="1"/>
    <col min="1484" max="1498" width="1.7109375" style="1" customWidth="1"/>
    <col min="1499" max="1499" width="2.5703125" style="1" customWidth="1"/>
    <col min="1500" max="1546" width="1.7109375" style="1" customWidth="1"/>
    <col min="1547" max="1547" width="1" style="1" customWidth="1"/>
    <col min="1548" max="1548" width="1.7109375" style="1" customWidth="1"/>
    <col min="1549" max="1549" width="0.42578125" style="1" customWidth="1"/>
    <col min="1550" max="1552" width="1.7109375" style="1" customWidth="1"/>
    <col min="1553" max="1553" width="0" style="1" hidden="1" customWidth="1"/>
    <col min="1554" max="1554" width="10.7109375" style="1" customWidth="1"/>
    <col min="1555" max="1561" width="1.7109375" style="1" customWidth="1"/>
    <col min="1562" max="1697" width="11.42578125" style="1"/>
    <col min="1698" max="1706" width="1.7109375" style="1" customWidth="1"/>
    <col min="1707" max="1708" width="3.140625" style="1" customWidth="1"/>
    <col min="1709" max="1709" width="1.7109375" style="1" customWidth="1"/>
    <col min="1710" max="1710" width="3.140625" style="1" customWidth="1"/>
    <col min="1711" max="1711" width="3" style="1" customWidth="1"/>
    <col min="1712" max="1712" width="4" style="1" customWidth="1"/>
    <col min="1713" max="1722" width="1.7109375" style="1" customWidth="1"/>
    <col min="1723" max="1723" width="3.5703125" style="1" customWidth="1"/>
    <col min="1724" max="1724" width="1.7109375" style="1" customWidth="1"/>
    <col min="1725" max="1725" width="5.28515625" style="1" customWidth="1"/>
    <col min="1726" max="1736" width="1.7109375" style="1" customWidth="1"/>
    <col min="1737" max="1737" width="3.5703125" style="1" customWidth="1"/>
    <col min="1738" max="1738" width="1.7109375" style="1" customWidth="1"/>
    <col min="1739" max="1739" width="2.42578125" style="1" customWidth="1"/>
    <col min="1740" max="1754" width="1.7109375" style="1" customWidth="1"/>
    <col min="1755" max="1755" width="2.5703125" style="1" customWidth="1"/>
    <col min="1756" max="1802" width="1.7109375" style="1" customWidth="1"/>
    <col min="1803" max="1803" width="1" style="1" customWidth="1"/>
    <col min="1804" max="1804" width="1.7109375" style="1" customWidth="1"/>
    <col min="1805" max="1805" width="0.42578125" style="1" customWidth="1"/>
    <col min="1806" max="1808" width="1.7109375" style="1" customWidth="1"/>
    <col min="1809" max="1809" width="0" style="1" hidden="1" customWidth="1"/>
    <col min="1810" max="1810" width="10.7109375" style="1" customWidth="1"/>
    <col min="1811" max="1817" width="1.7109375" style="1" customWidth="1"/>
    <col min="1818" max="1953" width="11.42578125" style="1"/>
    <col min="1954" max="1962" width="1.7109375" style="1" customWidth="1"/>
    <col min="1963" max="1964" width="3.140625" style="1" customWidth="1"/>
    <col min="1965" max="1965" width="1.7109375" style="1" customWidth="1"/>
    <col min="1966" max="1966" width="3.140625" style="1" customWidth="1"/>
    <col min="1967" max="1967" width="3" style="1" customWidth="1"/>
    <col min="1968" max="1968" width="4" style="1" customWidth="1"/>
    <col min="1969" max="1978" width="1.7109375" style="1" customWidth="1"/>
    <col min="1979" max="1979" width="3.5703125" style="1" customWidth="1"/>
    <col min="1980" max="1980" width="1.7109375" style="1" customWidth="1"/>
    <col min="1981" max="1981" width="5.28515625" style="1" customWidth="1"/>
    <col min="1982" max="1992" width="1.7109375" style="1" customWidth="1"/>
    <col min="1993" max="1993" width="3.5703125" style="1" customWidth="1"/>
    <col min="1994" max="1994" width="1.7109375" style="1" customWidth="1"/>
    <col min="1995" max="1995" width="2.42578125" style="1" customWidth="1"/>
    <col min="1996" max="2010" width="1.7109375" style="1" customWidth="1"/>
    <col min="2011" max="2011" width="2.5703125" style="1" customWidth="1"/>
    <col min="2012" max="2058" width="1.7109375" style="1" customWidth="1"/>
    <col min="2059" max="2059" width="1" style="1" customWidth="1"/>
    <col min="2060" max="2060" width="1.7109375" style="1" customWidth="1"/>
    <col min="2061" max="2061" width="0.42578125" style="1" customWidth="1"/>
    <col min="2062" max="2064" width="1.7109375" style="1" customWidth="1"/>
    <col min="2065" max="2065" width="0" style="1" hidden="1" customWidth="1"/>
    <col min="2066" max="2066" width="10.7109375" style="1" customWidth="1"/>
    <col min="2067" max="2073" width="1.7109375" style="1" customWidth="1"/>
    <col min="2074" max="2209" width="11.42578125" style="1"/>
    <col min="2210" max="2218" width="1.7109375" style="1" customWidth="1"/>
    <col min="2219" max="2220" width="3.140625" style="1" customWidth="1"/>
    <col min="2221" max="2221" width="1.7109375" style="1" customWidth="1"/>
    <col min="2222" max="2222" width="3.140625" style="1" customWidth="1"/>
    <col min="2223" max="2223" width="3" style="1" customWidth="1"/>
    <col min="2224" max="2224" width="4" style="1" customWidth="1"/>
    <col min="2225" max="2234" width="1.7109375" style="1" customWidth="1"/>
    <col min="2235" max="2235" width="3.5703125" style="1" customWidth="1"/>
    <col min="2236" max="2236" width="1.7109375" style="1" customWidth="1"/>
    <col min="2237" max="2237" width="5.28515625" style="1" customWidth="1"/>
    <col min="2238" max="2248" width="1.7109375" style="1" customWidth="1"/>
    <col min="2249" max="2249" width="3.5703125" style="1" customWidth="1"/>
    <col min="2250" max="2250" width="1.7109375" style="1" customWidth="1"/>
    <col min="2251" max="2251" width="2.42578125" style="1" customWidth="1"/>
    <col min="2252" max="2266" width="1.7109375" style="1" customWidth="1"/>
    <col min="2267" max="2267" width="2.5703125" style="1" customWidth="1"/>
    <col min="2268" max="2314" width="1.7109375" style="1" customWidth="1"/>
    <col min="2315" max="2315" width="1" style="1" customWidth="1"/>
    <col min="2316" max="2316" width="1.7109375" style="1" customWidth="1"/>
    <col min="2317" max="2317" width="0.42578125" style="1" customWidth="1"/>
    <col min="2318" max="2320" width="1.7109375" style="1" customWidth="1"/>
    <col min="2321" max="2321" width="0" style="1" hidden="1" customWidth="1"/>
    <col min="2322" max="2322" width="10.7109375" style="1" customWidth="1"/>
    <col min="2323" max="2329" width="1.7109375" style="1" customWidth="1"/>
    <col min="2330" max="2465" width="11.42578125" style="1"/>
    <col min="2466" max="2474" width="1.7109375" style="1" customWidth="1"/>
    <col min="2475" max="2476" width="3.140625" style="1" customWidth="1"/>
    <col min="2477" max="2477" width="1.7109375" style="1" customWidth="1"/>
    <col min="2478" max="2478" width="3.140625" style="1" customWidth="1"/>
    <col min="2479" max="2479" width="3" style="1" customWidth="1"/>
    <col min="2480" max="2480" width="4" style="1" customWidth="1"/>
    <col min="2481" max="2490" width="1.7109375" style="1" customWidth="1"/>
    <col min="2491" max="2491" width="3.5703125" style="1" customWidth="1"/>
    <col min="2492" max="2492" width="1.7109375" style="1" customWidth="1"/>
    <col min="2493" max="2493" width="5.28515625" style="1" customWidth="1"/>
    <col min="2494" max="2504" width="1.7109375" style="1" customWidth="1"/>
    <col min="2505" max="2505" width="3.5703125" style="1" customWidth="1"/>
    <col min="2506" max="2506" width="1.7109375" style="1" customWidth="1"/>
    <col min="2507" max="2507" width="2.42578125" style="1" customWidth="1"/>
    <col min="2508" max="2522" width="1.7109375" style="1" customWidth="1"/>
    <col min="2523" max="2523" width="2.5703125" style="1" customWidth="1"/>
    <col min="2524" max="2570" width="1.7109375" style="1" customWidth="1"/>
    <col min="2571" max="2571" width="1" style="1" customWidth="1"/>
    <col min="2572" max="2572" width="1.7109375" style="1" customWidth="1"/>
    <col min="2573" max="2573" width="0.42578125" style="1" customWidth="1"/>
    <col min="2574" max="2576" width="1.7109375" style="1" customWidth="1"/>
    <col min="2577" max="2577" width="0" style="1" hidden="1" customWidth="1"/>
    <col min="2578" max="2578" width="10.7109375" style="1" customWidth="1"/>
    <col min="2579" max="2585" width="1.7109375" style="1" customWidth="1"/>
    <col min="2586" max="2721" width="11.42578125" style="1"/>
    <col min="2722" max="2730" width="1.7109375" style="1" customWidth="1"/>
    <col min="2731" max="2732" width="3.140625" style="1" customWidth="1"/>
    <col min="2733" max="2733" width="1.7109375" style="1" customWidth="1"/>
    <col min="2734" max="2734" width="3.140625" style="1" customWidth="1"/>
    <col min="2735" max="2735" width="3" style="1" customWidth="1"/>
    <col min="2736" max="2736" width="4" style="1" customWidth="1"/>
    <col min="2737" max="2746" width="1.7109375" style="1" customWidth="1"/>
    <col min="2747" max="2747" width="3.5703125" style="1" customWidth="1"/>
    <col min="2748" max="2748" width="1.7109375" style="1" customWidth="1"/>
    <col min="2749" max="2749" width="5.28515625" style="1" customWidth="1"/>
    <col min="2750" max="2760" width="1.7109375" style="1" customWidth="1"/>
    <col min="2761" max="2761" width="3.5703125" style="1" customWidth="1"/>
    <col min="2762" max="2762" width="1.7109375" style="1" customWidth="1"/>
    <col min="2763" max="2763" width="2.42578125" style="1" customWidth="1"/>
    <col min="2764" max="2778" width="1.7109375" style="1" customWidth="1"/>
    <col min="2779" max="2779" width="2.5703125" style="1" customWidth="1"/>
    <col min="2780" max="2826" width="1.7109375" style="1" customWidth="1"/>
    <col min="2827" max="2827" width="1" style="1" customWidth="1"/>
    <col min="2828" max="2828" width="1.7109375" style="1" customWidth="1"/>
    <col min="2829" max="2829" width="0.42578125" style="1" customWidth="1"/>
    <col min="2830" max="2832" width="1.7109375" style="1" customWidth="1"/>
    <col min="2833" max="2833" width="0" style="1" hidden="1" customWidth="1"/>
    <col min="2834" max="2834" width="10.7109375" style="1" customWidth="1"/>
    <col min="2835" max="2841" width="1.7109375" style="1" customWidth="1"/>
    <col min="2842" max="2977" width="11.42578125" style="1"/>
    <col min="2978" max="2986" width="1.7109375" style="1" customWidth="1"/>
    <col min="2987" max="2988" width="3.140625" style="1" customWidth="1"/>
    <col min="2989" max="2989" width="1.7109375" style="1" customWidth="1"/>
    <col min="2990" max="2990" width="3.140625" style="1" customWidth="1"/>
    <col min="2991" max="2991" width="3" style="1" customWidth="1"/>
    <col min="2992" max="2992" width="4" style="1" customWidth="1"/>
    <col min="2993" max="3002" width="1.7109375" style="1" customWidth="1"/>
    <col min="3003" max="3003" width="3.5703125" style="1" customWidth="1"/>
    <col min="3004" max="3004" width="1.7109375" style="1" customWidth="1"/>
    <col min="3005" max="3005" width="5.28515625" style="1" customWidth="1"/>
    <col min="3006" max="3016" width="1.7109375" style="1" customWidth="1"/>
    <col min="3017" max="3017" width="3.5703125" style="1" customWidth="1"/>
    <col min="3018" max="3018" width="1.7109375" style="1" customWidth="1"/>
    <col min="3019" max="3019" width="2.42578125" style="1" customWidth="1"/>
    <col min="3020" max="3034" width="1.7109375" style="1" customWidth="1"/>
    <col min="3035" max="3035" width="2.5703125" style="1" customWidth="1"/>
    <col min="3036" max="3082" width="1.7109375" style="1" customWidth="1"/>
    <col min="3083" max="3083" width="1" style="1" customWidth="1"/>
    <col min="3084" max="3084" width="1.7109375" style="1" customWidth="1"/>
    <col min="3085" max="3085" width="0.42578125" style="1" customWidth="1"/>
    <col min="3086" max="3088" width="1.7109375" style="1" customWidth="1"/>
    <col min="3089" max="3089" width="0" style="1" hidden="1" customWidth="1"/>
    <col min="3090" max="3090" width="10.7109375" style="1" customWidth="1"/>
    <col min="3091" max="3097" width="1.7109375" style="1" customWidth="1"/>
    <col min="3098" max="3233" width="11.42578125" style="1"/>
    <col min="3234" max="3242" width="1.7109375" style="1" customWidth="1"/>
    <col min="3243" max="3244" width="3.140625" style="1" customWidth="1"/>
    <col min="3245" max="3245" width="1.7109375" style="1" customWidth="1"/>
    <col min="3246" max="3246" width="3.140625" style="1" customWidth="1"/>
    <col min="3247" max="3247" width="3" style="1" customWidth="1"/>
    <col min="3248" max="3248" width="4" style="1" customWidth="1"/>
    <col min="3249" max="3258" width="1.7109375" style="1" customWidth="1"/>
    <col min="3259" max="3259" width="3.5703125" style="1" customWidth="1"/>
    <col min="3260" max="3260" width="1.7109375" style="1" customWidth="1"/>
    <col min="3261" max="3261" width="5.28515625" style="1" customWidth="1"/>
    <col min="3262" max="3272" width="1.7109375" style="1" customWidth="1"/>
    <col min="3273" max="3273" width="3.5703125" style="1" customWidth="1"/>
    <col min="3274" max="3274" width="1.7109375" style="1" customWidth="1"/>
    <col min="3275" max="3275" width="2.42578125" style="1" customWidth="1"/>
    <col min="3276" max="3290" width="1.7109375" style="1" customWidth="1"/>
    <col min="3291" max="3291" width="2.5703125" style="1" customWidth="1"/>
    <col min="3292" max="3338" width="1.7109375" style="1" customWidth="1"/>
    <col min="3339" max="3339" width="1" style="1" customWidth="1"/>
    <col min="3340" max="3340" width="1.7109375" style="1" customWidth="1"/>
    <col min="3341" max="3341" width="0.42578125" style="1" customWidth="1"/>
    <col min="3342" max="3344" width="1.7109375" style="1" customWidth="1"/>
    <col min="3345" max="3345" width="0" style="1" hidden="1" customWidth="1"/>
    <col min="3346" max="3346" width="10.7109375" style="1" customWidth="1"/>
    <col min="3347" max="3353" width="1.7109375" style="1" customWidth="1"/>
    <col min="3354" max="3489" width="11.42578125" style="1"/>
    <col min="3490" max="3498" width="1.7109375" style="1" customWidth="1"/>
    <col min="3499" max="3500" width="3.140625" style="1" customWidth="1"/>
    <col min="3501" max="3501" width="1.7109375" style="1" customWidth="1"/>
    <col min="3502" max="3502" width="3.140625" style="1" customWidth="1"/>
    <col min="3503" max="3503" width="3" style="1" customWidth="1"/>
    <col min="3504" max="3504" width="4" style="1" customWidth="1"/>
    <col min="3505" max="3514" width="1.7109375" style="1" customWidth="1"/>
    <col min="3515" max="3515" width="3.5703125" style="1" customWidth="1"/>
    <col min="3516" max="3516" width="1.7109375" style="1" customWidth="1"/>
    <col min="3517" max="3517" width="5.28515625" style="1" customWidth="1"/>
    <col min="3518" max="3528" width="1.7109375" style="1" customWidth="1"/>
    <col min="3529" max="3529" width="3.5703125" style="1" customWidth="1"/>
    <col min="3530" max="3530" width="1.7109375" style="1" customWidth="1"/>
    <col min="3531" max="3531" width="2.42578125" style="1" customWidth="1"/>
    <col min="3532" max="3546" width="1.7109375" style="1" customWidth="1"/>
    <col min="3547" max="3547" width="2.5703125" style="1" customWidth="1"/>
    <col min="3548" max="3594" width="1.7109375" style="1" customWidth="1"/>
    <col min="3595" max="3595" width="1" style="1" customWidth="1"/>
    <col min="3596" max="3596" width="1.7109375" style="1" customWidth="1"/>
    <col min="3597" max="3597" width="0.42578125" style="1" customWidth="1"/>
    <col min="3598" max="3600" width="1.7109375" style="1" customWidth="1"/>
    <col min="3601" max="3601" width="0" style="1" hidden="1" customWidth="1"/>
    <col min="3602" max="3602" width="10.7109375" style="1" customWidth="1"/>
    <col min="3603" max="3609" width="1.7109375" style="1" customWidth="1"/>
    <col min="3610" max="3745" width="11.42578125" style="1"/>
    <col min="3746" max="3754" width="1.7109375" style="1" customWidth="1"/>
    <col min="3755" max="3756" width="3.140625" style="1" customWidth="1"/>
    <col min="3757" max="3757" width="1.7109375" style="1" customWidth="1"/>
    <col min="3758" max="3758" width="3.140625" style="1" customWidth="1"/>
    <col min="3759" max="3759" width="3" style="1" customWidth="1"/>
    <col min="3760" max="3760" width="4" style="1" customWidth="1"/>
    <col min="3761" max="3770" width="1.7109375" style="1" customWidth="1"/>
    <col min="3771" max="3771" width="3.5703125" style="1" customWidth="1"/>
    <col min="3772" max="3772" width="1.7109375" style="1" customWidth="1"/>
    <col min="3773" max="3773" width="5.28515625" style="1" customWidth="1"/>
    <col min="3774" max="3784" width="1.7109375" style="1" customWidth="1"/>
    <col min="3785" max="3785" width="3.5703125" style="1" customWidth="1"/>
    <col min="3786" max="3786" width="1.7109375" style="1" customWidth="1"/>
    <col min="3787" max="3787" width="2.42578125" style="1" customWidth="1"/>
    <col min="3788" max="3802" width="1.7109375" style="1" customWidth="1"/>
    <col min="3803" max="3803" width="2.5703125" style="1" customWidth="1"/>
    <col min="3804" max="3850" width="1.7109375" style="1" customWidth="1"/>
    <col min="3851" max="3851" width="1" style="1" customWidth="1"/>
    <col min="3852" max="3852" width="1.7109375" style="1" customWidth="1"/>
    <col min="3853" max="3853" width="0.42578125" style="1" customWidth="1"/>
    <col min="3854" max="3856" width="1.7109375" style="1" customWidth="1"/>
    <col min="3857" max="3857" width="0" style="1" hidden="1" customWidth="1"/>
    <col min="3858" max="3858" width="10.7109375" style="1" customWidth="1"/>
    <col min="3859" max="3865" width="1.7109375" style="1" customWidth="1"/>
    <col min="3866" max="4001" width="11.42578125" style="1"/>
    <col min="4002" max="4010" width="1.7109375" style="1" customWidth="1"/>
    <col min="4011" max="4012" width="3.140625" style="1" customWidth="1"/>
    <col min="4013" max="4013" width="1.7109375" style="1" customWidth="1"/>
    <col min="4014" max="4014" width="3.140625" style="1" customWidth="1"/>
    <col min="4015" max="4015" width="3" style="1" customWidth="1"/>
    <col min="4016" max="4016" width="4" style="1" customWidth="1"/>
    <col min="4017" max="4026" width="1.7109375" style="1" customWidth="1"/>
    <col min="4027" max="4027" width="3.5703125" style="1" customWidth="1"/>
    <col min="4028" max="4028" width="1.7109375" style="1" customWidth="1"/>
    <col min="4029" max="4029" width="5.28515625" style="1" customWidth="1"/>
    <col min="4030" max="4040" width="1.7109375" style="1" customWidth="1"/>
    <col min="4041" max="4041" width="3.5703125" style="1" customWidth="1"/>
    <col min="4042" max="4042" width="1.7109375" style="1" customWidth="1"/>
    <col min="4043" max="4043" width="2.42578125" style="1" customWidth="1"/>
    <col min="4044" max="4058" width="1.7109375" style="1" customWidth="1"/>
    <col min="4059" max="4059" width="2.5703125" style="1" customWidth="1"/>
    <col min="4060" max="4106" width="1.7109375" style="1" customWidth="1"/>
    <col min="4107" max="4107" width="1" style="1" customWidth="1"/>
    <col min="4108" max="4108" width="1.7109375" style="1" customWidth="1"/>
    <col min="4109" max="4109" width="0.42578125" style="1" customWidth="1"/>
    <col min="4110" max="4112" width="1.7109375" style="1" customWidth="1"/>
    <col min="4113" max="4113" width="0" style="1" hidden="1" customWidth="1"/>
    <col min="4114" max="4114" width="10.7109375" style="1" customWidth="1"/>
    <col min="4115" max="4121" width="1.7109375" style="1" customWidth="1"/>
    <col min="4122" max="4257" width="11.42578125" style="1"/>
    <col min="4258" max="4266" width="1.7109375" style="1" customWidth="1"/>
    <col min="4267" max="4268" width="3.140625" style="1" customWidth="1"/>
    <col min="4269" max="4269" width="1.7109375" style="1" customWidth="1"/>
    <col min="4270" max="4270" width="3.140625" style="1" customWidth="1"/>
    <col min="4271" max="4271" width="3" style="1" customWidth="1"/>
    <col min="4272" max="4272" width="4" style="1" customWidth="1"/>
    <col min="4273" max="4282" width="1.7109375" style="1" customWidth="1"/>
    <col min="4283" max="4283" width="3.5703125" style="1" customWidth="1"/>
    <col min="4284" max="4284" width="1.7109375" style="1" customWidth="1"/>
    <col min="4285" max="4285" width="5.28515625" style="1" customWidth="1"/>
    <col min="4286" max="4296" width="1.7109375" style="1" customWidth="1"/>
    <col min="4297" max="4297" width="3.5703125" style="1" customWidth="1"/>
    <col min="4298" max="4298" width="1.7109375" style="1" customWidth="1"/>
    <col min="4299" max="4299" width="2.42578125" style="1" customWidth="1"/>
    <col min="4300" max="4314" width="1.7109375" style="1" customWidth="1"/>
    <col min="4315" max="4315" width="2.5703125" style="1" customWidth="1"/>
    <col min="4316" max="4362" width="1.7109375" style="1" customWidth="1"/>
    <col min="4363" max="4363" width="1" style="1" customWidth="1"/>
    <col min="4364" max="4364" width="1.7109375" style="1" customWidth="1"/>
    <col min="4365" max="4365" width="0.42578125" style="1" customWidth="1"/>
    <col min="4366" max="4368" width="1.7109375" style="1" customWidth="1"/>
    <col min="4369" max="4369" width="0" style="1" hidden="1" customWidth="1"/>
    <col min="4370" max="4370" width="10.7109375" style="1" customWidth="1"/>
    <col min="4371" max="4377" width="1.7109375" style="1" customWidth="1"/>
    <col min="4378" max="4513" width="11.42578125" style="1"/>
    <col min="4514" max="4522" width="1.7109375" style="1" customWidth="1"/>
    <col min="4523" max="4524" width="3.140625" style="1" customWidth="1"/>
    <col min="4525" max="4525" width="1.7109375" style="1" customWidth="1"/>
    <col min="4526" max="4526" width="3.140625" style="1" customWidth="1"/>
    <col min="4527" max="4527" width="3" style="1" customWidth="1"/>
    <col min="4528" max="4528" width="4" style="1" customWidth="1"/>
    <col min="4529" max="4538" width="1.7109375" style="1" customWidth="1"/>
    <col min="4539" max="4539" width="3.5703125" style="1" customWidth="1"/>
    <col min="4540" max="4540" width="1.7109375" style="1" customWidth="1"/>
    <col min="4541" max="4541" width="5.28515625" style="1" customWidth="1"/>
    <col min="4542" max="4552" width="1.7109375" style="1" customWidth="1"/>
    <col min="4553" max="4553" width="3.5703125" style="1" customWidth="1"/>
    <col min="4554" max="4554" width="1.7109375" style="1" customWidth="1"/>
    <col min="4555" max="4555" width="2.42578125" style="1" customWidth="1"/>
    <col min="4556" max="4570" width="1.7109375" style="1" customWidth="1"/>
    <col min="4571" max="4571" width="2.5703125" style="1" customWidth="1"/>
    <col min="4572" max="4618" width="1.7109375" style="1" customWidth="1"/>
    <col min="4619" max="4619" width="1" style="1" customWidth="1"/>
    <col min="4620" max="4620" width="1.7109375" style="1" customWidth="1"/>
    <col min="4621" max="4621" width="0.42578125" style="1" customWidth="1"/>
    <col min="4622" max="4624" width="1.7109375" style="1" customWidth="1"/>
    <col min="4625" max="4625" width="0" style="1" hidden="1" customWidth="1"/>
    <col min="4626" max="4626" width="10.7109375" style="1" customWidth="1"/>
    <col min="4627" max="4633" width="1.7109375" style="1" customWidth="1"/>
    <col min="4634" max="4769" width="11.42578125" style="1"/>
    <col min="4770" max="4778" width="1.7109375" style="1" customWidth="1"/>
    <col min="4779" max="4780" width="3.140625" style="1" customWidth="1"/>
    <col min="4781" max="4781" width="1.7109375" style="1" customWidth="1"/>
    <col min="4782" max="4782" width="3.140625" style="1" customWidth="1"/>
    <col min="4783" max="4783" width="3" style="1" customWidth="1"/>
    <col min="4784" max="4784" width="4" style="1" customWidth="1"/>
    <col min="4785" max="4794" width="1.7109375" style="1" customWidth="1"/>
    <col min="4795" max="4795" width="3.5703125" style="1" customWidth="1"/>
    <col min="4796" max="4796" width="1.7109375" style="1" customWidth="1"/>
    <col min="4797" max="4797" width="5.28515625" style="1" customWidth="1"/>
    <col min="4798" max="4808" width="1.7109375" style="1" customWidth="1"/>
    <col min="4809" max="4809" width="3.5703125" style="1" customWidth="1"/>
    <col min="4810" max="4810" width="1.7109375" style="1" customWidth="1"/>
    <col min="4811" max="4811" width="2.42578125" style="1" customWidth="1"/>
    <col min="4812" max="4826" width="1.7109375" style="1" customWidth="1"/>
    <col min="4827" max="4827" width="2.5703125" style="1" customWidth="1"/>
    <col min="4828" max="4874" width="1.7109375" style="1" customWidth="1"/>
    <col min="4875" max="4875" width="1" style="1" customWidth="1"/>
    <col min="4876" max="4876" width="1.7109375" style="1" customWidth="1"/>
    <col min="4877" max="4877" width="0.42578125" style="1" customWidth="1"/>
    <col min="4878" max="4880" width="1.7109375" style="1" customWidth="1"/>
    <col min="4881" max="4881" width="0" style="1" hidden="1" customWidth="1"/>
    <col min="4882" max="4882" width="10.7109375" style="1" customWidth="1"/>
    <col min="4883" max="4889" width="1.7109375" style="1" customWidth="1"/>
    <col min="4890" max="5025" width="11.42578125" style="1"/>
    <col min="5026" max="5034" width="1.7109375" style="1" customWidth="1"/>
    <col min="5035" max="5036" width="3.140625" style="1" customWidth="1"/>
    <col min="5037" max="5037" width="1.7109375" style="1" customWidth="1"/>
    <col min="5038" max="5038" width="3.140625" style="1" customWidth="1"/>
    <col min="5039" max="5039" width="3" style="1" customWidth="1"/>
    <col min="5040" max="5040" width="4" style="1" customWidth="1"/>
    <col min="5041" max="5050" width="1.7109375" style="1" customWidth="1"/>
    <col min="5051" max="5051" width="3.5703125" style="1" customWidth="1"/>
    <col min="5052" max="5052" width="1.7109375" style="1" customWidth="1"/>
    <col min="5053" max="5053" width="5.28515625" style="1" customWidth="1"/>
    <col min="5054" max="5064" width="1.7109375" style="1" customWidth="1"/>
    <col min="5065" max="5065" width="3.5703125" style="1" customWidth="1"/>
    <col min="5066" max="5066" width="1.7109375" style="1" customWidth="1"/>
    <col min="5067" max="5067" width="2.42578125" style="1" customWidth="1"/>
    <col min="5068" max="5082" width="1.7109375" style="1" customWidth="1"/>
    <col min="5083" max="5083" width="2.5703125" style="1" customWidth="1"/>
    <col min="5084" max="5130" width="1.7109375" style="1" customWidth="1"/>
    <col min="5131" max="5131" width="1" style="1" customWidth="1"/>
    <col min="5132" max="5132" width="1.7109375" style="1" customWidth="1"/>
    <col min="5133" max="5133" width="0.42578125" style="1" customWidth="1"/>
    <col min="5134" max="5136" width="1.7109375" style="1" customWidth="1"/>
    <col min="5137" max="5137" width="0" style="1" hidden="1" customWidth="1"/>
    <col min="5138" max="5138" width="10.7109375" style="1" customWidth="1"/>
    <col min="5139" max="5145" width="1.7109375" style="1" customWidth="1"/>
    <col min="5146" max="5281" width="11.42578125" style="1"/>
    <col min="5282" max="5290" width="1.7109375" style="1" customWidth="1"/>
    <col min="5291" max="5292" width="3.140625" style="1" customWidth="1"/>
    <col min="5293" max="5293" width="1.7109375" style="1" customWidth="1"/>
    <col min="5294" max="5294" width="3.140625" style="1" customWidth="1"/>
    <col min="5295" max="5295" width="3" style="1" customWidth="1"/>
    <col min="5296" max="5296" width="4" style="1" customWidth="1"/>
    <col min="5297" max="5306" width="1.7109375" style="1" customWidth="1"/>
    <col min="5307" max="5307" width="3.5703125" style="1" customWidth="1"/>
    <col min="5308" max="5308" width="1.7109375" style="1" customWidth="1"/>
    <col min="5309" max="5309" width="5.28515625" style="1" customWidth="1"/>
    <col min="5310" max="5320" width="1.7109375" style="1" customWidth="1"/>
    <col min="5321" max="5321" width="3.5703125" style="1" customWidth="1"/>
    <col min="5322" max="5322" width="1.7109375" style="1" customWidth="1"/>
    <col min="5323" max="5323" width="2.42578125" style="1" customWidth="1"/>
    <col min="5324" max="5338" width="1.7109375" style="1" customWidth="1"/>
    <col min="5339" max="5339" width="2.5703125" style="1" customWidth="1"/>
    <col min="5340" max="5386" width="1.7109375" style="1" customWidth="1"/>
    <col min="5387" max="5387" width="1" style="1" customWidth="1"/>
    <col min="5388" max="5388" width="1.7109375" style="1" customWidth="1"/>
    <col min="5389" max="5389" width="0.42578125" style="1" customWidth="1"/>
    <col min="5390" max="5392" width="1.7109375" style="1" customWidth="1"/>
    <col min="5393" max="5393" width="0" style="1" hidden="1" customWidth="1"/>
    <col min="5394" max="5394" width="10.7109375" style="1" customWidth="1"/>
    <col min="5395" max="5401" width="1.7109375" style="1" customWidth="1"/>
    <col min="5402" max="5537" width="11.42578125" style="1"/>
    <col min="5538" max="5546" width="1.7109375" style="1" customWidth="1"/>
    <col min="5547" max="5548" width="3.140625" style="1" customWidth="1"/>
    <col min="5549" max="5549" width="1.7109375" style="1" customWidth="1"/>
    <col min="5550" max="5550" width="3.140625" style="1" customWidth="1"/>
    <col min="5551" max="5551" width="3" style="1" customWidth="1"/>
    <col min="5552" max="5552" width="4" style="1" customWidth="1"/>
    <col min="5553" max="5562" width="1.7109375" style="1" customWidth="1"/>
    <col min="5563" max="5563" width="3.5703125" style="1" customWidth="1"/>
    <col min="5564" max="5564" width="1.7109375" style="1" customWidth="1"/>
    <col min="5565" max="5565" width="5.28515625" style="1" customWidth="1"/>
    <col min="5566" max="5576" width="1.7109375" style="1" customWidth="1"/>
    <col min="5577" max="5577" width="3.5703125" style="1" customWidth="1"/>
    <col min="5578" max="5578" width="1.7109375" style="1" customWidth="1"/>
    <col min="5579" max="5579" width="2.42578125" style="1" customWidth="1"/>
    <col min="5580" max="5594" width="1.7109375" style="1" customWidth="1"/>
    <col min="5595" max="5595" width="2.5703125" style="1" customWidth="1"/>
    <col min="5596" max="5642" width="1.7109375" style="1" customWidth="1"/>
    <col min="5643" max="5643" width="1" style="1" customWidth="1"/>
    <col min="5644" max="5644" width="1.7109375" style="1" customWidth="1"/>
    <col min="5645" max="5645" width="0.42578125" style="1" customWidth="1"/>
    <col min="5646" max="5648" width="1.7109375" style="1" customWidth="1"/>
    <col min="5649" max="5649" width="0" style="1" hidden="1" customWidth="1"/>
    <col min="5650" max="5650" width="10.7109375" style="1" customWidth="1"/>
    <col min="5651" max="5657" width="1.7109375" style="1" customWidth="1"/>
    <col min="5658" max="5793" width="11.42578125" style="1"/>
    <col min="5794" max="5802" width="1.7109375" style="1" customWidth="1"/>
    <col min="5803" max="5804" width="3.140625" style="1" customWidth="1"/>
    <col min="5805" max="5805" width="1.7109375" style="1" customWidth="1"/>
    <col min="5806" max="5806" width="3.140625" style="1" customWidth="1"/>
    <col min="5807" max="5807" width="3" style="1" customWidth="1"/>
    <col min="5808" max="5808" width="4" style="1" customWidth="1"/>
    <col min="5809" max="5818" width="1.7109375" style="1" customWidth="1"/>
    <col min="5819" max="5819" width="3.5703125" style="1" customWidth="1"/>
    <col min="5820" max="5820" width="1.7109375" style="1" customWidth="1"/>
    <col min="5821" max="5821" width="5.28515625" style="1" customWidth="1"/>
    <col min="5822" max="5832" width="1.7109375" style="1" customWidth="1"/>
    <col min="5833" max="5833" width="3.5703125" style="1" customWidth="1"/>
    <col min="5834" max="5834" width="1.7109375" style="1" customWidth="1"/>
    <col min="5835" max="5835" width="2.42578125" style="1" customWidth="1"/>
    <col min="5836" max="5850" width="1.7109375" style="1" customWidth="1"/>
    <col min="5851" max="5851" width="2.5703125" style="1" customWidth="1"/>
    <col min="5852" max="5898" width="1.7109375" style="1" customWidth="1"/>
    <col min="5899" max="5899" width="1" style="1" customWidth="1"/>
    <col min="5900" max="5900" width="1.7109375" style="1" customWidth="1"/>
    <col min="5901" max="5901" width="0.42578125" style="1" customWidth="1"/>
    <col min="5902" max="5904" width="1.7109375" style="1" customWidth="1"/>
    <col min="5905" max="5905" width="0" style="1" hidden="1" customWidth="1"/>
    <col min="5906" max="5906" width="10.7109375" style="1" customWidth="1"/>
    <col min="5907" max="5913" width="1.7109375" style="1" customWidth="1"/>
    <col min="5914" max="6049" width="11.42578125" style="1"/>
    <col min="6050" max="6058" width="1.7109375" style="1" customWidth="1"/>
    <col min="6059" max="6060" width="3.140625" style="1" customWidth="1"/>
    <col min="6061" max="6061" width="1.7109375" style="1" customWidth="1"/>
    <col min="6062" max="6062" width="3.140625" style="1" customWidth="1"/>
    <col min="6063" max="6063" width="3" style="1" customWidth="1"/>
    <col min="6064" max="6064" width="4" style="1" customWidth="1"/>
    <col min="6065" max="6074" width="1.7109375" style="1" customWidth="1"/>
    <col min="6075" max="6075" width="3.5703125" style="1" customWidth="1"/>
    <col min="6076" max="6076" width="1.7109375" style="1" customWidth="1"/>
    <col min="6077" max="6077" width="5.28515625" style="1" customWidth="1"/>
    <col min="6078" max="6088" width="1.7109375" style="1" customWidth="1"/>
    <col min="6089" max="6089" width="3.5703125" style="1" customWidth="1"/>
    <col min="6090" max="6090" width="1.7109375" style="1" customWidth="1"/>
    <col min="6091" max="6091" width="2.42578125" style="1" customWidth="1"/>
    <col min="6092" max="6106" width="1.7109375" style="1" customWidth="1"/>
    <col min="6107" max="6107" width="2.5703125" style="1" customWidth="1"/>
    <col min="6108" max="6154" width="1.7109375" style="1" customWidth="1"/>
    <col min="6155" max="6155" width="1" style="1" customWidth="1"/>
    <col min="6156" max="6156" width="1.7109375" style="1" customWidth="1"/>
    <col min="6157" max="6157" width="0.42578125" style="1" customWidth="1"/>
    <col min="6158" max="6160" width="1.7109375" style="1" customWidth="1"/>
    <col min="6161" max="6161" width="0" style="1" hidden="1" customWidth="1"/>
    <col min="6162" max="6162" width="10.7109375" style="1" customWidth="1"/>
    <col min="6163" max="6169" width="1.7109375" style="1" customWidth="1"/>
    <col min="6170" max="6305" width="11.42578125" style="1"/>
    <col min="6306" max="6314" width="1.7109375" style="1" customWidth="1"/>
    <col min="6315" max="6316" width="3.140625" style="1" customWidth="1"/>
    <col min="6317" max="6317" width="1.7109375" style="1" customWidth="1"/>
    <col min="6318" max="6318" width="3.140625" style="1" customWidth="1"/>
    <col min="6319" max="6319" width="3" style="1" customWidth="1"/>
    <col min="6320" max="6320" width="4" style="1" customWidth="1"/>
    <col min="6321" max="6330" width="1.7109375" style="1" customWidth="1"/>
    <col min="6331" max="6331" width="3.5703125" style="1" customWidth="1"/>
    <col min="6332" max="6332" width="1.7109375" style="1" customWidth="1"/>
    <col min="6333" max="6333" width="5.28515625" style="1" customWidth="1"/>
    <col min="6334" max="6344" width="1.7109375" style="1" customWidth="1"/>
    <col min="6345" max="6345" width="3.5703125" style="1" customWidth="1"/>
    <col min="6346" max="6346" width="1.7109375" style="1" customWidth="1"/>
    <col min="6347" max="6347" width="2.42578125" style="1" customWidth="1"/>
    <col min="6348" max="6362" width="1.7109375" style="1" customWidth="1"/>
    <col min="6363" max="6363" width="2.5703125" style="1" customWidth="1"/>
    <col min="6364" max="6410" width="1.7109375" style="1" customWidth="1"/>
    <col min="6411" max="6411" width="1" style="1" customWidth="1"/>
    <col min="6412" max="6412" width="1.7109375" style="1" customWidth="1"/>
    <col min="6413" max="6413" width="0.42578125" style="1" customWidth="1"/>
    <col min="6414" max="6416" width="1.7109375" style="1" customWidth="1"/>
    <col min="6417" max="6417" width="0" style="1" hidden="1" customWidth="1"/>
    <col min="6418" max="6418" width="10.7109375" style="1" customWidth="1"/>
    <col min="6419" max="6425" width="1.7109375" style="1" customWidth="1"/>
    <col min="6426" max="6561" width="11.42578125" style="1"/>
    <col min="6562" max="6570" width="1.7109375" style="1" customWidth="1"/>
    <col min="6571" max="6572" width="3.140625" style="1" customWidth="1"/>
    <col min="6573" max="6573" width="1.7109375" style="1" customWidth="1"/>
    <col min="6574" max="6574" width="3.140625" style="1" customWidth="1"/>
    <col min="6575" max="6575" width="3" style="1" customWidth="1"/>
    <col min="6576" max="6576" width="4" style="1" customWidth="1"/>
    <col min="6577" max="6586" width="1.7109375" style="1" customWidth="1"/>
    <col min="6587" max="6587" width="3.5703125" style="1" customWidth="1"/>
    <col min="6588" max="6588" width="1.7109375" style="1" customWidth="1"/>
    <col min="6589" max="6589" width="5.28515625" style="1" customWidth="1"/>
    <col min="6590" max="6600" width="1.7109375" style="1" customWidth="1"/>
    <col min="6601" max="6601" width="3.5703125" style="1" customWidth="1"/>
    <col min="6602" max="6602" width="1.7109375" style="1" customWidth="1"/>
    <col min="6603" max="6603" width="2.42578125" style="1" customWidth="1"/>
    <col min="6604" max="6618" width="1.7109375" style="1" customWidth="1"/>
    <col min="6619" max="6619" width="2.5703125" style="1" customWidth="1"/>
    <col min="6620" max="6666" width="1.7109375" style="1" customWidth="1"/>
    <col min="6667" max="6667" width="1" style="1" customWidth="1"/>
    <col min="6668" max="6668" width="1.7109375" style="1" customWidth="1"/>
    <col min="6669" max="6669" width="0.42578125" style="1" customWidth="1"/>
    <col min="6670" max="6672" width="1.7109375" style="1" customWidth="1"/>
    <col min="6673" max="6673" width="0" style="1" hidden="1" customWidth="1"/>
    <col min="6674" max="6674" width="10.7109375" style="1" customWidth="1"/>
    <col min="6675" max="6681" width="1.7109375" style="1" customWidth="1"/>
    <col min="6682" max="6817" width="11.42578125" style="1"/>
    <col min="6818" max="6826" width="1.7109375" style="1" customWidth="1"/>
    <col min="6827" max="6828" width="3.140625" style="1" customWidth="1"/>
    <col min="6829" max="6829" width="1.7109375" style="1" customWidth="1"/>
    <col min="6830" max="6830" width="3.140625" style="1" customWidth="1"/>
    <col min="6831" max="6831" width="3" style="1" customWidth="1"/>
    <col min="6832" max="6832" width="4" style="1" customWidth="1"/>
    <col min="6833" max="6842" width="1.7109375" style="1" customWidth="1"/>
    <col min="6843" max="6843" width="3.5703125" style="1" customWidth="1"/>
    <col min="6844" max="6844" width="1.7109375" style="1" customWidth="1"/>
    <col min="6845" max="6845" width="5.28515625" style="1" customWidth="1"/>
    <col min="6846" max="6856" width="1.7109375" style="1" customWidth="1"/>
    <col min="6857" max="6857" width="3.5703125" style="1" customWidth="1"/>
    <col min="6858" max="6858" width="1.7109375" style="1" customWidth="1"/>
    <col min="6859" max="6859" width="2.42578125" style="1" customWidth="1"/>
    <col min="6860" max="6874" width="1.7109375" style="1" customWidth="1"/>
    <col min="6875" max="6875" width="2.5703125" style="1" customWidth="1"/>
    <col min="6876" max="6922" width="1.7109375" style="1" customWidth="1"/>
    <col min="6923" max="6923" width="1" style="1" customWidth="1"/>
    <col min="6924" max="6924" width="1.7109375" style="1" customWidth="1"/>
    <col min="6925" max="6925" width="0.42578125" style="1" customWidth="1"/>
    <col min="6926" max="6928" width="1.7109375" style="1" customWidth="1"/>
    <col min="6929" max="6929" width="0" style="1" hidden="1" customWidth="1"/>
    <col min="6930" max="6930" width="10.7109375" style="1" customWidth="1"/>
    <col min="6931" max="6937" width="1.7109375" style="1" customWidth="1"/>
    <col min="6938" max="7073" width="11.42578125" style="1"/>
    <col min="7074" max="7082" width="1.7109375" style="1" customWidth="1"/>
    <col min="7083" max="7084" width="3.140625" style="1" customWidth="1"/>
    <col min="7085" max="7085" width="1.7109375" style="1" customWidth="1"/>
    <col min="7086" max="7086" width="3.140625" style="1" customWidth="1"/>
    <col min="7087" max="7087" width="3" style="1" customWidth="1"/>
    <col min="7088" max="7088" width="4" style="1" customWidth="1"/>
    <col min="7089" max="7098" width="1.7109375" style="1" customWidth="1"/>
    <col min="7099" max="7099" width="3.5703125" style="1" customWidth="1"/>
    <col min="7100" max="7100" width="1.7109375" style="1" customWidth="1"/>
    <col min="7101" max="7101" width="5.28515625" style="1" customWidth="1"/>
    <col min="7102" max="7112" width="1.7109375" style="1" customWidth="1"/>
    <col min="7113" max="7113" width="3.5703125" style="1" customWidth="1"/>
    <col min="7114" max="7114" width="1.7109375" style="1" customWidth="1"/>
    <col min="7115" max="7115" width="2.42578125" style="1" customWidth="1"/>
    <col min="7116" max="7130" width="1.7109375" style="1" customWidth="1"/>
    <col min="7131" max="7131" width="2.5703125" style="1" customWidth="1"/>
    <col min="7132" max="7178" width="1.7109375" style="1" customWidth="1"/>
    <col min="7179" max="7179" width="1" style="1" customWidth="1"/>
    <col min="7180" max="7180" width="1.7109375" style="1" customWidth="1"/>
    <col min="7181" max="7181" width="0.42578125" style="1" customWidth="1"/>
    <col min="7182" max="7184" width="1.7109375" style="1" customWidth="1"/>
    <col min="7185" max="7185" width="0" style="1" hidden="1" customWidth="1"/>
    <col min="7186" max="7186" width="10.7109375" style="1" customWidth="1"/>
    <col min="7187" max="7193" width="1.7109375" style="1" customWidth="1"/>
    <col min="7194" max="7329" width="11.42578125" style="1"/>
    <col min="7330" max="7338" width="1.7109375" style="1" customWidth="1"/>
    <col min="7339" max="7340" width="3.140625" style="1" customWidth="1"/>
    <col min="7341" max="7341" width="1.7109375" style="1" customWidth="1"/>
    <col min="7342" max="7342" width="3.140625" style="1" customWidth="1"/>
    <col min="7343" max="7343" width="3" style="1" customWidth="1"/>
    <col min="7344" max="7344" width="4" style="1" customWidth="1"/>
    <col min="7345" max="7354" width="1.7109375" style="1" customWidth="1"/>
    <col min="7355" max="7355" width="3.5703125" style="1" customWidth="1"/>
    <col min="7356" max="7356" width="1.7109375" style="1" customWidth="1"/>
    <col min="7357" max="7357" width="5.28515625" style="1" customWidth="1"/>
    <col min="7358" max="7368" width="1.7109375" style="1" customWidth="1"/>
    <col min="7369" max="7369" width="3.5703125" style="1" customWidth="1"/>
    <col min="7370" max="7370" width="1.7109375" style="1" customWidth="1"/>
    <col min="7371" max="7371" width="2.42578125" style="1" customWidth="1"/>
    <col min="7372" max="7386" width="1.7109375" style="1" customWidth="1"/>
    <col min="7387" max="7387" width="2.5703125" style="1" customWidth="1"/>
    <col min="7388" max="7434" width="1.7109375" style="1" customWidth="1"/>
    <col min="7435" max="7435" width="1" style="1" customWidth="1"/>
    <col min="7436" max="7436" width="1.7109375" style="1" customWidth="1"/>
    <col min="7437" max="7437" width="0.42578125" style="1" customWidth="1"/>
    <col min="7438" max="7440" width="1.7109375" style="1" customWidth="1"/>
    <col min="7441" max="7441" width="0" style="1" hidden="1" customWidth="1"/>
    <col min="7442" max="7442" width="10.7109375" style="1" customWidth="1"/>
    <col min="7443" max="7449" width="1.7109375" style="1" customWidth="1"/>
    <col min="7450" max="7585" width="11.42578125" style="1"/>
    <col min="7586" max="7594" width="1.7109375" style="1" customWidth="1"/>
    <col min="7595" max="7596" width="3.140625" style="1" customWidth="1"/>
    <col min="7597" max="7597" width="1.7109375" style="1" customWidth="1"/>
    <col min="7598" max="7598" width="3.140625" style="1" customWidth="1"/>
    <col min="7599" max="7599" width="3" style="1" customWidth="1"/>
    <col min="7600" max="7600" width="4" style="1" customWidth="1"/>
    <col min="7601" max="7610" width="1.7109375" style="1" customWidth="1"/>
    <col min="7611" max="7611" width="3.5703125" style="1" customWidth="1"/>
    <col min="7612" max="7612" width="1.7109375" style="1" customWidth="1"/>
    <col min="7613" max="7613" width="5.28515625" style="1" customWidth="1"/>
    <col min="7614" max="7624" width="1.7109375" style="1" customWidth="1"/>
    <col min="7625" max="7625" width="3.5703125" style="1" customWidth="1"/>
    <col min="7626" max="7626" width="1.7109375" style="1" customWidth="1"/>
    <col min="7627" max="7627" width="2.42578125" style="1" customWidth="1"/>
    <col min="7628" max="7642" width="1.7109375" style="1" customWidth="1"/>
    <col min="7643" max="7643" width="2.5703125" style="1" customWidth="1"/>
    <col min="7644" max="7690" width="1.7109375" style="1" customWidth="1"/>
    <col min="7691" max="7691" width="1" style="1" customWidth="1"/>
    <col min="7692" max="7692" width="1.7109375" style="1" customWidth="1"/>
    <col min="7693" max="7693" width="0.42578125" style="1" customWidth="1"/>
    <col min="7694" max="7696" width="1.7109375" style="1" customWidth="1"/>
    <col min="7697" max="7697" width="0" style="1" hidden="1" customWidth="1"/>
    <col min="7698" max="7698" width="10.7109375" style="1" customWidth="1"/>
    <col min="7699" max="7705" width="1.7109375" style="1" customWidth="1"/>
    <col min="7706" max="7841" width="11.42578125" style="1"/>
    <col min="7842" max="7850" width="1.7109375" style="1" customWidth="1"/>
    <col min="7851" max="7852" width="3.140625" style="1" customWidth="1"/>
    <col min="7853" max="7853" width="1.7109375" style="1" customWidth="1"/>
    <col min="7854" max="7854" width="3.140625" style="1" customWidth="1"/>
    <col min="7855" max="7855" width="3" style="1" customWidth="1"/>
    <col min="7856" max="7856" width="4" style="1" customWidth="1"/>
    <col min="7857" max="7866" width="1.7109375" style="1" customWidth="1"/>
    <col min="7867" max="7867" width="3.5703125" style="1" customWidth="1"/>
    <col min="7868" max="7868" width="1.7109375" style="1" customWidth="1"/>
    <col min="7869" max="7869" width="5.28515625" style="1" customWidth="1"/>
    <col min="7870" max="7880" width="1.7109375" style="1" customWidth="1"/>
    <col min="7881" max="7881" width="3.5703125" style="1" customWidth="1"/>
    <col min="7882" max="7882" width="1.7109375" style="1" customWidth="1"/>
    <col min="7883" max="7883" width="2.42578125" style="1" customWidth="1"/>
    <col min="7884" max="7898" width="1.7109375" style="1" customWidth="1"/>
    <col min="7899" max="7899" width="2.5703125" style="1" customWidth="1"/>
    <col min="7900" max="7946" width="1.7109375" style="1" customWidth="1"/>
    <col min="7947" max="7947" width="1" style="1" customWidth="1"/>
    <col min="7948" max="7948" width="1.7109375" style="1" customWidth="1"/>
    <col min="7949" max="7949" width="0.42578125" style="1" customWidth="1"/>
    <col min="7950" max="7952" width="1.7109375" style="1" customWidth="1"/>
    <col min="7953" max="7953" width="0" style="1" hidden="1" customWidth="1"/>
    <col min="7954" max="7954" width="10.7109375" style="1" customWidth="1"/>
    <col min="7955" max="7961" width="1.7109375" style="1" customWidth="1"/>
    <col min="7962" max="8097" width="11.42578125" style="1"/>
    <col min="8098" max="8106" width="1.7109375" style="1" customWidth="1"/>
    <col min="8107" max="8108" width="3.140625" style="1" customWidth="1"/>
    <col min="8109" max="8109" width="1.7109375" style="1" customWidth="1"/>
    <col min="8110" max="8110" width="3.140625" style="1" customWidth="1"/>
    <col min="8111" max="8111" width="3" style="1" customWidth="1"/>
    <col min="8112" max="8112" width="4" style="1" customWidth="1"/>
    <col min="8113" max="8122" width="1.7109375" style="1" customWidth="1"/>
    <col min="8123" max="8123" width="3.5703125" style="1" customWidth="1"/>
    <col min="8124" max="8124" width="1.7109375" style="1" customWidth="1"/>
    <col min="8125" max="8125" width="5.28515625" style="1" customWidth="1"/>
    <col min="8126" max="8136" width="1.7109375" style="1" customWidth="1"/>
    <col min="8137" max="8137" width="3.5703125" style="1" customWidth="1"/>
    <col min="8138" max="8138" width="1.7109375" style="1" customWidth="1"/>
    <col min="8139" max="8139" width="2.42578125" style="1" customWidth="1"/>
    <col min="8140" max="8154" width="1.7109375" style="1" customWidth="1"/>
    <col min="8155" max="8155" width="2.5703125" style="1" customWidth="1"/>
    <col min="8156" max="8202" width="1.7109375" style="1" customWidth="1"/>
    <col min="8203" max="8203" width="1" style="1" customWidth="1"/>
    <col min="8204" max="8204" width="1.7109375" style="1" customWidth="1"/>
    <col min="8205" max="8205" width="0.42578125" style="1" customWidth="1"/>
    <col min="8206" max="8208" width="1.7109375" style="1" customWidth="1"/>
    <col min="8209" max="8209" width="0" style="1" hidden="1" customWidth="1"/>
    <col min="8210" max="8210" width="10.7109375" style="1" customWidth="1"/>
    <col min="8211" max="8217" width="1.7109375" style="1" customWidth="1"/>
    <col min="8218" max="8353" width="11.42578125" style="1"/>
    <col min="8354" max="8362" width="1.7109375" style="1" customWidth="1"/>
    <col min="8363" max="8364" width="3.140625" style="1" customWidth="1"/>
    <col min="8365" max="8365" width="1.7109375" style="1" customWidth="1"/>
    <col min="8366" max="8366" width="3.140625" style="1" customWidth="1"/>
    <col min="8367" max="8367" width="3" style="1" customWidth="1"/>
    <col min="8368" max="8368" width="4" style="1" customWidth="1"/>
    <col min="8369" max="8378" width="1.7109375" style="1" customWidth="1"/>
    <col min="8379" max="8379" width="3.5703125" style="1" customWidth="1"/>
    <col min="8380" max="8380" width="1.7109375" style="1" customWidth="1"/>
    <col min="8381" max="8381" width="5.28515625" style="1" customWidth="1"/>
    <col min="8382" max="8392" width="1.7109375" style="1" customWidth="1"/>
    <col min="8393" max="8393" width="3.5703125" style="1" customWidth="1"/>
    <col min="8394" max="8394" width="1.7109375" style="1" customWidth="1"/>
    <col min="8395" max="8395" width="2.42578125" style="1" customWidth="1"/>
    <col min="8396" max="8410" width="1.7109375" style="1" customWidth="1"/>
    <col min="8411" max="8411" width="2.5703125" style="1" customWidth="1"/>
    <col min="8412" max="8458" width="1.7109375" style="1" customWidth="1"/>
    <col min="8459" max="8459" width="1" style="1" customWidth="1"/>
    <col min="8460" max="8460" width="1.7109375" style="1" customWidth="1"/>
    <col min="8461" max="8461" width="0.42578125" style="1" customWidth="1"/>
    <col min="8462" max="8464" width="1.7109375" style="1" customWidth="1"/>
    <col min="8465" max="8465" width="0" style="1" hidden="1" customWidth="1"/>
    <col min="8466" max="8466" width="10.7109375" style="1" customWidth="1"/>
    <col min="8467" max="8473" width="1.7109375" style="1" customWidth="1"/>
    <col min="8474" max="8609" width="11.42578125" style="1"/>
    <col min="8610" max="8618" width="1.7109375" style="1" customWidth="1"/>
    <col min="8619" max="8620" width="3.140625" style="1" customWidth="1"/>
    <col min="8621" max="8621" width="1.7109375" style="1" customWidth="1"/>
    <col min="8622" max="8622" width="3.140625" style="1" customWidth="1"/>
    <col min="8623" max="8623" width="3" style="1" customWidth="1"/>
    <col min="8624" max="8624" width="4" style="1" customWidth="1"/>
    <col min="8625" max="8634" width="1.7109375" style="1" customWidth="1"/>
    <col min="8635" max="8635" width="3.5703125" style="1" customWidth="1"/>
    <col min="8636" max="8636" width="1.7109375" style="1" customWidth="1"/>
    <col min="8637" max="8637" width="5.28515625" style="1" customWidth="1"/>
    <col min="8638" max="8648" width="1.7109375" style="1" customWidth="1"/>
    <col min="8649" max="8649" width="3.5703125" style="1" customWidth="1"/>
    <col min="8650" max="8650" width="1.7109375" style="1" customWidth="1"/>
    <col min="8651" max="8651" width="2.42578125" style="1" customWidth="1"/>
    <col min="8652" max="8666" width="1.7109375" style="1" customWidth="1"/>
    <col min="8667" max="8667" width="2.5703125" style="1" customWidth="1"/>
    <col min="8668" max="8714" width="1.7109375" style="1" customWidth="1"/>
    <col min="8715" max="8715" width="1" style="1" customWidth="1"/>
    <col min="8716" max="8716" width="1.7109375" style="1" customWidth="1"/>
    <col min="8717" max="8717" width="0.42578125" style="1" customWidth="1"/>
    <col min="8718" max="8720" width="1.7109375" style="1" customWidth="1"/>
    <col min="8721" max="8721" width="0" style="1" hidden="1" customWidth="1"/>
    <col min="8722" max="8722" width="10.7109375" style="1" customWidth="1"/>
    <col min="8723" max="8729" width="1.7109375" style="1" customWidth="1"/>
    <col min="8730" max="8865" width="11.42578125" style="1"/>
    <col min="8866" max="8874" width="1.7109375" style="1" customWidth="1"/>
    <col min="8875" max="8876" width="3.140625" style="1" customWidth="1"/>
    <col min="8877" max="8877" width="1.7109375" style="1" customWidth="1"/>
    <col min="8878" max="8878" width="3.140625" style="1" customWidth="1"/>
    <col min="8879" max="8879" width="3" style="1" customWidth="1"/>
    <col min="8880" max="8880" width="4" style="1" customWidth="1"/>
    <col min="8881" max="8890" width="1.7109375" style="1" customWidth="1"/>
    <col min="8891" max="8891" width="3.5703125" style="1" customWidth="1"/>
    <col min="8892" max="8892" width="1.7109375" style="1" customWidth="1"/>
    <col min="8893" max="8893" width="5.28515625" style="1" customWidth="1"/>
    <col min="8894" max="8904" width="1.7109375" style="1" customWidth="1"/>
    <col min="8905" max="8905" width="3.5703125" style="1" customWidth="1"/>
    <col min="8906" max="8906" width="1.7109375" style="1" customWidth="1"/>
    <col min="8907" max="8907" width="2.42578125" style="1" customWidth="1"/>
    <col min="8908" max="8922" width="1.7109375" style="1" customWidth="1"/>
    <col min="8923" max="8923" width="2.5703125" style="1" customWidth="1"/>
    <col min="8924" max="8970" width="1.7109375" style="1" customWidth="1"/>
    <col min="8971" max="8971" width="1" style="1" customWidth="1"/>
    <col min="8972" max="8972" width="1.7109375" style="1" customWidth="1"/>
    <col min="8973" max="8973" width="0.42578125" style="1" customWidth="1"/>
    <col min="8974" max="8976" width="1.7109375" style="1" customWidth="1"/>
    <col min="8977" max="8977" width="0" style="1" hidden="1" customWidth="1"/>
    <col min="8978" max="8978" width="10.7109375" style="1" customWidth="1"/>
    <col min="8979" max="8985" width="1.7109375" style="1" customWidth="1"/>
    <col min="8986" max="9121" width="11.42578125" style="1"/>
    <col min="9122" max="9130" width="1.7109375" style="1" customWidth="1"/>
    <col min="9131" max="9132" width="3.140625" style="1" customWidth="1"/>
    <col min="9133" max="9133" width="1.7109375" style="1" customWidth="1"/>
    <col min="9134" max="9134" width="3.140625" style="1" customWidth="1"/>
    <col min="9135" max="9135" width="3" style="1" customWidth="1"/>
    <col min="9136" max="9136" width="4" style="1" customWidth="1"/>
    <col min="9137" max="9146" width="1.7109375" style="1" customWidth="1"/>
    <col min="9147" max="9147" width="3.5703125" style="1" customWidth="1"/>
    <col min="9148" max="9148" width="1.7109375" style="1" customWidth="1"/>
    <col min="9149" max="9149" width="5.28515625" style="1" customWidth="1"/>
    <col min="9150" max="9160" width="1.7109375" style="1" customWidth="1"/>
    <col min="9161" max="9161" width="3.5703125" style="1" customWidth="1"/>
    <col min="9162" max="9162" width="1.7109375" style="1" customWidth="1"/>
    <col min="9163" max="9163" width="2.42578125" style="1" customWidth="1"/>
    <col min="9164" max="9178" width="1.7109375" style="1" customWidth="1"/>
    <col min="9179" max="9179" width="2.5703125" style="1" customWidth="1"/>
    <col min="9180" max="9226" width="1.7109375" style="1" customWidth="1"/>
    <col min="9227" max="9227" width="1" style="1" customWidth="1"/>
    <col min="9228" max="9228" width="1.7109375" style="1" customWidth="1"/>
    <col min="9229" max="9229" width="0.42578125" style="1" customWidth="1"/>
    <col min="9230" max="9232" width="1.7109375" style="1" customWidth="1"/>
    <col min="9233" max="9233" width="0" style="1" hidden="1" customWidth="1"/>
    <col min="9234" max="9234" width="10.7109375" style="1" customWidth="1"/>
    <col min="9235" max="9241" width="1.7109375" style="1" customWidth="1"/>
    <col min="9242" max="9377" width="11.42578125" style="1"/>
    <col min="9378" max="9386" width="1.7109375" style="1" customWidth="1"/>
    <col min="9387" max="9388" width="3.140625" style="1" customWidth="1"/>
    <col min="9389" max="9389" width="1.7109375" style="1" customWidth="1"/>
    <col min="9390" max="9390" width="3.140625" style="1" customWidth="1"/>
    <col min="9391" max="9391" width="3" style="1" customWidth="1"/>
    <col min="9392" max="9392" width="4" style="1" customWidth="1"/>
    <col min="9393" max="9402" width="1.7109375" style="1" customWidth="1"/>
    <col min="9403" max="9403" width="3.5703125" style="1" customWidth="1"/>
    <col min="9404" max="9404" width="1.7109375" style="1" customWidth="1"/>
    <col min="9405" max="9405" width="5.28515625" style="1" customWidth="1"/>
    <col min="9406" max="9416" width="1.7109375" style="1" customWidth="1"/>
    <col min="9417" max="9417" width="3.5703125" style="1" customWidth="1"/>
    <col min="9418" max="9418" width="1.7109375" style="1" customWidth="1"/>
    <col min="9419" max="9419" width="2.42578125" style="1" customWidth="1"/>
    <col min="9420" max="9434" width="1.7109375" style="1" customWidth="1"/>
    <col min="9435" max="9435" width="2.5703125" style="1" customWidth="1"/>
    <col min="9436" max="9482" width="1.7109375" style="1" customWidth="1"/>
    <col min="9483" max="9483" width="1" style="1" customWidth="1"/>
    <col min="9484" max="9484" width="1.7109375" style="1" customWidth="1"/>
    <col min="9485" max="9485" width="0.42578125" style="1" customWidth="1"/>
    <col min="9486" max="9488" width="1.7109375" style="1" customWidth="1"/>
    <col min="9489" max="9489" width="0" style="1" hidden="1" customWidth="1"/>
    <col min="9490" max="9490" width="10.7109375" style="1" customWidth="1"/>
    <col min="9491" max="9497" width="1.7109375" style="1" customWidth="1"/>
    <col min="9498" max="9633" width="11.42578125" style="1"/>
    <col min="9634" max="9642" width="1.7109375" style="1" customWidth="1"/>
    <col min="9643" max="9644" width="3.140625" style="1" customWidth="1"/>
    <col min="9645" max="9645" width="1.7109375" style="1" customWidth="1"/>
    <col min="9646" max="9646" width="3.140625" style="1" customWidth="1"/>
    <col min="9647" max="9647" width="3" style="1" customWidth="1"/>
    <col min="9648" max="9648" width="4" style="1" customWidth="1"/>
    <col min="9649" max="9658" width="1.7109375" style="1" customWidth="1"/>
    <col min="9659" max="9659" width="3.5703125" style="1" customWidth="1"/>
    <col min="9660" max="9660" width="1.7109375" style="1" customWidth="1"/>
    <col min="9661" max="9661" width="5.28515625" style="1" customWidth="1"/>
    <col min="9662" max="9672" width="1.7109375" style="1" customWidth="1"/>
    <col min="9673" max="9673" width="3.5703125" style="1" customWidth="1"/>
    <col min="9674" max="9674" width="1.7109375" style="1" customWidth="1"/>
    <col min="9675" max="9675" width="2.42578125" style="1" customWidth="1"/>
    <col min="9676" max="9690" width="1.7109375" style="1" customWidth="1"/>
    <col min="9691" max="9691" width="2.5703125" style="1" customWidth="1"/>
    <col min="9692" max="9738" width="1.7109375" style="1" customWidth="1"/>
    <col min="9739" max="9739" width="1" style="1" customWidth="1"/>
    <col min="9740" max="9740" width="1.7109375" style="1" customWidth="1"/>
    <col min="9741" max="9741" width="0.42578125" style="1" customWidth="1"/>
    <col min="9742" max="9744" width="1.7109375" style="1" customWidth="1"/>
    <col min="9745" max="9745" width="0" style="1" hidden="1" customWidth="1"/>
    <col min="9746" max="9746" width="10.7109375" style="1" customWidth="1"/>
    <col min="9747" max="9753" width="1.7109375" style="1" customWidth="1"/>
    <col min="9754" max="9889" width="11.42578125" style="1"/>
    <col min="9890" max="9898" width="1.7109375" style="1" customWidth="1"/>
    <col min="9899" max="9900" width="3.140625" style="1" customWidth="1"/>
    <col min="9901" max="9901" width="1.7109375" style="1" customWidth="1"/>
    <col min="9902" max="9902" width="3.140625" style="1" customWidth="1"/>
    <col min="9903" max="9903" width="3" style="1" customWidth="1"/>
    <col min="9904" max="9904" width="4" style="1" customWidth="1"/>
    <col min="9905" max="9914" width="1.7109375" style="1" customWidth="1"/>
    <col min="9915" max="9915" width="3.5703125" style="1" customWidth="1"/>
    <col min="9916" max="9916" width="1.7109375" style="1" customWidth="1"/>
    <col min="9917" max="9917" width="5.28515625" style="1" customWidth="1"/>
    <col min="9918" max="9928" width="1.7109375" style="1" customWidth="1"/>
    <col min="9929" max="9929" width="3.5703125" style="1" customWidth="1"/>
    <col min="9930" max="9930" width="1.7109375" style="1" customWidth="1"/>
    <col min="9931" max="9931" width="2.42578125" style="1" customWidth="1"/>
    <col min="9932" max="9946" width="1.7109375" style="1" customWidth="1"/>
    <col min="9947" max="9947" width="2.5703125" style="1" customWidth="1"/>
    <col min="9948" max="9994" width="1.7109375" style="1" customWidth="1"/>
    <col min="9995" max="9995" width="1" style="1" customWidth="1"/>
    <col min="9996" max="9996" width="1.7109375" style="1" customWidth="1"/>
    <col min="9997" max="9997" width="0.42578125" style="1" customWidth="1"/>
    <col min="9998" max="10000" width="1.7109375" style="1" customWidth="1"/>
    <col min="10001" max="10001" width="0" style="1" hidden="1" customWidth="1"/>
    <col min="10002" max="10002" width="10.7109375" style="1" customWidth="1"/>
    <col min="10003" max="10009" width="1.7109375" style="1" customWidth="1"/>
    <col min="10010" max="10145" width="11.42578125" style="1"/>
    <col min="10146" max="10154" width="1.7109375" style="1" customWidth="1"/>
    <col min="10155" max="10156" width="3.140625" style="1" customWidth="1"/>
    <col min="10157" max="10157" width="1.7109375" style="1" customWidth="1"/>
    <col min="10158" max="10158" width="3.140625" style="1" customWidth="1"/>
    <col min="10159" max="10159" width="3" style="1" customWidth="1"/>
    <col min="10160" max="10160" width="4" style="1" customWidth="1"/>
    <col min="10161" max="10170" width="1.7109375" style="1" customWidth="1"/>
    <col min="10171" max="10171" width="3.5703125" style="1" customWidth="1"/>
    <col min="10172" max="10172" width="1.7109375" style="1" customWidth="1"/>
    <col min="10173" max="10173" width="5.28515625" style="1" customWidth="1"/>
    <col min="10174" max="10184" width="1.7109375" style="1" customWidth="1"/>
    <col min="10185" max="10185" width="3.5703125" style="1" customWidth="1"/>
    <col min="10186" max="10186" width="1.7109375" style="1" customWidth="1"/>
    <col min="10187" max="10187" width="2.42578125" style="1" customWidth="1"/>
    <col min="10188" max="10202" width="1.7109375" style="1" customWidth="1"/>
    <col min="10203" max="10203" width="2.5703125" style="1" customWidth="1"/>
    <col min="10204" max="10250" width="1.7109375" style="1" customWidth="1"/>
    <col min="10251" max="10251" width="1" style="1" customWidth="1"/>
    <col min="10252" max="10252" width="1.7109375" style="1" customWidth="1"/>
    <col min="10253" max="10253" width="0.42578125" style="1" customWidth="1"/>
    <col min="10254" max="10256" width="1.7109375" style="1" customWidth="1"/>
    <col min="10257" max="10257" width="0" style="1" hidden="1" customWidth="1"/>
    <col min="10258" max="10258" width="10.7109375" style="1" customWidth="1"/>
    <col min="10259" max="10265" width="1.7109375" style="1" customWidth="1"/>
    <col min="10266" max="10401" width="11.42578125" style="1"/>
    <col min="10402" max="10410" width="1.7109375" style="1" customWidth="1"/>
    <col min="10411" max="10412" width="3.140625" style="1" customWidth="1"/>
    <col min="10413" max="10413" width="1.7109375" style="1" customWidth="1"/>
    <col min="10414" max="10414" width="3.140625" style="1" customWidth="1"/>
    <col min="10415" max="10415" width="3" style="1" customWidth="1"/>
    <col min="10416" max="10416" width="4" style="1" customWidth="1"/>
    <col min="10417" max="10426" width="1.7109375" style="1" customWidth="1"/>
    <col min="10427" max="10427" width="3.5703125" style="1" customWidth="1"/>
    <col min="10428" max="10428" width="1.7109375" style="1" customWidth="1"/>
    <col min="10429" max="10429" width="5.28515625" style="1" customWidth="1"/>
    <col min="10430" max="10440" width="1.7109375" style="1" customWidth="1"/>
    <col min="10441" max="10441" width="3.5703125" style="1" customWidth="1"/>
    <col min="10442" max="10442" width="1.7109375" style="1" customWidth="1"/>
    <col min="10443" max="10443" width="2.42578125" style="1" customWidth="1"/>
    <col min="10444" max="10458" width="1.7109375" style="1" customWidth="1"/>
    <col min="10459" max="10459" width="2.5703125" style="1" customWidth="1"/>
    <col min="10460" max="10506" width="1.7109375" style="1" customWidth="1"/>
    <col min="10507" max="10507" width="1" style="1" customWidth="1"/>
    <col min="10508" max="10508" width="1.7109375" style="1" customWidth="1"/>
    <col min="10509" max="10509" width="0.42578125" style="1" customWidth="1"/>
    <col min="10510" max="10512" width="1.7109375" style="1" customWidth="1"/>
    <col min="10513" max="10513" width="0" style="1" hidden="1" customWidth="1"/>
    <col min="10514" max="10514" width="10.7109375" style="1" customWidth="1"/>
    <col min="10515" max="10521" width="1.7109375" style="1" customWidth="1"/>
    <col min="10522" max="10657" width="11.42578125" style="1"/>
    <col min="10658" max="10666" width="1.7109375" style="1" customWidth="1"/>
    <col min="10667" max="10668" width="3.140625" style="1" customWidth="1"/>
    <col min="10669" max="10669" width="1.7109375" style="1" customWidth="1"/>
    <col min="10670" max="10670" width="3.140625" style="1" customWidth="1"/>
    <col min="10671" max="10671" width="3" style="1" customWidth="1"/>
    <col min="10672" max="10672" width="4" style="1" customWidth="1"/>
    <col min="10673" max="10682" width="1.7109375" style="1" customWidth="1"/>
    <col min="10683" max="10683" width="3.5703125" style="1" customWidth="1"/>
    <col min="10684" max="10684" width="1.7109375" style="1" customWidth="1"/>
    <col min="10685" max="10685" width="5.28515625" style="1" customWidth="1"/>
    <col min="10686" max="10696" width="1.7109375" style="1" customWidth="1"/>
    <col min="10697" max="10697" width="3.5703125" style="1" customWidth="1"/>
    <col min="10698" max="10698" width="1.7109375" style="1" customWidth="1"/>
    <col min="10699" max="10699" width="2.42578125" style="1" customWidth="1"/>
    <col min="10700" max="10714" width="1.7109375" style="1" customWidth="1"/>
    <col min="10715" max="10715" width="2.5703125" style="1" customWidth="1"/>
    <col min="10716" max="10762" width="1.7109375" style="1" customWidth="1"/>
    <col min="10763" max="10763" width="1" style="1" customWidth="1"/>
    <col min="10764" max="10764" width="1.7109375" style="1" customWidth="1"/>
    <col min="10765" max="10765" width="0.42578125" style="1" customWidth="1"/>
    <col min="10766" max="10768" width="1.7109375" style="1" customWidth="1"/>
    <col min="10769" max="10769" width="0" style="1" hidden="1" customWidth="1"/>
    <col min="10770" max="10770" width="10.7109375" style="1" customWidth="1"/>
    <col min="10771" max="10777" width="1.7109375" style="1" customWidth="1"/>
    <col min="10778" max="10913" width="11.42578125" style="1"/>
    <col min="10914" max="10922" width="1.7109375" style="1" customWidth="1"/>
    <col min="10923" max="10924" width="3.140625" style="1" customWidth="1"/>
    <col min="10925" max="10925" width="1.7109375" style="1" customWidth="1"/>
    <col min="10926" max="10926" width="3.140625" style="1" customWidth="1"/>
    <col min="10927" max="10927" width="3" style="1" customWidth="1"/>
    <col min="10928" max="10928" width="4" style="1" customWidth="1"/>
    <col min="10929" max="10938" width="1.7109375" style="1" customWidth="1"/>
    <col min="10939" max="10939" width="3.5703125" style="1" customWidth="1"/>
    <col min="10940" max="10940" width="1.7109375" style="1" customWidth="1"/>
    <col min="10941" max="10941" width="5.28515625" style="1" customWidth="1"/>
    <col min="10942" max="10952" width="1.7109375" style="1" customWidth="1"/>
    <col min="10953" max="10953" width="3.5703125" style="1" customWidth="1"/>
    <col min="10954" max="10954" width="1.7109375" style="1" customWidth="1"/>
    <col min="10955" max="10955" width="2.42578125" style="1" customWidth="1"/>
    <col min="10956" max="10970" width="1.7109375" style="1" customWidth="1"/>
    <col min="10971" max="10971" width="2.5703125" style="1" customWidth="1"/>
    <col min="10972" max="11018" width="1.7109375" style="1" customWidth="1"/>
    <col min="11019" max="11019" width="1" style="1" customWidth="1"/>
    <col min="11020" max="11020" width="1.7109375" style="1" customWidth="1"/>
    <col min="11021" max="11021" width="0.42578125" style="1" customWidth="1"/>
    <col min="11022" max="11024" width="1.7109375" style="1" customWidth="1"/>
    <col min="11025" max="11025" width="0" style="1" hidden="1" customWidth="1"/>
    <col min="11026" max="11026" width="10.7109375" style="1" customWidth="1"/>
    <col min="11027" max="11033" width="1.7109375" style="1" customWidth="1"/>
    <col min="11034" max="11169" width="11.42578125" style="1"/>
    <col min="11170" max="11178" width="1.7109375" style="1" customWidth="1"/>
    <col min="11179" max="11180" width="3.140625" style="1" customWidth="1"/>
    <col min="11181" max="11181" width="1.7109375" style="1" customWidth="1"/>
    <col min="11182" max="11182" width="3.140625" style="1" customWidth="1"/>
    <col min="11183" max="11183" width="3" style="1" customWidth="1"/>
    <col min="11184" max="11184" width="4" style="1" customWidth="1"/>
    <col min="11185" max="11194" width="1.7109375" style="1" customWidth="1"/>
    <col min="11195" max="11195" width="3.5703125" style="1" customWidth="1"/>
    <col min="11196" max="11196" width="1.7109375" style="1" customWidth="1"/>
    <col min="11197" max="11197" width="5.28515625" style="1" customWidth="1"/>
    <col min="11198" max="11208" width="1.7109375" style="1" customWidth="1"/>
    <col min="11209" max="11209" width="3.5703125" style="1" customWidth="1"/>
    <col min="11210" max="11210" width="1.7109375" style="1" customWidth="1"/>
    <col min="11211" max="11211" width="2.42578125" style="1" customWidth="1"/>
    <col min="11212" max="11226" width="1.7109375" style="1" customWidth="1"/>
    <col min="11227" max="11227" width="2.5703125" style="1" customWidth="1"/>
    <col min="11228" max="11274" width="1.7109375" style="1" customWidth="1"/>
    <col min="11275" max="11275" width="1" style="1" customWidth="1"/>
    <col min="11276" max="11276" width="1.7109375" style="1" customWidth="1"/>
    <col min="11277" max="11277" width="0.42578125" style="1" customWidth="1"/>
    <col min="11278" max="11280" width="1.7109375" style="1" customWidth="1"/>
    <col min="11281" max="11281" width="0" style="1" hidden="1" customWidth="1"/>
    <col min="11282" max="11282" width="10.7109375" style="1" customWidth="1"/>
    <col min="11283" max="11289" width="1.7109375" style="1" customWidth="1"/>
    <col min="11290" max="11425" width="11.42578125" style="1"/>
    <col min="11426" max="11434" width="1.7109375" style="1" customWidth="1"/>
    <col min="11435" max="11436" width="3.140625" style="1" customWidth="1"/>
    <col min="11437" max="11437" width="1.7109375" style="1" customWidth="1"/>
    <col min="11438" max="11438" width="3.140625" style="1" customWidth="1"/>
    <col min="11439" max="11439" width="3" style="1" customWidth="1"/>
    <col min="11440" max="11440" width="4" style="1" customWidth="1"/>
    <col min="11441" max="11450" width="1.7109375" style="1" customWidth="1"/>
    <col min="11451" max="11451" width="3.5703125" style="1" customWidth="1"/>
    <col min="11452" max="11452" width="1.7109375" style="1" customWidth="1"/>
    <col min="11453" max="11453" width="5.28515625" style="1" customWidth="1"/>
    <col min="11454" max="11464" width="1.7109375" style="1" customWidth="1"/>
    <col min="11465" max="11465" width="3.5703125" style="1" customWidth="1"/>
    <col min="11466" max="11466" width="1.7109375" style="1" customWidth="1"/>
    <col min="11467" max="11467" width="2.42578125" style="1" customWidth="1"/>
    <col min="11468" max="11482" width="1.7109375" style="1" customWidth="1"/>
    <col min="11483" max="11483" width="2.5703125" style="1" customWidth="1"/>
    <col min="11484" max="11530" width="1.7109375" style="1" customWidth="1"/>
    <col min="11531" max="11531" width="1" style="1" customWidth="1"/>
    <col min="11532" max="11532" width="1.7109375" style="1" customWidth="1"/>
    <col min="11533" max="11533" width="0.42578125" style="1" customWidth="1"/>
    <col min="11534" max="11536" width="1.7109375" style="1" customWidth="1"/>
    <col min="11537" max="11537" width="0" style="1" hidden="1" customWidth="1"/>
    <col min="11538" max="11538" width="10.7109375" style="1" customWidth="1"/>
    <col min="11539" max="11545" width="1.7109375" style="1" customWidth="1"/>
    <col min="11546" max="11681" width="11.42578125" style="1"/>
    <col min="11682" max="11690" width="1.7109375" style="1" customWidth="1"/>
    <col min="11691" max="11692" width="3.140625" style="1" customWidth="1"/>
    <col min="11693" max="11693" width="1.7109375" style="1" customWidth="1"/>
    <col min="11694" max="11694" width="3.140625" style="1" customWidth="1"/>
    <col min="11695" max="11695" width="3" style="1" customWidth="1"/>
    <col min="11696" max="11696" width="4" style="1" customWidth="1"/>
    <col min="11697" max="11706" width="1.7109375" style="1" customWidth="1"/>
    <col min="11707" max="11707" width="3.5703125" style="1" customWidth="1"/>
    <col min="11708" max="11708" width="1.7109375" style="1" customWidth="1"/>
    <col min="11709" max="11709" width="5.28515625" style="1" customWidth="1"/>
    <col min="11710" max="11720" width="1.7109375" style="1" customWidth="1"/>
    <col min="11721" max="11721" width="3.5703125" style="1" customWidth="1"/>
    <col min="11722" max="11722" width="1.7109375" style="1" customWidth="1"/>
    <col min="11723" max="11723" width="2.42578125" style="1" customWidth="1"/>
    <col min="11724" max="11738" width="1.7109375" style="1" customWidth="1"/>
    <col min="11739" max="11739" width="2.5703125" style="1" customWidth="1"/>
    <col min="11740" max="11786" width="1.7109375" style="1" customWidth="1"/>
    <col min="11787" max="11787" width="1" style="1" customWidth="1"/>
    <col min="11788" max="11788" width="1.7109375" style="1" customWidth="1"/>
    <col min="11789" max="11789" width="0.42578125" style="1" customWidth="1"/>
    <col min="11790" max="11792" width="1.7109375" style="1" customWidth="1"/>
    <col min="11793" max="11793" width="0" style="1" hidden="1" customWidth="1"/>
    <col min="11794" max="11794" width="10.7109375" style="1" customWidth="1"/>
    <col min="11795" max="11801" width="1.7109375" style="1" customWidth="1"/>
    <col min="11802" max="11937" width="11.42578125" style="1"/>
    <col min="11938" max="11946" width="1.7109375" style="1" customWidth="1"/>
    <col min="11947" max="11948" width="3.140625" style="1" customWidth="1"/>
    <col min="11949" max="11949" width="1.7109375" style="1" customWidth="1"/>
    <col min="11950" max="11950" width="3.140625" style="1" customWidth="1"/>
    <col min="11951" max="11951" width="3" style="1" customWidth="1"/>
    <col min="11952" max="11952" width="4" style="1" customWidth="1"/>
    <col min="11953" max="11962" width="1.7109375" style="1" customWidth="1"/>
    <col min="11963" max="11963" width="3.5703125" style="1" customWidth="1"/>
    <col min="11964" max="11964" width="1.7109375" style="1" customWidth="1"/>
    <col min="11965" max="11965" width="5.28515625" style="1" customWidth="1"/>
    <col min="11966" max="11976" width="1.7109375" style="1" customWidth="1"/>
    <col min="11977" max="11977" width="3.5703125" style="1" customWidth="1"/>
    <col min="11978" max="11978" width="1.7109375" style="1" customWidth="1"/>
    <col min="11979" max="11979" width="2.42578125" style="1" customWidth="1"/>
    <col min="11980" max="11994" width="1.7109375" style="1" customWidth="1"/>
    <col min="11995" max="11995" width="2.5703125" style="1" customWidth="1"/>
    <col min="11996" max="12042" width="1.7109375" style="1" customWidth="1"/>
    <col min="12043" max="12043" width="1" style="1" customWidth="1"/>
    <col min="12044" max="12044" width="1.7109375" style="1" customWidth="1"/>
    <col min="12045" max="12045" width="0.42578125" style="1" customWidth="1"/>
    <col min="12046" max="12048" width="1.7109375" style="1" customWidth="1"/>
    <col min="12049" max="12049" width="0" style="1" hidden="1" customWidth="1"/>
    <col min="12050" max="12050" width="10.7109375" style="1" customWidth="1"/>
    <col min="12051" max="12057" width="1.7109375" style="1" customWidth="1"/>
    <col min="12058" max="12193" width="11.42578125" style="1"/>
    <col min="12194" max="12202" width="1.7109375" style="1" customWidth="1"/>
    <col min="12203" max="12204" width="3.140625" style="1" customWidth="1"/>
    <col min="12205" max="12205" width="1.7109375" style="1" customWidth="1"/>
    <col min="12206" max="12206" width="3.140625" style="1" customWidth="1"/>
    <col min="12207" max="12207" width="3" style="1" customWidth="1"/>
    <col min="12208" max="12208" width="4" style="1" customWidth="1"/>
    <col min="12209" max="12218" width="1.7109375" style="1" customWidth="1"/>
    <col min="12219" max="12219" width="3.5703125" style="1" customWidth="1"/>
    <col min="12220" max="12220" width="1.7109375" style="1" customWidth="1"/>
    <col min="12221" max="12221" width="5.28515625" style="1" customWidth="1"/>
    <col min="12222" max="12232" width="1.7109375" style="1" customWidth="1"/>
    <col min="12233" max="12233" width="3.5703125" style="1" customWidth="1"/>
    <col min="12234" max="12234" width="1.7109375" style="1" customWidth="1"/>
    <col min="12235" max="12235" width="2.42578125" style="1" customWidth="1"/>
    <col min="12236" max="12250" width="1.7109375" style="1" customWidth="1"/>
    <col min="12251" max="12251" width="2.5703125" style="1" customWidth="1"/>
    <col min="12252" max="12298" width="1.7109375" style="1" customWidth="1"/>
    <col min="12299" max="12299" width="1" style="1" customWidth="1"/>
    <col min="12300" max="12300" width="1.7109375" style="1" customWidth="1"/>
    <col min="12301" max="12301" width="0.42578125" style="1" customWidth="1"/>
    <col min="12302" max="12304" width="1.7109375" style="1" customWidth="1"/>
    <col min="12305" max="12305" width="0" style="1" hidden="1" customWidth="1"/>
    <col min="12306" max="12306" width="10.7109375" style="1" customWidth="1"/>
    <col min="12307" max="12313" width="1.7109375" style="1" customWidth="1"/>
    <col min="12314" max="12449" width="11.42578125" style="1"/>
    <col min="12450" max="12458" width="1.7109375" style="1" customWidth="1"/>
    <col min="12459" max="12460" width="3.140625" style="1" customWidth="1"/>
    <col min="12461" max="12461" width="1.7109375" style="1" customWidth="1"/>
    <col min="12462" max="12462" width="3.140625" style="1" customWidth="1"/>
    <col min="12463" max="12463" width="3" style="1" customWidth="1"/>
    <col min="12464" max="12464" width="4" style="1" customWidth="1"/>
    <col min="12465" max="12474" width="1.7109375" style="1" customWidth="1"/>
    <col min="12475" max="12475" width="3.5703125" style="1" customWidth="1"/>
    <col min="12476" max="12476" width="1.7109375" style="1" customWidth="1"/>
    <col min="12477" max="12477" width="5.28515625" style="1" customWidth="1"/>
    <col min="12478" max="12488" width="1.7109375" style="1" customWidth="1"/>
    <col min="12489" max="12489" width="3.5703125" style="1" customWidth="1"/>
    <col min="12490" max="12490" width="1.7109375" style="1" customWidth="1"/>
    <col min="12491" max="12491" width="2.42578125" style="1" customWidth="1"/>
    <col min="12492" max="12506" width="1.7109375" style="1" customWidth="1"/>
    <col min="12507" max="12507" width="2.5703125" style="1" customWidth="1"/>
    <col min="12508" max="12554" width="1.7109375" style="1" customWidth="1"/>
    <col min="12555" max="12555" width="1" style="1" customWidth="1"/>
    <col min="12556" max="12556" width="1.7109375" style="1" customWidth="1"/>
    <col min="12557" max="12557" width="0.42578125" style="1" customWidth="1"/>
    <col min="12558" max="12560" width="1.7109375" style="1" customWidth="1"/>
    <col min="12561" max="12561" width="0" style="1" hidden="1" customWidth="1"/>
    <col min="12562" max="12562" width="10.7109375" style="1" customWidth="1"/>
    <col min="12563" max="12569" width="1.7109375" style="1" customWidth="1"/>
    <col min="12570" max="12705" width="11.42578125" style="1"/>
    <col min="12706" max="12714" width="1.7109375" style="1" customWidth="1"/>
    <col min="12715" max="12716" width="3.140625" style="1" customWidth="1"/>
    <col min="12717" max="12717" width="1.7109375" style="1" customWidth="1"/>
    <col min="12718" max="12718" width="3.140625" style="1" customWidth="1"/>
    <col min="12719" max="12719" width="3" style="1" customWidth="1"/>
    <col min="12720" max="12720" width="4" style="1" customWidth="1"/>
    <col min="12721" max="12730" width="1.7109375" style="1" customWidth="1"/>
    <col min="12731" max="12731" width="3.5703125" style="1" customWidth="1"/>
    <col min="12732" max="12732" width="1.7109375" style="1" customWidth="1"/>
    <col min="12733" max="12733" width="5.28515625" style="1" customWidth="1"/>
    <col min="12734" max="12744" width="1.7109375" style="1" customWidth="1"/>
    <col min="12745" max="12745" width="3.5703125" style="1" customWidth="1"/>
    <col min="12746" max="12746" width="1.7109375" style="1" customWidth="1"/>
    <col min="12747" max="12747" width="2.42578125" style="1" customWidth="1"/>
    <col min="12748" max="12762" width="1.7109375" style="1" customWidth="1"/>
    <col min="12763" max="12763" width="2.5703125" style="1" customWidth="1"/>
    <col min="12764" max="12810" width="1.7109375" style="1" customWidth="1"/>
    <col min="12811" max="12811" width="1" style="1" customWidth="1"/>
    <col min="12812" max="12812" width="1.7109375" style="1" customWidth="1"/>
    <col min="12813" max="12813" width="0.42578125" style="1" customWidth="1"/>
    <col min="12814" max="12816" width="1.7109375" style="1" customWidth="1"/>
    <col min="12817" max="12817" width="0" style="1" hidden="1" customWidth="1"/>
    <col min="12818" max="12818" width="10.7109375" style="1" customWidth="1"/>
    <col min="12819" max="12825" width="1.7109375" style="1" customWidth="1"/>
    <col min="12826" max="12961" width="11.42578125" style="1"/>
    <col min="12962" max="12970" width="1.7109375" style="1" customWidth="1"/>
    <col min="12971" max="12972" width="3.140625" style="1" customWidth="1"/>
    <col min="12973" max="12973" width="1.7109375" style="1" customWidth="1"/>
    <col min="12974" max="12974" width="3.140625" style="1" customWidth="1"/>
    <col min="12975" max="12975" width="3" style="1" customWidth="1"/>
    <col min="12976" max="12976" width="4" style="1" customWidth="1"/>
    <col min="12977" max="12986" width="1.7109375" style="1" customWidth="1"/>
    <col min="12987" max="12987" width="3.5703125" style="1" customWidth="1"/>
    <col min="12988" max="12988" width="1.7109375" style="1" customWidth="1"/>
    <col min="12989" max="12989" width="5.28515625" style="1" customWidth="1"/>
    <col min="12990" max="13000" width="1.7109375" style="1" customWidth="1"/>
    <col min="13001" max="13001" width="3.5703125" style="1" customWidth="1"/>
    <col min="13002" max="13002" width="1.7109375" style="1" customWidth="1"/>
    <col min="13003" max="13003" width="2.42578125" style="1" customWidth="1"/>
    <col min="13004" max="13018" width="1.7109375" style="1" customWidth="1"/>
    <col min="13019" max="13019" width="2.5703125" style="1" customWidth="1"/>
    <col min="13020" max="13066" width="1.7109375" style="1" customWidth="1"/>
    <col min="13067" max="13067" width="1" style="1" customWidth="1"/>
    <col min="13068" max="13068" width="1.7109375" style="1" customWidth="1"/>
    <col min="13069" max="13069" width="0.42578125" style="1" customWidth="1"/>
    <col min="13070" max="13072" width="1.7109375" style="1" customWidth="1"/>
    <col min="13073" max="13073" width="0" style="1" hidden="1" customWidth="1"/>
    <col min="13074" max="13074" width="10.7109375" style="1" customWidth="1"/>
    <col min="13075" max="13081" width="1.7109375" style="1" customWidth="1"/>
    <col min="13082" max="13217" width="11.42578125" style="1"/>
    <col min="13218" max="13226" width="1.7109375" style="1" customWidth="1"/>
    <col min="13227" max="13228" width="3.140625" style="1" customWidth="1"/>
    <col min="13229" max="13229" width="1.7109375" style="1" customWidth="1"/>
    <col min="13230" max="13230" width="3.140625" style="1" customWidth="1"/>
    <col min="13231" max="13231" width="3" style="1" customWidth="1"/>
    <col min="13232" max="13232" width="4" style="1" customWidth="1"/>
    <col min="13233" max="13242" width="1.7109375" style="1" customWidth="1"/>
    <col min="13243" max="13243" width="3.5703125" style="1" customWidth="1"/>
    <col min="13244" max="13244" width="1.7109375" style="1" customWidth="1"/>
    <col min="13245" max="13245" width="5.28515625" style="1" customWidth="1"/>
    <col min="13246" max="13256" width="1.7109375" style="1" customWidth="1"/>
    <col min="13257" max="13257" width="3.5703125" style="1" customWidth="1"/>
    <col min="13258" max="13258" width="1.7109375" style="1" customWidth="1"/>
    <col min="13259" max="13259" width="2.42578125" style="1" customWidth="1"/>
    <col min="13260" max="13274" width="1.7109375" style="1" customWidth="1"/>
    <col min="13275" max="13275" width="2.5703125" style="1" customWidth="1"/>
    <col min="13276" max="13322" width="1.7109375" style="1" customWidth="1"/>
    <col min="13323" max="13323" width="1" style="1" customWidth="1"/>
    <col min="13324" max="13324" width="1.7109375" style="1" customWidth="1"/>
    <col min="13325" max="13325" width="0.42578125" style="1" customWidth="1"/>
    <col min="13326" max="13328" width="1.7109375" style="1" customWidth="1"/>
    <col min="13329" max="13329" width="0" style="1" hidden="1" customWidth="1"/>
    <col min="13330" max="13330" width="10.7109375" style="1" customWidth="1"/>
    <col min="13331" max="13337" width="1.7109375" style="1" customWidth="1"/>
    <col min="13338" max="13473" width="11.42578125" style="1"/>
    <col min="13474" max="13482" width="1.7109375" style="1" customWidth="1"/>
    <col min="13483" max="13484" width="3.140625" style="1" customWidth="1"/>
    <col min="13485" max="13485" width="1.7109375" style="1" customWidth="1"/>
    <col min="13486" max="13486" width="3.140625" style="1" customWidth="1"/>
    <col min="13487" max="13487" width="3" style="1" customWidth="1"/>
    <col min="13488" max="13488" width="4" style="1" customWidth="1"/>
    <col min="13489" max="13498" width="1.7109375" style="1" customWidth="1"/>
    <col min="13499" max="13499" width="3.5703125" style="1" customWidth="1"/>
    <col min="13500" max="13500" width="1.7109375" style="1" customWidth="1"/>
    <col min="13501" max="13501" width="5.28515625" style="1" customWidth="1"/>
    <col min="13502" max="13512" width="1.7109375" style="1" customWidth="1"/>
    <col min="13513" max="13513" width="3.5703125" style="1" customWidth="1"/>
    <col min="13514" max="13514" width="1.7109375" style="1" customWidth="1"/>
    <col min="13515" max="13515" width="2.42578125" style="1" customWidth="1"/>
    <col min="13516" max="13530" width="1.7109375" style="1" customWidth="1"/>
    <col min="13531" max="13531" width="2.5703125" style="1" customWidth="1"/>
    <col min="13532" max="13578" width="1.7109375" style="1" customWidth="1"/>
    <col min="13579" max="13579" width="1" style="1" customWidth="1"/>
    <col min="13580" max="13580" width="1.7109375" style="1" customWidth="1"/>
    <col min="13581" max="13581" width="0.42578125" style="1" customWidth="1"/>
    <col min="13582" max="13584" width="1.7109375" style="1" customWidth="1"/>
    <col min="13585" max="13585" width="0" style="1" hidden="1" customWidth="1"/>
    <col min="13586" max="13586" width="10.7109375" style="1" customWidth="1"/>
    <col min="13587" max="13593" width="1.7109375" style="1" customWidth="1"/>
    <col min="13594" max="13729" width="11.42578125" style="1"/>
    <col min="13730" max="13738" width="1.7109375" style="1" customWidth="1"/>
    <col min="13739" max="13740" width="3.140625" style="1" customWidth="1"/>
    <col min="13741" max="13741" width="1.7109375" style="1" customWidth="1"/>
    <col min="13742" max="13742" width="3.140625" style="1" customWidth="1"/>
    <col min="13743" max="13743" width="3" style="1" customWidth="1"/>
    <col min="13744" max="13744" width="4" style="1" customWidth="1"/>
    <col min="13745" max="13754" width="1.7109375" style="1" customWidth="1"/>
    <col min="13755" max="13755" width="3.5703125" style="1" customWidth="1"/>
    <col min="13756" max="13756" width="1.7109375" style="1" customWidth="1"/>
    <col min="13757" max="13757" width="5.28515625" style="1" customWidth="1"/>
    <col min="13758" max="13768" width="1.7109375" style="1" customWidth="1"/>
    <col min="13769" max="13769" width="3.5703125" style="1" customWidth="1"/>
    <col min="13770" max="13770" width="1.7109375" style="1" customWidth="1"/>
    <col min="13771" max="13771" width="2.42578125" style="1" customWidth="1"/>
    <col min="13772" max="13786" width="1.7109375" style="1" customWidth="1"/>
    <col min="13787" max="13787" width="2.5703125" style="1" customWidth="1"/>
    <col min="13788" max="13834" width="1.7109375" style="1" customWidth="1"/>
    <col min="13835" max="13835" width="1" style="1" customWidth="1"/>
    <col min="13836" max="13836" width="1.7109375" style="1" customWidth="1"/>
    <col min="13837" max="13837" width="0.42578125" style="1" customWidth="1"/>
    <col min="13838" max="13840" width="1.7109375" style="1" customWidth="1"/>
    <col min="13841" max="13841" width="0" style="1" hidden="1" customWidth="1"/>
    <col min="13842" max="13842" width="10.7109375" style="1" customWidth="1"/>
    <col min="13843" max="13849" width="1.7109375" style="1" customWidth="1"/>
    <col min="13850" max="13985" width="11.42578125" style="1"/>
    <col min="13986" max="13994" width="1.7109375" style="1" customWidth="1"/>
    <col min="13995" max="13996" width="3.140625" style="1" customWidth="1"/>
    <col min="13997" max="13997" width="1.7109375" style="1" customWidth="1"/>
    <col min="13998" max="13998" width="3.140625" style="1" customWidth="1"/>
    <col min="13999" max="13999" width="3" style="1" customWidth="1"/>
    <col min="14000" max="14000" width="4" style="1" customWidth="1"/>
    <col min="14001" max="14010" width="1.7109375" style="1" customWidth="1"/>
    <col min="14011" max="14011" width="3.5703125" style="1" customWidth="1"/>
    <col min="14012" max="14012" width="1.7109375" style="1" customWidth="1"/>
    <col min="14013" max="14013" width="5.28515625" style="1" customWidth="1"/>
    <col min="14014" max="14024" width="1.7109375" style="1" customWidth="1"/>
    <col min="14025" max="14025" width="3.5703125" style="1" customWidth="1"/>
    <col min="14026" max="14026" width="1.7109375" style="1" customWidth="1"/>
    <col min="14027" max="14027" width="2.42578125" style="1" customWidth="1"/>
    <col min="14028" max="14042" width="1.7109375" style="1" customWidth="1"/>
    <col min="14043" max="14043" width="2.5703125" style="1" customWidth="1"/>
    <col min="14044" max="14090" width="1.7109375" style="1" customWidth="1"/>
    <col min="14091" max="14091" width="1" style="1" customWidth="1"/>
    <col min="14092" max="14092" width="1.7109375" style="1" customWidth="1"/>
    <col min="14093" max="14093" width="0.42578125" style="1" customWidth="1"/>
    <col min="14094" max="14096" width="1.7109375" style="1" customWidth="1"/>
    <col min="14097" max="14097" width="0" style="1" hidden="1" customWidth="1"/>
    <col min="14098" max="14098" width="10.7109375" style="1" customWidth="1"/>
    <col min="14099" max="14105" width="1.7109375" style="1" customWidth="1"/>
    <col min="14106" max="14241" width="11.42578125" style="1"/>
    <col min="14242" max="14250" width="1.7109375" style="1" customWidth="1"/>
    <col min="14251" max="14252" width="3.140625" style="1" customWidth="1"/>
    <col min="14253" max="14253" width="1.7109375" style="1" customWidth="1"/>
    <col min="14254" max="14254" width="3.140625" style="1" customWidth="1"/>
    <col min="14255" max="14255" width="3" style="1" customWidth="1"/>
    <col min="14256" max="14256" width="4" style="1" customWidth="1"/>
    <col min="14257" max="14266" width="1.7109375" style="1" customWidth="1"/>
    <col min="14267" max="14267" width="3.5703125" style="1" customWidth="1"/>
    <col min="14268" max="14268" width="1.7109375" style="1" customWidth="1"/>
    <col min="14269" max="14269" width="5.28515625" style="1" customWidth="1"/>
    <col min="14270" max="14280" width="1.7109375" style="1" customWidth="1"/>
    <col min="14281" max="14281" width="3.5703125" style="1" customWidth="1"/>
    <col min="14282" max="14282" width="1.7109375" style="1" customWidth="1"/>
    <col min="14283" max="14283" width="2.42578125" style="1" customWidth="1"/>
    <col min="14284" max="14298" width="1.7109375" style="1" customWidth="1"/>
    <col min="14299" max="14299" width="2.5703125" style="1" customWidth="1"/>
    <col min="14300" max="14346" width="1.7109375" style="1" customWidth="1"/>
    <col min="14347" max="14347" width="1" style="1" customWidth="1"/>
    <col min="14348" max="14348" width="1.7109375" style="1" customWidth="1"/>
    <col min="14349" max="14349" width="0.42578125" style="1" customWidth="1"/>
    <col min="14350" max="14352" width="1.7109375" style="1" customWidth="1"/>
    <col min="14353" max="14353" width="0" style="1" hidden="1" customWidth="1"/>
    <col min="14354" max="14354" width="10.7109375" style="1" customWidth="1"/>
    <col min="14355" max="14361" width="1.7109375" style="1" customWidth="1"/>
    <col min="14362" max="14497" width="11.42578125" style="1"/>
    <col min="14498" max="14506" width="1.7109375" style="1" customWidth="1"/>
    <col min="14507" max="14508" width="3.140625" style="1" customWidth="1"/>
    <col min="14509" max="14509" width="1.7109375" style="1" customWidth="1"/>
    <col min="14510" max="14510" width="3.140625" style="1" customWidth="1"/>
    <col min="14511" max="14511" width="3" style="1" customWidth="1"/>
    <col min="14512" max="14512" width="4" style="1" customWidth="1"/>
    <col min="14513" max="14522" width="1.7109375" style="1" customWidth="1"/>
    <col min="14523" max="14523" width="3.5703125" style="1" customWidth="1"/>
    <col min="14524" max="14524" width="1.7109375" style="1" customWidth="1"/>
    <col min="14525" max="14525" width="5.28515625" style="1" customWidth="1"/>
    <col min="14526" max="14536" width="1.7109375" style="1" customWidth="1"/>
    <col min="14537" max="14537" width="3.5703125" style="1" customWidth="1"/>
    <col min="14538" max="14538" width="1.7109375" style="1" customWidth="1"/>
    <col min="14539" max="14539" width="2.42578125" style="1" customWidth="1"/>
    <col min="14540" max="14554" width="1.7109375" style="1" customWidth="1"/>
    <col min="14555" max="14555" width="2.5703125" style="1" customWidth="1"/>
    <col min="14556" max="14602" width="1.7109375" style="1" customWidth="1"/>
    <col min="14603" max="14603" width="1" style="1" customWidth="1"/>
    <col min="14604" max="14604" width="1.7109375" style="1" customWidth="1"/>
    <col min="14605" max="14605" width="0.42578125" style="1" customWidth="1"/>
    <col min="14606" max="14608" width="1.7109375" style="1" customWidth="1"/>
    <col min="14609" max="14609" width="0" style="1" hidden="1" customWidth="1"/>
    <col min="14610" max="14610" width="10.7109375" style="1" customWidth="1"/>
    <col min="14611" max="14617" width="1.7109375" style="1" customWidth="1"/>
    <col min="14618" max="14753" width="11.42578125" style="1"/>
    <col min="14754" max="14762" width="1.7109375" style="1" customWidth="1"/>
    <col min="14763" max="14764" width="3.140625" style="1" customWidth="1"/>
    <col min="14765" max="14765" width="1.7109375" style="1" customWidth="1"/>
    <col min="14766" max="14766" width="3.140625" style="1" customWidth="1"/>
    <col min="14767" max="14767" width="3" style="1" customWidth="1"/>
    <col min="14768" max="14768" width="4" style="1" customWidth="1"/>
    <col min="14769" max="14778" width="1.7109375" style="1" customWidth="1"/>
    <col min="14779" max="14779" width="3.5703125" style="1" customWidth="1"/>
    <col min="14780" max="14780" width="1.7109375" style="1" customWidth="1"/>
    <col min="14781" max="14781" width="5.28515625" style="1" customWidth="1"/>
    <col min="14782" max="14792" width="1.7109375" style="1" customWidth="1"/>
    <col min="14793" max="14793" width="3.5703125" style="1" customWidth="1"/>
    <col min="14794" max="14794" width="1.7109375" style="1" customWidth="1"/>
    <col min="14795" max="14795" width="2.42578125" style="1" customWidth="1"/>
    <col min="14796" max="14810" width="1.7109375" style="1" customWidth="1"/>
    <col min="14811" max="14811" width="2.5703125" style="1" customWidth="1"/>
    <col min="14812" max="14858" width="1.7109375" style="1" customWidth="1"/>
    <col min="14859" max="14859" width="1" style="1" customWidth="1"/>
    <col min="14860" max="14860" width="1.7109375" style="1" customWidth="1"/>
    <col min="14861" max="14861" width="0.42578125" style="1" customWidth="1"/>
    <col min="14862" max="14864" width="1.7109375" style="1" customWidth="1"/>
    <col min="14865" max="14865" width="0" style="1" hidden="1" customWidth="1"/>
    <col min="14866" max="14866" width="10.7109375" style="1" customWidth="1"/>
    <col min="14867" max="14873" width="1.7109375" style="1" customWidth="1"/>
    <col min="14874" max="15009" width="11.42578125" style="1"/>
    <col min="15010" max="15018" width="1.7109375" style="1" customWidth="1"/>
    <col min="15019" max="15020" width="3.140625" style="1" customWidth="1"/>
    <col min="15021" max="15021" width="1.7109375" style="1" customWidth="1"/>
    <col min="15022" max="15022" width="3.140625" style="1" customWidth="1"/>
    <col min="15023" max="15023" width="3" style="1" customWidth="1"/>
    <col min="15024" max="15024" width="4" style="1" customWidth="1"/>
    <col min="15025" max="15034" width="1.7109375" style="1" customWidth="1"/>
    <col min="15035" max="15035" width="3.5703125" style="1" customWidth="1"/>
    <col min="15036" max="15036" width="1.7109375" style="1" customWidth="1"/>
    <col min="15037" max="15037" width="5.28515625" style="1" customWidth="1"/>
    <col min="15038" max="15048" width="1.7109375" style="1" customWidth="1"/>
    <col min="15049" max="15049" width="3.5703125" style="1" customWidth="1"/>
    <col min="15050" max="15050" width="1.7109375" style="1" customWidth="1"/>
    <col min="15051" max="15051" width="2.42578125" style="1" customWidth="1"/>
    <col min="15052" max="15066" width="1.7109375" style="1" customWidth="1"/>
    <col min="15067" max="15067" width="2.5703125" style="1" customWidth="1"/>
    <col min="15068" max="15114" width="1.7109375" style="1" customWidth="1"/>
    <col min="15115" max="15115" width="1" style="1" customWidth="1"/>
    <col min="15116" max="15116" width="1.7109375" style="1" customWidth="1"/>
    <col min="15117" max="15117" width="0.42578125" style="1" customWidth="1"/>
    <col min="15118" max="15120" width="1.7109375" style="1" customWidth="1"/>
    <col min="15121" max="15121" width="0" style="1" hidden="1" customWidth="1"/>
    <col min="15122" max="15122" width="10.7109375" style="1" customWidth="1"/>
    <col min="15123" max="15129" width="1.7109375" style="1" customWidth="1"/>
    <col min="15130" max="15265" width="11.42578125" style="1"/>
    <col min="15266" max="15274" width="1.7109375" style="1" customWidth="1"/>
    <col min="15275" max="15276" width="3.140625" style="1" customWidth="1"/>
    <col min="15277" max="15277" width="1.7109375" style="1" customWidth="1"/>
    <col min="15278" max="15278" width="3.140625" style="1" customWidth="1"/>
    <col min="15279" max="15279" width="3" style="1" customWidth="1"/>
    <col min="15280" max="15280" width="4" style="1" customWidth="1"/>
    <col min="15281" max="15290" width="1.7109375" style="1" customWidth="1"/>
    <col min="15291" max="15291" width="3.5703125" style="1" customWidth="1"/>
    <col min="15292" max="15292" width="1.7109375" style="1" customWidth="1"/>
    <col min="15293" max="15293" width="5.28515625" style="1" customWidth="1"/>
    <col min="15294" max="15304" width="1.7109375" style="1" customWidth="1"/>
    <col min="15305" max="15305" width="3.5703125" style="1" customWidth="1"/>
    <col min="15306" max="15306" width="1.7109375" style="1" customWidth="1"/>
    <col min="15307" max="15307" width="2.42578125" style="1" customWidth="1"/>
    <col min="15308" max="15322" width="1.7109375" style="1" customWidth="1"/>
    <col min="15323" max="15323" width="2.5703125" style="1" customWidth="1"/>
    <col min="15324" max="15370" width="1.7109375" style="1" customWidth="1"/>
    <col min="15371" max="15371" width="1" style="1" customWidth="1"/>
    <col min="15372" max="15372" width="1.7109375" style="1" customWidth="1"/>
    <col min="15373" max="15373" width="0.42578125" style="1" customWidth="1"/>
    <col min="15374" max="15376" width="1.7109375" style="1" customWidth="1"/>
    <col min="15377" max="15377" width="0" style="1" hidden="1" customWidth="1"/>
    <col min="15378" max="15378" width="10.7109375" style="1" customWidth="1"/>
    <col min="15379" max="15385" width="1.7109375" style="1" customWidth="1"/>
    <col min="15386" max="15521" width="11.42578125" style="1"/>
    <col min="15522" max="15530" width="1.7109375" style="1" customWidth="1"/>
    <col min="15531" max="15532" width="3.140625" style="1" customWidth="1"/>
    <col min="15533" max="15533" width="1.7109375" style="1" customWidth="1"/>
    <col min="15534" max="15534" width="3.140625" style="1" customWidth="1"/>
    <col min="15535" max="15535" width="3" style="1" customWidth="1"/>
    <col min="15536" max="15536" width="4" style="1" customWidth="1"/>
    <col min="15537" max="15546" width="1.7109375" style="1" customWidth="1"/>
    <col min="15547" max="15547" width="3.5703125" style="1" customWidth="1"/>
    <col min="15548" max="15548" width="1.7109375" style="1" customWidth="1"/>
    <col min="15549" max="15549" width="5.28515625" style="1" customWidth="1"/>
    <col min="15550" max="15560" width="1.7109375" style="1" customWidth="1"/>
    <col min="15561" max="15561" width="3.5703125" style="1" customWidth="1"/>
    <col min="15562" max="15562" width="1.7109375" style="1" customWidth="1"/>
    <col min="15563" max="15563" width="2.42578125" style="1" customWidth="1"/>
    <col min="15564" max="15578" width="1.7109375" style="1" customWidth="1"/>
    <col min="15579" max="15579" width="2.5703125" style="1" customWidth="1"/>
    <col min="15580" max="15626" width="1.7109375" style="1" customWidth="1"/>
    <col min="15627" max="15627" width="1" style="1" customWidth="1"/>
    <col min="15628" max="15628" width="1.7109375" style="1" customWidth="1"/>
    <col min="15629" max="15629" width="0.42578125" style="1" customWidth="1"/>
    <col min="15630" max="15632" width="1.7109375" style="1" customWidth="1"/>
    <col min="15633" max="15633" width="0" style="1" hidden="1" customWidth="1"/>
    <col min="15634" max="15634" width="10.7109375" style="1" customWidth="1"/>
    <col min="15635" max="15641" width="1.7109375" style="1" customWidth="1"/>
    <col min="15642" max="15777" width="11.42578125" style="1"/>
    <col min="15778" max="15786" width="1.7109375" style="1" customWidth="1"/>
    <col min="15787" max="15788" width="3.140625" style="1" customWidth="1"/>
    <col min="15789" max="15789" width="1.7109375" style="1" customWidth="1"/>
    <col min="15790" max="15790" width="3.140625" style="1" customWidth="1"/>
    <col min="15791" max="15791" width="3" style="1" customWidth="1"/>
    <col min="15792" max="15792" width="4" style="1" customWidth="1"/>
    <col min="15793" max="15802" width="1.7109375" style="1" customWidth="1"/>
    <col min="15803" max="15803" width="3.5703125" style="1" customWidth="1"/>
    <col min="15804" max="15804" width="1.7109375" style="1" customWidth="1"/>
    <col min="15805" max="15805" width="5.28515625" style="1" customWidth="1"/>
    <col min="15806" max="15816" width="1.7109375" style="1" customWidth="1"/>
    <col min="15817" max="15817" width="3.5703125" style="1" customWidth="1"/>
    <col min="15818" max="15818" width="1.7109375" style="1" customWidth="1"/>
    <col min="15819" max="15819" width="2.42578125" style="1" customWidth="1"/>
    <col min="15820" max="15834" width="1.7109375" style="1" customWidth="1"/>
    <col min="15835" max="15835" width="2.5703125" style="1" customWidth="1"/>
    <col min="15836" max="15882" width="1.7109375" style="1" customWidth="1"/>
    <col min="15883" max="15883" width="1" style="1" customWidth="1"/>
    <col min="15884" max="15884" width="1.7109375" style="1" customWidth="1"/>
    <col min="15885" max="15885" width="0.42578125" style="1" customWidth="1"/>
    <col min="15886" max="15888" width="1.7109375" style="1" customWidth="1"/>
    <col min="15889" max="15889" width="0" style="1" hidden="1" customWidth="1"/>
    <col min="15890" max="15890" width="10.7109375" style="1" customWidth="1"/>
    <col min="15891" max="15897" width="1.7109375" style="1" customWidth="1"/>
    <col min="15898" max="16033" width="11.42578125" style="1"/>
    <col min="16034" max="16042" width="1.7109375" style="1" customWidth="1"/>
    <col min="16043" max="16044" width="3.140625" style="1" customWidth="1"/>
    <col min="16045" max="16045" width="1.7109375" style="1" customWidth="1"/>
    <col min="16046" max="16046" width="3.140625" style="1" customWidth="1"/>
    <col min="16047" max="16047" width="3" style="1" customWidth="1"/>
    <col min="16048" max="16048" width="4" style="1" customWidth="1"/>
    <col min="16049" max="16058" width="1.7109375" style="1" customWidth="1"/>
    <col min="16059" max="16059" width="3.5703125" style="1" customWidth="1"/>
    <col min="16060" max="16060" width="1.7109375" style="1" customWidth="1"/>
    <col min="16061" max="16061" width="5.28515625" style="1" customWidth="1"/>
    <col min="16062" max="16072" width="1.7109375" style="1" customWidth="1"/>
    <col min="16073" max="16073" width="3.5703125" style="1" customWidth="1"/>
    <col min="16074" max="16074" width="1.7109375" style="1" customWidth="1"/>
    <col min="16075" max="16075" width="2.42578125" style="1" customWidth="1"/>
    <col min="16076" max="16090" width="1.7109375" style="1" customWidth="1"/>
    <col min="16091" max="16091" width="2.5703125" style="1" customWidth="1"/>
    <col min="16092" max="16138" width="1.7109375" style="1" customWidth="1"/>
    <col min="16139" max="16139" width="1" style="1" customWidth="1"/>
    <col min="16140" max="16140" width="1.7109375" style="1" customWidth="1"/>
    <col min="16141" max="16141" width="0.42578125" style="1" customWidth="1"/>
    <col min="16142" max="16144" width="1.7109375" style="1" customWidth="1"/>
    <col min="16145" max="16145" width="0" style="1" hidden="1" customWidth="1"/>
    <col min="16146" max="16146" width="10.7109375" style="1" customWidth="1"/>
    <col min="16147" max="16153" width="1.7109375" style="1" customWidth="1"/>
    <col min="16154" max="16384" width="11.42578125" style="1"/>
  </cols>
  <sheetData>
    <row r="1" spans="1:30" ht="24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30" ht="17.25" customHeight="1" x14ac:dyDescent="0.3">
      <c r="A2" s="63" t="str">
        <f>+[1]D!C4</f>
        <v>Municipio de Mascota, Jalisco.  Ejercicio Fiscal 2016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30" ht="3" customHeight="1" x14ac:dyDescent="0.3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30" ht="15" customHeight="1" x14ac:dyDescent="0.3">
      <c r="A4" s="64" t="s">
        <v>1</v>
      </c>
      <c r="B4" s="64" t="s">
        <v>2</v>
      </c>
      <c r="C4" s="64" t="s">
        <v>3</v>
      </c>
      <c r="D4" s="66" t="s">
        <v>4</v>
      </c>
      <c r="E4" s="64" t="s">
        <v>5</v>
      </c>
      <c r="F4" s="69" t="s">
        <v>6</v>
      </c>
      <c r="G4" s="70" t="s">
        <v>7</v>
      </c>
      <c r="H4" s="70"/>
      <c r="I4" s="70"/>
      <c r="J4" s="53">
        <v>131</v>
      </c>
      <c r="K4" s="53">
        <v>132</v>
      </c>
      <c r="L4" s="53">
        <v>132</v>
      </c>
      <c r="M4" s="53">
        <v>133</v>
      </c>
      <c r="N4" s="53">
        <v>134</v>
      </c>
      <c r="O4" s="69" t="s">
        <v>8</v>
      </c>
      <c r="P4" s="57" t="s">
        <v>9</v>
      </c>
    </row>
    <row r="5" spans="1:30" ht="12.75" customHeight="1" x14ac:dyDescent="0.3">
      <c r="A5" s="60"/>
      <c r="B5" s="60"/>
      <c r="C5" s="60"/>
      <c r="D5" s="67"/>
      <c r="E5" s="60"/>
      <c r="F5" s="61"/>
      <c r="G5" s="60" t="s">
        <v>10</v>
      </c>
      <c r="H5" s="60"/>
      <c r="I5" s="60"/>
      <c r="J5" s="50" t="s">
        <v>11</v>
      </c>
      <c r="K5" s="61" t="s">
        <v>12</v>
      </c>
      <c r="L5" s="61" t="s">
        <v>13</v>
      </c>
      <c r="M5" s="61" t="s">
        <v>14</v>
      </c>
      <c r="N5" s="61" t="s">
        <v>15</v>
      </c>
      <c r="O5" s="61"/>
      <c r="P5" s="58"/>
    </row>
    <row r="6" spans="1:30" ht="44.25" customHeight="1" x14ac:dyDescent="0.3">
      <c r="A6" s="65"/>
      <c r="B6" s="65"/>
      <c r="C6" s="65"/>
      <c r="D6" s="68"/>
      <c r="E6" s="65"/>
      <c r="F6" s="62"/>
      <c r="G6" s="52" t="s">
        <v>16</v>
      </c>
      <c r="H6" s="51" t="s">
        <v>17</v>
      </c>
      <c r="I6" s="52" t="s">
        <v>18</v>
      </c>
      <c r="J6" s="8" t="s">
        <v>19</v>
      </c>
      <c r="K6" s="62"/>
      <c r="L6" s="62"/>
      <c r="M6" s="62"/>
      <c r="N6" s="62"/>
      <c r="O6" s="62"/>
      <c r="P6" s="59"/>
    </row>
    <row r="7" spans="1:30" s="14" customFormat="1" ht="6" hidden="1" customHeight="1" x14ac:dyDescent="0.2">
      <c r="A7" s="9"/>
      <c r="B7" s="9"/>
      <c r="C7" s="9"/>
      <c r="D7" s="10"/>
      <c r="E7" s="9"/>
      <c r="F7" s="11">
        <v>35480</v>
      </c>
      <c r="G7" s="12"/>
      <c r="H7" s="12"/>
      <c r="I7" s="13"/>
      <c r="J7" s="9"/>
      <c r="K7" s="9"/>
      <c r="L7" s="9"/>
      <c r="M7" s="9"/>
      <c r="N7" s="9"/>
      <c r="O7" s="9"/>
      <c r="P7" s="9"/>
    </row>
    <row r="8" spans="1:30" s="14" customFormat="1" ht="15.75" x14ac:dyDescent="0.2">
      <c r="A8" s="15" t="s">
        <v>20</v>
      </c>
      <c r="B8" s="15" t="s">
        <v>21</v>
      </c>
      <c r="C8" s="16">
        <v>1</v>
      </c>
      <c r="D8" s="17" t="s">
        <v>22</v>
      </c>
      <c r="E8" s="18">
        <v>503</v>
      </c>
      <c r="F8" s="19">
        <v>9</v>
      </c>
      <c r="G8" s="20">
        <v>13152</v>
      </c>
      <c r="H8" s="20">
        <f>+G8*F8</f>
        <v>118368</v>
      </c>
      <c r="I8" s="21">
        <f t="shared" ref="I8:I77" si="0">F8*G8*12</f>
        <v>1420416</v>
      </c>
      <c r="J8" s="22">
        <v>0</v>
      </c>
      <c r="K8" s="22">
        <f>I8/365*20*25%</f>
        <v>19457.753424657534</v>
      </c>
      <c r="L8" s="22">
        <f t="shared" ref="L8:L77" si="1">I8/365*50</f>
        <v>194577.53424657535</v>
      </c>
      <c r="M8" s="22">
        <v>0</v>
      </c>
      <c r="N8" s="22">
        <v>0</v>
      </c>
      <c r="O8" s="22">
        <v>0</v>
      </c>
      <c r="P8" s="21">
        <f t="shared" ref="P8:P77" si="2">SUM(I8:O8)</f>
        <v>1634451.2876712328</v>
      </c>
    </row>
    <row r="9" spans="1:30" s="14" customFormat="1" ht="15" customHeight="1" x14ac:dyDescent="0.2">
      <c r="A9" s="56" t="s">
        <v>23</v>
      </c>
      <c r="B9" s="56"/>
      <c r="C9" s="56"/>
      <c r="D9" s="56"/>
      <c r="E9" s="56"/>
      <c r="F9" s="23">
        <f>+F8</f>
        <v>9</v>
      </c>
      <c r="G9" s="20"/>
      <c r="H9" s="20"/>
      <c r="I9" s="24">
        <f>+I8</f>
        <v>1420416</v>
      </c>
      <c r="J9" s="24">
        <f t="shared" ref="J9:O9" si="3">+J8</f>
        <v>0</v>
      </c>
      <c r="K9" s="24">
        <f t="shared" si="3"/>
        <v>19457.753424657534</v>
      </c>
      <c r="L9" s="24">
        <f t="shared" si="3"/>
        <v>194577.53424657535</v>
      </c>
      <c r="M9" s="24">
        <f t="shared" si="3"/>
        <v>0</v>
      </c>
      <c r="N9" s="24">
        <f t="shared" si="3"/>
        <v>0</v>
      </c>
      <c r="O9" s="24">
        <f t="shared" si="3"/>
        <v>0</v>
      </c>
      <c r="P9" s="24">
        <f>+P8</f>
        <v>1634451.2876712328</v>
      </c>
    </row>
    <row r="10" spans="1:30" s="14" customFormat="1" ht="15.75" x14ac:dyDescent="0.2">
      <c r="A10" s="15" t="s">
        <v>24</v>
      </c>
      <c r="B10" s="25" t="s">
        <v>25</v>
      </c>
      <c r="C10" s="16">
        <v>2</v>
      </c>
      <c r="D10" s="17" t="s">
        <v>26</v>
      </c>
      <c r="E10" s="18">
        <v>503</v>
      </c>
      <c r="F10" s="19">
        <v>1</v>
      </c>
      <c r="G10" s="20">
        <v>35203.991999999998</v>
      </c>
      <c r="H10" s="20">
        <f t="shared" ref="H10:H73" si="4">+G10*F10</f>
        <v>35203.991999999998</v>
      </c>
      <c r="I10" s="21">
        <f t="shared" si="0"/>
        <v>422447.90399999998</v>
      </c>
      <c r="J10" s="22">
        <v>0</v>
      </c>
      <c r="K10" s="22">
        <f t="shared" ref="K10:K73" si="5">I10/365*20*25%</f>
        <v>5786.9575890410952</v>
      </c>
      <c r="L10" s="22">
        <f t="shared" si="1"/>
        <v>57869.575890410953</v>
      </c>
      <c r="M10" s="22">
        <v>0</v>
      </c>
      <c r="N10" s="22">
        <v>0</v>
      </c>
      <c r="O10" s="22">
        <v>0</v>
      </c>
      <c r="P10" s="21">
        <f t="shared" si="2"/>
        <v>486104.437479452</v>
      </c>
      <c r="AD10" s="26"/>
    </row>
    <row r="11" spans="1:30" s="14" customFormat="1" ht="15.75" x14ac:dyDescent="0.2">
      <c r="A11" s="15" t="s">
        <v>27</v>
      </c>
      <c r="B11" s="25" t="s">
        <v>28</v>
      </c>
      <c r="C11" s="16">
        <v>2</v>
      </c>
      <c r="D11" s="17" t="s">
        <v>26</v>
      </c>
      <c r="E11" s="18">
        <v>503</v>
      </c>
      <c r="F11" s="19">
        <v>1</v>
      </c>
      <c r="G11" s="20">
        <v>9267</v>
      </c>
      <c r="H11" s="20">
        <f t="shared" si="4"/>
        <v>9267</v>
      </c>
      <c r="I11" s="21">
        <f t="shared" si="0"/>
        <v>111204</v>
      </c>
      <c r="J11" s="22">
        <v>0</v>
      </c>
      <c r="K11" s="22">
        <f t="shared" si="5"/>
        <v>1523.3424657534247</v>
      </c>
      <c r="L11" s="22">
        <f t="shared" si="1"/>
        <v>15233.424657534246</v>
      </c>
      <c r="M11" s="22">
        <v>0</v>
      </c>
      <c r="N11" s="22">
        <v>0</v>
      </c>
      <c r="O11" s="22">
        <v>12210</v>
      </c>
      <c r="P11" s="21">
        <f t="shared" si="2"/>
        <v>140170.76712328766</v>
      </c>
      <c r="AD11" s="26"/>
    </row>
    <row r="12" spans="1:30" s="14" customFormat="1" ht="15.75" x14ac:dyDescent="0.2">
      <c r="A12" s="15" t="s">
        <v>29</v>
      </c>
      <c r="B12" s="25" t="s">
        <v>389</v>
      </c>
      <c r="C12" s="16">
        <v>2</v>
      </c>
      <c r="D12" s="17" t="s">
        <v>26</v>
      </c>
      <c r="E12" s="18">
        <v>503</v>
      </c>
      <c r="F12" s="19">
        <v>1</v>
      </c>
      <c r="G12" s="20">
        <f>2793*2</f>
        <v>5586</v>
      </c>
      <c r="H12" s="20">
        <f t="shared" si="4"/>
        <v>5586</v>
      </c>
      <c r="I12" s="21">
        <f t="shared" si="0"/>
        <v>67032</v>
      </c>
      <c r="J12" s="22">
        <v>0</v>
      </c>
      <c r="K12" s="22">
        <f t="shared" si="5"/>
        <v>918.24657534246569</v>
      </c>
      <c r="L12" s="22">
        <f t="shared" si="1"/>
        <v>9182.4657534246562</v>
      </c>
      <c r="M12" s="22">
        <v>0</v>
      </c>
      <c r="N12" s="22">
        <v>0</v>
      </c>
      <c r="O12" s="27">
        <v>3150.5039999999999</v>
      </c>
      <c r="P12" s="21">
        <f t="shared" si="2"/>
        <v>80283.216328767114</v>
      </c>
      <c r="AD12" s="26"/>
    </row>
    <row r="13" spans="1:30" s="14" customFormat="1" ht="25.5" x14ac:dyDescent="0.2">
      <c r="A13" s="15" t="s">
        <v>31</v>
      </c>
      <c r="B13" s="25" t="s">
        <v>390</v>
      </c>
      <c r="C13" s="16">
        <v>2</v>
      </c>
      <c r="D13" s="17" t="s">
        <v>26</v>
      </c>
      <c r="E13" s="18">
        <v>503</v>
      </c>
      <c r="F13" s="19">
        <v>1</v>
      </c>
      <c r="G13" s="20">
        <f>2931.75*2</f>
        <v>5863.5</v>
      </c>
      <c r="H13" s="20">
        <f t="shared" si="4"/>
        <v>5863.5</v>
      </c>
      <c r="I13" s="21">
        <f t="shared" si="0"/>
        <v>70362</v>
      </c>
      <c r="J13" s="22">
        <v>0</v>
      </c>
      <c r="K13" s="22">
        <f t="shared" si="5"/>
        <v>963.8630136986302</v>
      </c>
      <c r="L13" s="22">
        <f t="shared" si="1"/>
        <v>9638.6301369863013</v>
      </c>
      <c r="M13" s="22">
        <v>0</v>
      </c>
      <c r="N13" s="22">
        <v>0</v>
      </c>
      <c r="O13" s="27">
        <v>3307.0140000000001</v>
      </c>
      <c r="P13" s="21">
        <f t="shared" si="2"/>
        <v>84271.507150684934</v>
      </c>
      <c r="AD13" s="26"/>
    </row>
    <row r="14" spans="1:30" s="14" customFormat="1" ht="15.75" x14ac:dyDescent="0.2">
      <c r="A14" s="15" t="s">
        <v>32</v>
      </c>
      <c r="B14" s="25" t="s">
        <v>33</v>
      </c>
      <c r="C14" s="16">
        <v>2</v>
      </c>
      <c r="D14" s="17" t="s">
        <v>26</v>
      </c>
      <c r="E14" s="18">
        <v>503</v>
      </c>
      <c r="F14" s="19">
        <v>1</v>
      </c>
      <c r="G14" s="20">
        <f>2931.75*2</f>
        <v>5863.5</v>
      </c>
      <c r="H14" s="20">
        <f t="shared" si="4"/>
        <v>5863.5</v>
      </c>
      <c r="I14" s="21">
        <f t="shared" si="0"/>
        <v>70362</v>
      </c>
      <c r="J14" s="22">
        <v>0</v>
      </c>
      <c r="K14" s="22">
        <f t="shared" si="5"/>
        <v>963.8630136986302</v>
      </c>
      <c r="L14" s="22">
        <f t="shared" si="1"/>
        <v>9638.6301369863013</v>
      </c>
      <c r="M14" s="22">
        <v>0</v>
      </c>
      <c r="N14" s="22">
        <v>0</v>
      </c>
      <c r="O14" s="27">
        <v>3307.0140000000001</v>
      </c>
      <c r="P14" s="21">
        <f t="shared" si="2"/>
        <v>84271.507150684934</v>
      </c>
      <c r="AD14" s="26"/>
    </row>
    <row r="15" spans="1:30" s="14" customFormat="1" ht="15.75" x14ac:dyDescent="0.2">
      <c r="A15" s="15" t="s">
        <v>34</v>
      </c>
      <c r="B15" s="25" t="s">
        <v>35</v>
      </c>
      <c r="C15" s="16">
        <v>2</v>
      </c>
      <c r="D15" s="17" t="s">
        <v>26</v>
      </c>
      <c r="E15" s="18">
        <v>503</v>
      </c>
      <c r="F15" s="19">
        <v>1</v>
      </c>
      <c r="G15" s="20">
        <f>4181.25*2</f>
        <v>8362.5</v>
      </c>
      <c r="H15" s="20">
        <f t="shared" si="4"/>
        <v>8362.5</v>
      </c>
      <c r="I15" s="21">
        <f t="shared" si="0"/>
        <v>100350</v>
      </c>
      <c r="J15" s="22">
        <v>0</v>
      </c>
      <c r="K15" s="22">
        <f t="shared" si="5"/>
        <v>1374.6575342465753</v>
      </c>
      <c r="L15" s="22">
        <f t="shared" si="1"/>
        <v>13746.575342465752</v>
      </c>
      <c r="M15" s="22">
        <v>0</v>
      </c>
      <c r="N15" s="22">
        <v>0</v>
      </c>
      <c r="O15" s="27">
        <v>4716.4500000000007</v>
      </c>
      <c r="P15" s="21">
        <f t="shared" si="2"/>
        <v>120187.68287671234</v>
      </c>
      <c r="AD15" s="26"/>
    </row>
    <row r="16" spans="1:30" s="14" customFormat="1" ht="15" customHeight="1" x14ac:dyDescent="0.2">
      <c r="A16" s="56" t="s">
        <v>23</v>
      </c>
      <c r="B16" s="56"/>
      <c r="C16" s="56"/>
      <c r="D16" s="56"/>
      <c r="E16" s="56"/>
      <c r="F16" s="23">
        <f>SUM(F10:F15)</f>
        <v>6</v>
      </c>
      <c r="G16" s="20"/>
      <c r="H16" s="20"/>
      <c r="I16" s="24">
        <f>SUM(I10:I15)</f>
        <v>841757.90399999998</v>
      </c>
      <c r="J16" s="24">
        <f t="shared" ref="J16:P16" si="6">SUM(J10:J15)</f>
        <v>0</v>
      </c>
      <c r="K16" s="24">
        <f t="shared" si="6"/>
        <v>11530.930191780821</v>
      </c>
      <c r="L16" s="24">
        <f t="shared" si="6"/>
        <v>115309.30191780822</v>
      </c>
      <c r="M16" s="24">
        <f t="shared" si="6"/>
        <v>0</v>
      </c>
      <c r="N16" s="24">
        <f t="shared" si="6"/>
        <v>0</v>
      </c>
      <c r="O16" s="24">
        <f t="shared" si="6"/>
        <v>26690.982</v>
      </c>
      <c r="P16" s="24">
        <f t="shared" si="6"/>
        <v>995289.11810958898</v>
      </c>
    </row>
    <row r="17" spans="1:30" s="14" customFormat="1" ht="15.75" x14ac:dyDescent="0.2">
      <c r="A17" s="15" t="s">
        <v>36</v>
      </c>
      <c r="B17" s="25" t="s">
        <v>37</v>
      </c>
      <c r="C17" s="16">
        <v>3</v>
      </c>
      <c r="D17" s="17" t="s">
        <v>38</v>
      </c>
      <c r="E17" s="18">
        <v>503</v>
      </c>
      <c r="F17" s="19">
        <v>1</v>
      </c>
      <c r="G17" s="20">
        <v>22977</v>
      </c>
      <c r="H17" s="20">
        <f t="shared" si="4"/>
        <v>22977</v>
      </c>
      <c r="I17" s="21">
        <f t="shared" si="0"/>
        <v>275724</v>
      </c>
      <c r="J17" s="22">
        <v>0</v>
      </c>
      <c r="K17" s="22">
        <f t="shared" si="5"/>
        <v>3777.0410958904108</v>
      </c>
      <c r="L17" s="22">
        <f t="shared" si="1"/>
        <v>37770.410958904111</v>
      </c>
      <c r="M17" s="22">
        <v>0</v>
      </c>
      <c r="N17" s="22">
        <v>0</v>
      </c>
      <c r="O17" s="22">
        <v>0</v>
      </c>
      <c r="P17" s="21">
        <f t="shared" si="2"/>
        <v>317271.45205479453</v>
      </c>
      <c r="AD17" s="28"/>
    </row>
    <row r="18" spans="1:30" s="14" customFormat="1" ht="15.75" x14ac:dyDescent="0.2">
      <c r="A18" s="15" t="s">
        <v>39</v>
      </c>
      <c r="B18" s="25" t="s">
        <v>40</v>
      </c>
      <c r="C18" s="16">
        <v>3</v>
      </c>
      <c r="D18" s="17" t="s">
        <v>38</v>
      </c>
      <c r="E18" s="18">
        <v>503</v>
      </c>
      <c r="F18" s="19">
        <v>1</v>
      </c>
      <c r="G18" s="20">
        <v>8073</v>
      </c>
      <c r="H18" s="20">
        <f t="shared" si="4"/>
        <v>8073</v>
      </c>
      <c r="I18" s="21">
        <f t="shared" si="0"/>
        <v>96876</v>
      </c>
      <c r="J18" s="22">
        <v>0</v>
      </c>
      <c r="K18" s="22">
        <f t="shared" si="5"/>
        <v>1327.0684931506848</v>
      </c>
      <c r="L18" s="22">
        <f t="shared" si="1"/>
        <v>13270.68493150685</v>
      </c>
      <c r="M18" s="22">
        <v>0</v>
      </c>
      <c r="N18" s="22">
        <v>0</v>
      </c>
      <c r="O18" s="22">
        <v>12332.0016</v>
      </c>
      <c r="P18" s="21">
        <f t="shared" si="2"/>
        <v>123805.75502465754</v>
      </c>
    </row>
    <row r="19" spans="1:30" s="14" customFormat="1" ht="15.75" x14ac:dyDescent="0.2">
      <c r="A19" s="15" t="s">
        <v>39</v>
      </c>
      <c r="B19" s="25" t="s">
        <v>41</v>
      </c>
      <c r="C19" s="16">
        <v>3</v>
      </c>
      <c r="D19" s="17" t="s">
        <v>38</v>
      </c>
      <c r="E19" s="18">
        <v>503</v>
      </c>
      <c r="F19" s="19">
        <v>1</v>
      </c>
      <c r="G19" s="20">
        <v>5377.5</v>
      </c>
      <c r="H19" s="20">
        <f t="shared" si="4"/>
        <v>5377.5</v>
      </c>
      <c r="I19" s="21">
        <f t="shared" si="0"/>
        <v>64530</v>
      </c>
      <c r="J19" s="22">
        <v>0</v>
      </c>
      <c r="K19" s="22">
        <f t="shared" si="5"/>
        <v>883.97260273972609</v>
      </c>
      <c r="L19" s="22">
        <f t="shared" si="1"/>
        <v>8839.7260273972606</v>
      </c>
      <c r="M19" s="22">
        <v>0</v>
      </c>
      <c r="N19" s="22">
        <v>0</v>
      </c>
      <c r="O19" s="22">
        <v>8384.0015999999996</v>
      </c>
      <c r="P19" s="21">
        <f t="shared" si="2"/>
        <v>82637.700230136994</v>
      </c>
    </row>
    <row r="20" spans="1:30" s="14" customFormat="1" ht="15" customHeight="1" x14ac:dyDescent="0.2">
      <c r="A20" s="56" t="s">
        <v>23</v>
      </c>
      <c r="B20" s="56"/>
      <c r="C20" s="56"/>
      <c r="D20" s="56"/>
      <c r="E20" s="56"/>
      <c r="F20" s="23">
        <f>SUM(F17:F19)</f>
        <v>3</v>
      </c>
      <c r="G20" s="20"/>
      <c r="H20" s="20"/>
      <c r="I20" s="24">
        <f>SUM(I17:I19)</f>
        <v>437130</v>
      </c>
      <c r="J20" s="24">
        <f t="shared" ref="J20:P20" si="7">SUM(J17:J19)</f>
        <v>0</v>
      </c>
      <c r="K20" s="24">
        <f t="shared" si="7"/>
        <v>5988.0821917808225</v>
      </c>
      <c r="L20" s="24">
        <f t="shared" si="7"/>
        <v>59880.821917808222</v>
      </c>
      <c r="M20" s="24">
        <f t="shared" si="7"/>
        <v>0</v>
      </c>
      <c r="N20" s="24">
        <f t="shared" si="7"/>
        <v>0</v>
      </c>
      <c r="O20" s="24">
        <f t="shared" si="7"/>
        <v>20716.003199999999</v>
      </c>
      <c r="P20" s="24">
        <f t="shared" si="7"/>
        <v>523714.90730958903</v>
      </c>
    </row>
    <row r="21" spans="1:30" s="14" customFormat="1" ht="15.75" x14ac:dyDescent="0.2">
      <c r="A21" s="15" t="s">
        <v>42</v>
      </c>
      <c r="B21" s="25" t="s">
        <v>43</v>
      </c>
      <c r="C21" s="16">
        <v>4</v>
      </c>
      <c r="D21" s="17" t="s">
        <v>44</v>
      </c>
      <c r="E21" s="18">
        <v>503</v>
      </c>
      <c r="F21" s="19">
        <v>1</v>
      </c>
      <c r="G21" s="20">
        <v>24354</v>
      </c>
      <c r="H21" s="20">
        <f t="shared" si="4"/>
        <v>24354</v>
      </c>
      <c r="I21" s="21">
        <f t="shared" si="0"/>
        <v>292248</v>
      </c>
      <c r="J21" s="22">
        <v>0</v>
      </c>
      <c r="K21" s="22">
        <f t="shared" si="5"/>
        <v>4003.3972602739727</v>
      </c>
      <c r="L21" s="22">
        <f t="shared" si="1"/>
        <v>40033.972602739726</v>
      </c>
      <c r="M21" s="22">
        <v>0</v>
      </c>
      <c r="N21" s="22">
        <v>0</v>
      </c>
      <c r="O21" s="22">
        <v>0</v>
      </c>
      <c r="P21" s="21">
        <f t="shared" si="2"/>
        <v>336285.36986301374</v>
      </c>
    </row>
    <row r="22" spans="1:30" s="14" customFormat="1" ht="15.75" x14ac:dyDescent="0.2">
      <c r="A22" s="15" t="s">
        <v>27</v>
      </c>
      <c r="B22" s="25" t="s">
        <v>45</v>
      </c>
      <c r="C22" s="16">
        <v>4</v>
      </c>
      <c r="D22" s="17" t="s">
        <v>44</v>
      </c>
      <c r="E22" s="18">
        <v>503</v>
      </c>
      <c r="F22" s="19">
        <v>1</v>
      </c>
      <c r="G22" s="20">
        <v>8649</v>
      </c>
      <c r="H22" s="20">
        <f t="shared" si="4"/>
        <v>8649</v>
      </c>
      <c r="I22" s="21">
        <f t="shared" si="0"/>
        <v>103788</v>
      </c>
      <c r="J22" s="22">
        <v>0</v>
      </c>
      <c r="K22" s="22">
        <f t="shared" si="5"/>
        <v>1421.7534246575342</v>
      </c>
      <c r="L22" s="22">
        <f t="shared" si="1"/>
        <v>14217.534246575344</v>
      </c>
      <c r="M22" s="22">
        <v>0</v>
      </c>
      <c r="N22" s="22">
        <v>0</v>
      </c>
      <c r="O22" s="22">
        <v>12712.0008</v>
      </c>
      <c r="P22" s="21">
        <f t="shared" si="2"/>
        <v>132139.2884712329</v>
      </c>
    </row>
    <row r="23" spans="1:30" s="14" customFormat="1" ht="15.75" x14ac:dyDescent="0.2">
      <c r="A23" s="15" t="s">
        <v>39</v>
      </c>
      <c r="B23" s="25" t="s">
        <v>46</v>
      </c>
      <c r="C23" s="16">
        <v>4</v>
      </c>
      <c r="D23" s="17" t="s">
        <v>44</v>
      </c>
      <c r="E23" s="18">
        <v>503</v>
      </c>
      <c r="F23" s="19">
        <v>1</v>
      </c>
      <c r="G23" s="20">
        <f>3219.75*2</f>
        <v>6439.5</v>
      </c>
      <c r="H23" s="20">
        <f t="shared" si="4"/>
        <v>6439.5</v>
      </c>
      <c r="I23" s="21">
        <f t="shared" si="0"/>
        <v>77274</v>
      </c>
      <c r="J23" s="22">
        <v>0</v>
      </c>
      <c r="K23" s="22">
        <f t="shared" si="5"/>
        <v>1058.5479452054794</v>
      </c>
      <c r="L23" s="22">
        <f t="shared" si="1"/>
        <v>10585.479452054795</v>
      </c>
      <c r="M23" s="22">
        <v>0</v>
      </c>
      <c r="N23" s="22">
        <v>0</v>
      </c>
      <c r="O23" s="22">
        <v>3631.8779999999997</v>
      </c>
      <c r="P23" s="21">
        <f t="shared" si="2"/>
        <v>92549.905397260271</v>
      </c>
    </row>
    <row r="24" spans="1:30" s="14" customFormat="1" ht="15" customHeight="1" x14ac:dyDescent="0.2">
      <c r="A24" s="56" t="s">
        <v>23</v>
      </c>
      <c r="B24" s="56"/>
      <c r="C24" s="56"/>
      <c r="D24" s="56"/>
      <c r="E24" s="56"/>
      <c r="F24" s="23">
        <f>SUM(F21:F23)</f>
        <v>3</v>
      </c>
      <c r="G24" s="20"/>
      <c r="H24" s="20"/>
      <c r="I24" s="24">
        <f t="shared" ref="I24:P24" si="8">SUM(I21:I23)</f>
        <v>473310</v>
      </c>
      <c r="J24" s="24">
        <f t="shared" si="8"/>
        <v>0</v>
      </c>
      <c r="K24" s="24">
        <f t="shared" si="8"/>
        <v>6483.6986301369861</v>
      </c>
      <c r="L24" s="24">
        <f t="shared" si="8"/>
        <v>64836.986301369863</v>
      </c>
      <c r="M24" s="24">
        <f t="shared" si="8"/>
        <v>0</v>
      </c>
      <c r="N24" s="24">
        <f t="shared" si="8"/>
        <v>0</v>
      </c>
      <c r="O24" s="24">
        <f t="shared" si="8"/>
        <v>16343.878799999999</v>
      </c>
      <c r="P24" s="24">
        <f t="shared" si="8"/>
        <v>560974.56373150693</v>
      </c>
    </row>
    <row r="25" spans="1:30" s="14" customFormat="1" ht="15" customHeight="1" x14ac:dyDescent="0.2">
      <c r="A25" s="15" t="s">
        <v>47</v>
      </c>
      <c r="B25" s="25" t="s">
        <v>30</v>
      </c>
      <c r="C25" s="16">
        <v>5</v>
      </c>
      <c r="D25" s="17" t="s">
        <v>48</v>
      </c>
      <c r="E25" s="18">
        <v>503</v>
      </c>
      <c r="F25" s="19">
        <v>1</v>
      </c>
      <c r="G25" s="20">
        <f>2799*2</f>
        <v>5598</v>
      </c>
      <c r="H25" s="20">
        <f t="shared" si="4"/>
        <v>5598</v>
      </c>
      <c r="I25" s="21">
        <f t="shared" si="0"/>
        <v>67176</v>
      </c>
      <c r="J25" s="22">
        <v>0</v>
      </c>
      <c r="K25" s="22">
        <f t="shared" si="5"/>
        <v>920.21917808219177</v>
      </c>
      <c r="L25" s="22">
        <f t="shared" si="1"/>
        <v>9202.1917808219168</v>
      </c>
      <c r="M25" s="22">
        <v>0</v>
      </c>
      <c r="N25" s="22">
        <v>0</v>
      </c>
      <c r="O25" s="27">
        <v>3157.2719999999999</v>
      </c>
      <c r="P25" s="21">
        <f t="shared" si="2"/>
        <v>80455.682958904101</v>
      </c>
    </row>
    <row r="26" spans="1:30" s="14" customFormat="1" ht="15.75" x14ac:dyDescent="0.2">
      <c r="A26" s="15" t="s">
        <v>48</v>
      </c>
      <c r="B26" s="25" t="s">
        <v>49</v>
      </c>
      <c r="C26" s="16">
        <v>5</v>
      </c>
      <c r="D26" s="17" t="s">
        <v>48</v>
      </c>
      <c r="E26" s="18">
        <v>503</v>
      </c>
      <c r="F26" s="19">
        <v>1</v>
      </c>
      <c r="G26" s="20">
        <f>16393</f>
        <v>16393</v>
      </c>
      <c r="H26" s="20">
        <f>+G26*F26</f>
        <v>16393</v>
      </c>
      <c r="I26" s="21">
        <f>F26*G26*12</f>
        <v>196716</v>
      </c>
      <c r="J26" s="22">
        <v>0</v>
      </c>
      <c r="K26" s="22">
        <f t="shared" si="5"/>
        <v>2694.739726027397</v>
      </c>
      <c r="L26" s="22">
        <f>I26/365*50</f>
        <v>26947.39726027397</v>
      </c>
      <c r="M26" s="22">
        <v>0</v>
      </c>
      <c r="N26" s="22">
        <v>0</v>
      </c>
      <c r="O26" s="22">
        <v>0</v>
      </c>
      <c r="P26" s="21">
        <f>SUM(I26:O26)</f>
        <v>226358.13698630137</v>
      </c>
    </row>
    <row r="27" spans="1:30" s="14" customFormat="1" ht="15.75" x14ac:dyDescent="0.2">
      <c r="A27" s="15" t="s">
        <v>50</v>
      </c>
      <c r="B27" s="25" t="s">
        <v>51</v>
      </c>
      <c r="C27" s="16">
        <v>5</v>
      </c>
      <c r="D27" s="17" t="s">
        <v>48</v>
      </c>
      <c r="E27" s="18">
        <v>503</v>
      </c>
      <c r="F27" s="19">
        <v>1</v>
      </c>
      <c r="G27" s="20">
        <f>3835.5*2</f>
        <v>7671</v>
      </c>
      <c r="H27" s="20">
        <f t="shared" si="4"/>
        <v>7671</v>
      </c>
      <c r="I27" s="21">
        <f t="shared" si="0"/>
        <v>92052</v>
      </c>
      <c r="J27" s="22">
        <v>0</v>
      </c>
      <c r="K27" s="22">
        <f t="shared" si="5"/>
        <v>1260.986301369863</v>
      </c>
      <c r="L27" s="22">
        <f t="shared" si="1"/>
        <v>12609.86301369863</v>
      </c>
      <c r="M27" s="22">
        <v>0</v>
      </c>
      <c r="N27" s="22">
        <v>0</v>
      </c>
      <c r="O27" s="27">
        <v>4326.4439999999995</v>
      </c>
      <c r="P27" s="21">
        <f t="shared" si="2"/>
        <v>110249.2933150685</v>
      </c>
    </row>
    <row r="28" spans="1:30" s="14" customFormat="1" ht="15" customHeight="1" x14ac:dyDescent="0.2">
      <c r="A28" s="56" t="s">
        <v>23</v>
      </c>
      <c r="B28" s="56"/>
      <c r="C28" s="56"/>
      <c r="D28" s="56"/>
      <c r="E28" s="56"/>
      <c r="F28" s="23">
        <f>SUM(F25:F27)</f>
        <v>3</v>
      </c>
      <c r="G28" s="20"/>
      <c r="H28" s="20"/>
      <c r="I28" s="24">
        <f>SUM(I25:I27)</f>
        <v>355944</v>
      </c>
      <c r="J28" s="24">
        <f t="shared" ref="J28:P28" si="9">SUM(J25:J27)</f>
        <v>0</v>
      </c>
      <c r="K28" s="24">
        <f t="shared" si="9"/>
        <v>4875.9452054794519</v>
      </c>
      <c r="L28" s="24">
        <f t="shared" si="9"/>
        <v>48759.452054794521</v>
      </c>
      <c r="M28" s="24">
        <f t="shared" si="9"/>
        <v>0</v>
      </c>
      <c r="N28" s="24">
        <f t="shared" si="9"/>
        <v>0</v>
      </c>
      <c r="O28" s="24">
        <f t="shared" si="9"/>
        <v>7483.7159999999994</v>
      </c>
      <c r="P28" s="24">
        <f t="shared" si="9"/>
        <v>417063.11326027394</v>
      </c>
    </row>
    <row r="29" spans="1:30" s="14" customFormat="1" ht="15.75" x14ac:dyDescent="0.2">
      <c r="A29" s="15" t="s">
        <v>52</v>
      </c>
      <c r="B29" s="25" t="s">
        <v>53</v>
      </c>
      <c r="C29" s="16">
        <v>6</v>
      </c>
      <c r="D29" s="17" t="s">
        <v>54</v>
      </c>
      <c r="E29" s="18">
        <v>503</v>
      </c>
      <c r="F29" s="19">
        <v>1</v>
      </c>
      <c r="G29" s="20">
        <v>22977</v>
      </c>
      <c r="H29" s="20">
        <f t="shared" si="4"/>
        <v>22977</v>
      </c>
      <c r="I29" s="21">
        <f t="shared" si="0"/>
        <v>275724</v>
      </c>
      <c r="J29" s="22">
        <v>0</v>
      </c>
      <c r="K29" s="22">
        <f t="shared" si="5"/>
        <v>3777.0410958904108</v>
      </c>
      <c r="L29" s="22">
        <f t="shared" si="1"/>
        <v>37770.410958904111</v>
      </c>
      <c r="M29" s="22">
        <v>0</v>
      </c>
      <c r="N29" s="22">
        <v>0</v>
      </c>
      <c r="O29" s="22">
        <v>0</v>
      </c>
      <c r="P29" s="21">
        <f t="shared" si="2"/>
        <v>317271.45205479453</v>
      </c>
    </row>
    <row r="30" spans="1:30" s="14" customFormat="1" ht="15.75" x14ac:dyDescent="0.2">
      <c r="A30" s="15" t="s">
        <v>55</v>
      </c>
      <c r="B30" s="25" t="s">
        <v>56</v>
      </c>
      <c r="C30" s="16">
        <v>6</v>
      </c>
      <c r="D30" s="17" t="s">
        <v>54</v>
      </c>
      <c r="E30" s="18">
        <v>503</v>
      </c>
      <c r="F30" s="19">
        <v>1</v>
      </c>
      <c r="G30" s="20">
        <v>11022</v>
      </c>
      <c r="H30" s="20">
        <f t="shared" si="4"/>
        <v>11022</v>
      </c>
      <c r="I30" s="21">
        <f t="shared" si="0"/>
        <v>132264</v>
      </c>
      <c r="J30" s="22">
        <v>0</v>
      </c>
      <c r="K30" s="22">
        <f t="shared" si="5"/>
        <v>1811.8356164383563</v>
      </c>
      <c r="L30" s="22">
        <f t="shared" si="1"/>
        <v>18118.35616438356</v>
      </c>
      <c r="M30" s="22">
        <v>0</v>
      </c>
      <c r="N30" s="22">
        <v>0</v>
      </c>
      <c r="O30" s="22">
        <v>16051.0008</v>
      </c>
      <c r="P30" s="21">
        <f t="shared" si="2"/>
        <v>168245.19258082192</v>
      </c>
    </row>
    <row r="31" spans="1:30" s="14" customFormat="1" ht="15.75" x14ac:dyDescent="0.2">
      <c r="A31" s="15" t="s">
        <v>57</v>
      </c>
      <c r="B31" s="25" t="s">
        <v>58</v>
      </c>
      <c r="C31" s="29">
        <v>6</v>
      </c>
      <c r="D31" s="17" t="s">
        <v>54</v>
      </c>
      <c r="E31" s="18">
        <v>503</v>
      </c>
      <c r="F31" s="30">
        <v>1</v>
      </c>
      <c r="G31" s="31">
        <v>14496</v>
      </c>
      <c r="H31" s="20">
        <f t="shared" si="4"/>
        <v>14496</v>
      </c>
      <c r="I31" s="21">
        <f t="shared" si="0"/>
        <v>173952</v>
      </c>
      <c r="J31" s="22">
        <v>0</v>
      </c>
      <c r="K31" s="22">
        <f t="shared" si="5"/>
        <v>2382.9041095890411</v>
      </c>
      <c r="L31" s="22">
        <f t="shared" si="1"/>
        <v>23829.04109589041</v>
      </c>
      <c r="M31" s="22">
        <v>0</v>
      </c>
      <c r="N31" s="22">
        <v>0</v>
      </c>
      <c r="O31" s="22">
        <v>21739.000800000002</v>
      </c>
      <c r="P31" s="21">
        <f t="shared" si="2"/>
        <v>221902.94600547946</v>
      </c>
    </row>
    <row r="32" spans="1:30" s="14" customFormat="1" ht="15.75" x14ac:dyDescent="0.2">
      <c r="A32" s="15" t="s">
        <v>59</v>
      </c>
      <c r="B32" s="25" t="s">
        <v>60</v>
      </c>
      <c r="C32" s="29">
        <v>6</v>
      </c>
      <c r="D32" s="17" t="s">
        <v>54</v>
      </c>
      <c r="E32" s="18">
        <v>503</v>
      </c>
      <c r="F32" s="30">
        <v>1</v>
      </c>
      <c r="G32" s="31">
        <v>14136</v>
      </c>
      <c r="H32" s="20">
        <f t="shared" si="4"/>
        <v>14136</v>
      </c>
      <c r="I32" s="21">
        <f t="shared" si="0"/>
        <v>169632</v>
      </c>
      <c r="J32" s="22">
        <v>0</v>
      </c>
      <c r="K32" s="22">
        <f t="shared" si="5"/>
        <v>2323.7260273972602</v>
      </c>
      <c r="L32" s="22">
        <f t="shared" si="1"/>
        <v>23237.260273972603</v>
      </c>
      <c r="M32" s="22">
        <v>0</v>
      </c>
      <c r="N32" s="22">
        <v>0</v>
      </c>
      <c r="O32" s="22">
        <v>21211.000800000002</v>
      </c>
      <c r="P32" s="21">
        <f t="shared" si="2"/>
        <v>216403.98710136989</v>
      </c>
    </row>
    <row r="33" spans="1:30" s="14" customFormat="1" ht="15.75" x14ac:dyDescent="0.2">
      <c r="A33" s="15" t="s">
        <v>61</v>
      </c>
      <c r="B33" s="25" t="s">
        <v>391</v>
      </c>
      <c r="C33" s="29">
        <v>6</v>
      </c>
      <c r="D33" s="17" t="s">
        <v>54</v>
      </c>
      <c r="E33" s="18">
        <v>503</v>
      </c>
      <c r="F33" s="30">
        <v>1</v>
      </c>
      <c r="G33" s="31">
        <v>7760.0010000000002</v>
      </c>
      <c r="H33" s="20">
        <f t="shared" si="4"/>
        <v>7760.0010000000002</v>
      </c>
      <c r="I33" s="21">
        <f t="shared" si="0"/>
        <v>93120.012000000002</v>
      </c>
      <c r="J33" s="22">
        <v>0</v>
      </c>
      <c r="K33" s="22">
        <f t="shared" si="5"/>
        <v>1275.616602739726</v>
      </c>
      <c r="L33" s="22">
        <f t="shared" si="1"/>
        <v>12756.166027397261</v>
      </c>
      <c r="M33" s="22">
        <v>0</v>
      </c>
      <c r="N33" s="22">
        <v>0</v>
      </c>
      <c r="O33" s="22">
        <v>10924.0008</v>
      </c>
      <c r="P33" s="21">
        <f t="shared" si="2"/>
        <v>118075.79543013699</v>
      </c>
    </row>
    <row r="34" spans="1:30" s="14" customFormat="1" ht="15" customHeight="1" x14ac:dyDescent="0.2">
      <c r="A34" s="56" t="s">
        <v>23</v>
      </c>
      <c r="B34" s="56"/>
      <c r="C34" s="56"/>
      <c r="D34" s="56"/>
      <c r="E34" s="56"/>
      <c r="F34" s="23">
        <f>SUM(F29:F33)</f>
        <v>5</v>
      </c>
      <c r="G34" s="20"/>
      <c r="H34" s="20"/>
      <c r="I34" s="24">
        <f>SUM(I29:I33)</f>
        <v>844692.01199999999</v>
      </c>
      <c r="J34" s="24">
        <f t="shared" ref="J34:P34" si="10">SUM(J29:J33)</f>
        <v>0</v>
      </c>
      <c r="K34" s="24">
        <f t="shared" si="10"/>
        <v>11571.123452054795</v>
      </c>
      <c r="L34" s="24">
        <f t="shared" si="10"/>
        <v>115711.23452054795</v>
      </c>
      <c r="M34" s="24">
        <f t="shared" si="10"/>
        <v>0</v>
      </c>
      <c r="N34" s="24">
        <f t="shared" si="10"/>
        <v>0</v>
      </c>
      <c r="O34" s="24">
        <f t="shared" si="10"/>
        <v>69925.003200000006</v>
      </c>
      <c r="P34" s="24">
        <f t="shared" si="10"/>
        <v>1041899.3731726027</v>
      </c>
    </row>
    <row r="35" spans="1:30" s="14" customFormat="1" ht="25.5" x14ac:dyDescent="0.2">
      <c r="A35" s="15" t="s">
        <v>62</v>
      </c>
      <c r="B35" s="25" t="s">
        <v>63</v>
      </c>
      <c r="C35" s="29">
        <v>7</v>
      </c>
      <c r="D35" s="17" t="s">
        <v>64</v>
      </c>
      <c r="E35" s="18">
        <v>503</v>
      </c>
      <c r="F35" s="30">
        <v>1</v>
      </c>
      <c r="G35" s="31">
        <f>2740.5*2</f>
        <v>5481</v>
      </c>
      <c r="H35" s="20">
        <f t="shared" si="4"/>
        <v>5481</v>
      </c>
      <c r="I35" s="21">
        <f t="shared" si="0"/>
        <v>65772</v>
      </c>
      <c r="J35" s="22">
        <v>0</v>
      </c>
      <c r="K35" s="22">
        <f t="shared" si="5"/>
        <v>900.98630136986299</v>
      </c>
      <c r="L35" s="22">
        <f t="shared" si="1"/>
        <v>9009.8630136986303</v>
      </c>
      <c r="M35" s="22">
        <v>0</v>
      </c>
      <c r="N35" s="22">
        <v>0</v>
      </c>
      <c r="O35" s="32">
        <v>3091.2840000000006</v>
      </c>
      <c r="P35" s="21">
        <f t="shared" si="2"/>
        <v>78774.133315068495</v>
      </c>
    </row>
    <row r="36" spans="1:30" s="14" customFormat="1" ht="25.5" x14ac:dyDescent="0.2">
      <c r="A36" s="15" t="s">
        <v>65</v>
      </c>
      <c r="B36" s="25" t="s">
        <v>66</v>
      </c>
      <c r="C36" s="29">
        <v>7</v>
      </c>
      <c r="D36" s="17" t="s">
        <v>64</v>
      </c>
      <c r="E36" s="18">
        <v>503</v>
      </c>
      <c r="F36" s="30">
        <v>1</v>
      </c>
      <c r="G36" s="31">
        <v>22977</v>
      </c>
      <c r="H36" s="20">
        <f t="shared" si="4"/>
        <v>22977</v>
      </c>
      <c r="I36" s="21">
        <f t="shared" si="0"/>
        <v>275724</v>
      </c>
      <c r="J36" s="22">
        <v>0</v>
      </c>
      <c r="K36" s="22">
        <f t="shared" si="5"/>
        <v>3777.0410958904108</v>
      </c>
      <c r="L36" s="22">
        <f t="shared" si="1"/>
        <v>37770.410958904111</v>
      </c>
      <c r="M36" s="22">
        <v>0</v>
      </c>
      <c r="N36" s="22">
        <v>0</v>
      </c>
      <c r="O36" s="22">
        <v>0</v>
      </c>
      <c r="P36" s="21">
        <f t="shared" si="2"/>
        <v>317271.45205479453</v>
      </c>
    </row>
    <row r="37" spans="1:30" s="14" customFormat="1" ht="25.5" x14ac:dyDescent="0.2">
      <c r="A37" s="15" t="s">
        <v>67</v>
      </c>
      <c r="B37" s="25" t="s">
        <v>68</v>
      </c>
      <c r="C37" s="29">
        <v>7</v>
      </c>
      <c r="D37" s="17" t="s">
        <v>64</v>
      </c>
      <c r="E37" s="18">
        <v>503</v>
      </c>
      <c r="F37" s="30">
        <v>1</v>
      </c>
      <c r="G37" s="31">
        <v>8541</v>
      </c>
      <c r="H37" s="20">
        <f t="shared" si="4"/>
        <v>8541</v>
      </c>
      <c r="I37" s="21">
        <f t="shared" si="0"/>
        <v>102492</v>
      </c>
      <c r="J37" s="22">
        <v>0</v>
      </c>
      <c r="K37" s="22">
        <f t="shared" si="5"/>
        <v>1404</v>
      </c>
      <c r="L37" s="22">
        <f t="shared" si="1"/>
        <v>14040</v>
      </c>
      <c r="M37" s="22">
        <v>0</v>
      </c>
      <c r="N37" s="22">
        <v>0</v>
      </c>
      <c r="O37" s="22">
        <v>13029</v>
      </c>
      <c r="P37" s="21">
        <f t="shared" si="2"/>
        <v>130965</v>
      </c>
    </row>
    <row r="38" spans="1:30" s="14" customFormat="1" ht="25.5" x14ac:dyDescent="0.2">
      <c r="A38" s="15" t="s">
        <v>67</v>
      </c>
      <c r="B38" s="25" t="s">
        <v>69</v>
      </c>
      <c r="C38" s="29">
        <v>7</v>
      </c>
      <c r="D38" s="17" t="s">
        <v>64</v>
      </c>
      <c r="E38" s="18">
        <v>503</v>
      </c>
      <c r="F38" s="30">
        <v>1</v>
      </c>
      <c r="G38" s="31">
        <v>6208.5</v>
      </c>
      <c r="H38" s="20">
        <f t="shared" si="4"/>
        <v>6208.5</v>
      </c>
      <c r="I38" s="21">
        <f t="shared" si="0"/>
        <v>74502</v>
      </c>
      <c r="J38" s="22">
        <v>0</v>
      </c>
      <c r="K38" s="22">
        <f t="shared" si="5"/>
        <v>1020.5753424657535</v>
      </c>
      <c r="L38" s="22">
        <f t="shared" si="1"/>
        <v>10205.753424657534</v>
      </c>
      <c r="M38" s="22">
        <v>0</v>
      </c>
      <c r="N38" s="22">
        <v>0</v>
      </c>
      <c r="O38" s="22">
        <v>9615</v>
      </c>
      <c r="P38" s="21">
        <f t="shared" si="2"/>
        <v>95343.328767123297</v>
      </c>
    </row>
    <row r="39" spans="1:30" s="14" customFormat="1" ht="25.5" x14ac:dyDescent="0.2">
      <c r="A39" s="15" t="s">
        <v>39</v>
      </c>
      <c r="B39" s="25" t="s">
        <v>70</v>
      </c>
      <c r="C39" s="29">
        <v>7</v>
      </c>
      <c r="D39" s="17" t="s">
        <v>64</v>
      </c>
      <c r="E39" s="18">
        <v>503</v>
      </c>
      <c r="F39" s="30">
        <v>1</v>
      </c>
      <c r="G39" s="31">
        <v>9528</v>
      </c>
      <c r="H39" s="20">
        <f t="shared" si="4"/>
        <v>9528</v>
      </c>
      <c r="I39" s="21">
        <f t="shared" si="0"/>
        <v>114336</v>
      </c>
      <c r="J39" s="22">
        <v>0</v>
      </c>
      <c r="K39" s="22">
        <f t="shared" si="5"/>
        <v>1566.2465753424658</v>
      </c>
      <c r="L39" s="22">
        <f t="shared" si="1"/>
        <v>15662.465753424658</v>
      </c>
      <c r="M39" s="22">
        <v>0</v>
      </c>
      <c r="N39" s="22">
        <v>0</v>
      </c>
      <c r="O39" s="22">
        <v>13954.0008</v>
      </c>
      <c r="P39" s="21">
        <f t="shared" si="2"/>
        <v>145518.71312876712</v>
      </c>
      <c r="AD39" s="26"/>
    </row>
    <row r="40" spans="1:30" s="14" customFormat="1" ht="25.5" x14ac:dyDescent="0.2">
      <c r="A40" s="15" t="s">
        <v>50</v>
      </c>
      <c r="B40" s="25" t="s">
        <v>71</v>
      </c>
      <c r="C40" s="29">
        <v>7</v>
      </c>
      <c r="D40" s="17" t="s">
        <v>64</v>
      </c>
      <c r="E40" s="18">
        <v>503</v>
      </c>
      <c r="F40" s="30">
        <v>1</v>
      </c>
      <c r="G40" s="31">
        <v>6636</v>
      </c>
      <c r="H40" s="20">
        <f t="shared" si="4"/>
        <v>6636</v>
      </c>
      <c r="I40" s="21">
        <f t="shared" si="0"/>
        <v>79632</v>
      </c>
      <c r="J40" s="22">
        <v>0</v>
      </c>
      <c r="K40" s="22">
        <f t="shared" si="5"/>
        <v>1090.8493150684931</v>
      </c>
      <c r="L40" s="22">
        <f t="shared" si="1"/>
        <v>10908.493150684932</v>
      </c>
      <c r="M40" s="22">
        <v>0</v>
      </c>
      <c r="N40" s="22">
        <v>0</v>
      </c>
      <c r="O40" s="22">
        <v>9355.0007999999998</v>
      </c>
      <c r="P40" s="21">
        <f t="shared" si="2"/>
        <v>100986.34326575343</v>
      </c>
    </row>
    <row r="41" spans="1:30" s="14" customFormat="1" ht="25.5" x14ac:dyDescent="0.2">
      <c r="A41" s="15" t="s">
        <v>47</v>
      </c>
      <c r="B41" s="25" t="s">
        <v>72</v>
      </c>
      <c r="C41" s="29">
        <v>7</v>
      </c>
      <c r="D41" s="17" t="s">
        <v>64</v>
      </c>
      <c r="E41" s="18">
        <v>503</v>
      </c>
      <c r="F41" s="30">
        <v>1</v>
      </c>
      <c r="G41" s="31">
        <v>8670</v>
      </c>
      <c r="H41" s="20">
        <f t="shared" si="4"/>
        <v>8670</v>
      </c>
      <c r="I41" s="21">
        <f t="shared" si="0"/>
        <v>104040</v>
      </c>
      <c r="J41" s="22">
        <v>0</v>
      </c>
      <c r="K41" s="22">
        <f t="shared" si="5"/>
        <v>1425.205479452055</v>
      </c>
      <c r="L41" s="22">
        <f t="shared" si="1"/>
        <v>14252.054794520549</v>
      </c>
      <c r="M41" s="22">
        <v>0</v>
      </c>
      <c r="N41" s="22">
        <v>0</v>
      </c>
      <c r="O41" s="22">
        <v>13215</v>
      </c>
      <c r="P41" s="21">
        <f t="shared" si="2"/>
        <v>132932.26027397258</v>
      </c>
    </row>
    <row r="42" spans="1:30" s="33" customFormat="1" ht="25.5" x14ac:dyDescent="0.2">
      <c r="A42" s="15" t="s">
        <v>73</v>
      </c>
      <c r="B42" s="25" t="s">
        <v>74</v>
      </c>
      <c r="C42" s="29">
        <v>7</v>
      </c>
      <c r="D42" s="17" t="s">
        <v>64</v>
      </c>
      <c r="E42" s="18">
        <v>503</v>
      </c>
      <c r="F42" s="30">
        <v>1</v>
      </c>
      <c r="G42" s="31">
        <v>11306.001</v>
      </c>
      <c r="H42" s="20">
        <f t="shared" si="4"/>
        <v>11306.001</v>
      </c>
      <c r="I42" s="21">
        <f t="shared" si="0"/>
        <v>135672.01199999999</v>
      </c>
      <c r="J42" s="22">
        <v>0</v>
      </c>
      <c r="K42" s="22">
        <f t="shared" si="5"/>
        <v>1858.5207123287669</v>
      </c>
      <c r="L42" s="22">
        <f t="shared" si="1"/>
        <v>18585.20712328767</v>
      </c>
      <c r="M42" s="22">
        <v>0</v>
      </c>
      <c r="N42" s="22">
        <v>0</v>
      </c>
      <c r="O42" s="22">
        <v>0</v>
      </c>
      <c r="P42" s="21">
        <f t="shared" si="2"/>
        <v>156115.7398356164</v>
      </c>
    </row>
    <row r="43" spans="1:30" s="33" customFormat="1" ht="25.5" x14ac:dyDescent="0.2">
      <c r="A43" s="15" t="s">
        <v>75</v>
      </c>
      <c r="B43" s="34" t="s">
        <v>76</v>
      </c>
      <c r="C43" s="29">
        <v>7</v>
      </c>
      <c r="D43" s="17" t="s">
        <v>64</v>
      </c>
      <c r="E43" s="18">
        <v>503</v>
      </c>
      <c r="F43" s="30">
        <v>2</v>
      </c>
      <c r="G43" s="31">
        <v>12256.5</v>
      </c>
      <c r="H43" s="20">
        <f t="shared" si="4"/>
        <v>24513</v>
      </c>
      <c r="I43" s="21">
        <f t="shared" si="0"/>
        <v>294156</v>
      </c>
      <c r="J43" s="22">
        <v>0</v>
      </c>
      <c r="K43" s="22">
        <f t="shared" si="5"/>
        <v>4029.5342465753424</v>
      </c>
      <c r="L43" s="22">
        <f t="shared" si="1"/>
        <v>40295.342465753427</v>
      </c>
      <c r="M43" s="22">
        <v>0</v>
      </c>
      <c r="N43" s="22">
        <v>0</v>
      </c>
      <c r="O43" s="22">
        <v>18464.0016</v>
      </c>
      <c r="P43" s="21">
        <f t="shared" si="2"/>
        <v>356944.87831232877</v>
      </c>
    </row>
    <row r="44" spans="1:30" s="33" customFormat="1" ht="25.5" x14ac:dyDescent="0.2">
      <c r="A44" s="15" t="s">
        <v>77</v>
      </c>
      <c r="B44" s="25" t="s">
        <v>78</v>
      </c>
      <c r="C44" s="29">
        <v>7</v>
      </c>
      <c r="D44" s="17" t="s">
        <v>64</v>
      </c>
      <c r="E44" s="18">
        <v>503</v>
      </c>
      <c r="F44" s="30">
        <v>1</v>
      </c>
      <c r="G44" s="31">
        <v>11919</v>
      </c>
      <c r="H44" s="20">
        <f t="shared" si="4"/>
        <v>11919</v>
      </c>
      <c r="I44" s="21">
        <f t="shared" si="0"/>
        <v>143028</v>
      </c>
      <c r="J44" s="22">
        <v>0</v>
      </c>
      <c r="K44" s="22">
        <f t="shared" si="5"/>
        <v>1959.2876712328768</v>
      </c>
      <c r="L44" s="22">
        <f t="shared" si="1"/>
        <v>19592.876712328769</v>
      </c>
      <c r="M44" s="22">
        <v>0</v>
      </c>
      <c r="N44" s="22">
        <v>0</v>
      </c>
      <c r="O44" s="22">
        <v>17970</v>
      </c>
      <c r="P44" s="21">
        <f t="shared" si="2"/>
        <v>182550.16438356164</v>
      </c>
    </row>
    <row r="45" spans="1:30" s="33" customFormat="1" ht="25.5" x14ac:dyDescent="0.2">
      <c r="A45" s="15" t="s">
        <v>79</v>
      </c>
      <c r="B45" s="25" t="s">
        <v>80</v>
      </c>
      <c r="C45" s="29">
        <v>7</v>
      </c>
      <c r="D45" s="17" t="s">
        <v>64</v>
      </c>
      <c r="E45" s="18">
        <v>503</v>
      </c>
      <c r="F45" s="30">
        <v>1</v>
      </c>
      <c r="G45" s="31">
        <v>6616.5</v>
      </c>
      <c r="H45" s="20">
        <f t="shared" si="4"/>
        <v>6616.5</v>
      </c>
      <c r="I45" s="21">
        <f t="shared" si="0"/>
        <v>79398</v>
      </c>
      <c r="J45" s="22">
        <v>0</v>
      </c>
      <c r="K45" s="22">
        <f t="shared" si="5"/>
        <v>1087.6438356164383</v>
      </c>
      <c r="L45" s="22">
        <f t="shared" si="1"/>
        <v>10876.438356164384</v>
      </c>
      <c r="M45" s="22">
        <v>0</v>
      </c>
      <c r="N45" s="22">
        <v>0</v>
      </c>
      <c r="O45" s="22">
        <v>10286.0016</v>
      </c>
      <c r="P45" s="21">
        <f t="shared" si="2"/>
        <v>101648.08379178082</v>
      </c>
      <c r="AB45" s="35"/>
    </row>
    <row r="46" spans="1:30" s="33" customFormat="1" ht="25.5" x14ac:dyDescent="0.2">
      <c r="A46" s="15" t="s">
        <v>81</v>
      </c>
      <c r="B46" s="25" t="s">
        <v>82</v>
      </c>
      <c r="C46" s="29">
        <v>7</v>
      </c>
      <c r="D46" s="17" t="s">
        <v>64</v>
      </c>
      <c r="E46" s="18">
        <v>503</v>
      </c>
      <c r="F46" s="30">
        <v>1</v>
      </c>
      <c r="G46" s="31">
        <v>5217</v>
      </c>
      <c r="H46" s="20">
        <f t="shared" si="4"/>
        <v>5217</v>
      </c>
      <c r="I46" s="21">
        <f t="shared" si="0"/>
        <v>62604</v>
      </c>
      <c r="J46" s="22">
        <v>0</v>
      </c>
      <c r="K46" s="22">
        <f t="shared" si="5"/>
        <v>857.58904109589037</v>
      </c>
      <c r="L46" s="22">
        <f t="shared" si="1"/>
        <v>8575.8904109589039</v>
      </c>
      <c r="M46" s="22">
        <v>0</v>
      </c>
      <c r="N46" s="22">
        <v>0</v>
      </c>
      <c r="O46" s="22">
        <v>8193</v>
      </c>
      <c r="P46" s="21">
        <f t="shared" si="2"/>
        <v>80230.479452054788</v>
      </c>
    </row>
    <row r="47" spans="1:30" s="33" customFormat="1" ht="25.5" x14ac:dyDescent="0.2">
      <c r="A47" s="15" t="s">
        <v>83</v>
      </c>
      <c r="B47" s="25" t="s">
        <v>30</v>
      </c>
      <c r="C47" s="29">
        <v>7</v>
      </c>
      <c r="D47" s="17" t="s">
        <v>64</v>
      </c>
      <c r="E47" s="18">
        <v>503</v>
      </c>
      <c r="F47" s="30">
        <v>1</v>
      </c>
      <c r="G47" s="31">
        <v>1345.5</v>
      </c>
      <c r="H47" s="20">
        <f t="shared" si="4"/>
        <v>1345.5</v>
      </c>
      <c r="I47" s="21">
        <f t="shared" si="0"/>
        <v>16146</v>
      </c>
      <c r="J47" s="22">
        <v>0</v>
      </c>
      <c r="K47" s="22">
        <f t="shared" si="5"/>
        <v>221.17808219178085</v>
      </c>
      <c r="L47" s="22">
        <f t="shared" si="1"/>
        <v>2211.7808219178082</v>
      </c>
      <c r="M47" s="22">
        <v>0</v>
      </c>
      <c r="N47" s="22">
        <v>0</v>
      </c>
      <c r="O47" s="22">
        <v>2402.0016000000001</v>
      </c>
      <c r="P47" s="21">
        <f t="shared" si="2"/>
        <v>20980.960504109589</v>
      </c>
    </row>
    <row r="48" spans="1:30" s="33" customFormat="1" ht="25.5" x14ac:dyDescent="0.2">
      <c r="A48" s="15" t="s">
        <v>84</v>
      </c>
      <c r="B48" s="25" t="s">
        <v>85</v>
      </c>
      <c r="C48" s="29">
        <v>7</v>
      </c>
      <c r="D48" s="17" t="s">
        <v>64</v>
      </c>
      <c r="E48" s="18">
        <v>503</v>
      </c>
      <c r="F48" s="30">
        <v>1</v>
      </c>
      <c r="G48" s="31">
        <v>5697</v>
      </c>
      <c r="H48" s="20">
        <f t="shared" si="4"/>
        <v>5697</v>
      </c>
      <c r="I48" s="21">
        <f t="shared" si="0"/>
        <v>68364</v>
      </c>
      <c r="J48" s="22">
        <v>0</v>
      </c>
      <c r="K48" s="22">
        <f t="shared" si="5"/>
        <v>936.49315068493149</v>
      </c>
      <c r="L48" s="22">
        <f t="shared" si="1"/>
        <v>9364.9315068493161</v>
      </c>
      <c r="M48" s="22">
        <v>0</v>
      </c>
      <c r="N48" s="22">
        <v>0</v>
      </c>
      <c r="O48" s="22">
        <v>8907</v>
      </c>
      <c r="P48" s="21">
        <f t="shared" si="2"/>
        <v>87572.42465753424</v>
      </c>
    </row>
    <row r="49" spans="1:28" s="33" customFormat="1" ht="25.5" x14ac:dyDescent="0.2">
      <c r="A49" s="15" t="s">
        <v>86</v>
      </c>
      <c r="B49" s="25" t="s">
        <v>87</v>
      </c>
      <c r="C49" s="29">
        <v>7</v>
      </c>
      <c r="D49" s="17" t="s">
        <v>64</v>
      </c>
      <c r="E49" s="18">
        <v>503</v>
      </c>
      <c r="F49" s="30">
        <v>1</v>
      </c>
      <c r="G49" s="31">
        <v>5217</v>
      </c>
      <c r="H49" s="20">
        <f t="shared" si="4"/>
        <v>5217</v>
      </c>
      <c r="I49" s="21">
        <f t="shared" si="0"/>
        <v>62604</v>
      </c>
      <c r="J49" s="22">
        <v>0</v>
      </c>
      <c r="K49" s="22">
        <f t="shared" si="5"/>
        <v>857.58904109589037</v>
      </c>
      <c r="L49" s="22">
        <f t="shared" si="1"/>
        <v>8575.8904109589039</v>
      </c>
      <c r="M49" s="22">
        <v>0</v>
      </c>
      <c r="N49" s="22">
        <v>0</v>
      </c>
      <c r="O49" s="22">
        <v>8193</v>
      </c>
      <c r="P49" s="21">
        <f t="shared" si="2"/>
        <v>80230.479452054788</v>
      </c>
      <c r="AB49" s="35"/>
    </row>
    <row r="50" spans="1:28" s="33" customFormat="1" ht="25.5" x14ac:dyDescent="0.2">
      <c r="A50" s="15" t="s">
        <v>39</v>
      </c>
      <c r="B50" s="25" t="s">
        <v>88</v>
      </c>
      <c r="C50" s="29">
        <v>7</v>
      </c>
      <c r="D50" s="17" t="s">
        <v>64</v>
      </c>
      <c r="E50" s="18">
        <v>503</v>
      </c>
      <c r="F50" s="30">
        <v>1</v>
      </c>
      <c r="G50" s="31">
        <v>5428.5</v>
      </c>
      <c r="H50" s="20">
        <f t="shared" si="4"/>
        <v>5428.5</v>
      </c>
      <c r="I50" s="21">
        <f t="shared" si="0"/>
        <v>65142</v>
      </c>
      <c r="J50" s="22">
        <v>0</v>
      </c>
      <c r="K50" s="22">
        <f t="shared" si="5"/>
        <v>892.35616438356158</v>
      </c>
      <c r="L50" s="22">
        <f t="shared" si="1"/>
        <v>8923.5616438356155</v>
      </c>
      <c r="M50" s="22">
        <v>0</v>
      </c>
      <c r="N50" s="22">
        <v>0</v>
      </c>
      <c r="O50" s="22">
        <v>5630.4</v>
      </c>
      <c r="P50" s="21">
        <f t="shared" si="2"/>
        <v>80588.317808219173</v>
      </c>
    </row>
    <row r="51" spans="1:28" s="33" customFormat="1" ht="25.5" x14ac:dyDescent="0.2">
      <c r="A51" s="15" t="s">
        <v>89</v>
      </c>
      <c r="B51" s="25" t="s">
        <v>90</v>
      </c>
      <c r="C51" s="29">
        <v>7</v>
      </c>
      <c r="D51" s="17" t="s">
        <v>64</v>
      </c>
      <c r="E51" s="18">
        <v>503</v>
      </c>
      <c r="F51" s="30">
        <v>1</v>
      </c>
      <c r="G51" s="31">
        <v>5568</v>
      </c>
      <c r="H51" s="20">
        <f t="shared" si="4"/>
        <v>5568</v>
      </c>
      <c r="I51" s="21">
        <f t="shared" si="0"/>
        <v>66816</v>
      </c>
      <c r="J51" s="22">
        <v>0</v>
      </c>
      <c r="K51" s="22">
        <f t="shared" si="5"/>
        <v>915.28767123287662</v>
      </c>
      <c r="L51" s="22">
        <f t="shared" si="1"/>
        <v>9152.8767123287671</v>
      </c>
      <c r="M51" s="22">
        <v>0</v>
      </c>
      <c r="N51" s="22">
        <v>0</v>
      </c>
      <c r="O51" s="22">
        <v>8674.0007999999998</v>
      </c>
      <c r="P51" s="21">
        <f t="shared" si="2"/>
        <v>85558.165183561636</v>
      </c>
    </row>
    <row r="52" spans="1:28" s="33" customFormat="1" ht="25.5" x14ac:dyDescent="0.2">
      <c r="A52" s="15" t="s">
        <v>91</v>
      </c>
      <c r="B52" s="25" t="s">
        <v>92</v>
      </c>
      <c r="C52" s="29">
        <v>7</v>
      </c>
      <c r="D52" s="17" t="s">
        <v>64</v>
      </c>
      <c r="E52" s="18">
        <v>503</v>
      </c>
      <c r="F52" s="30">
        <v>1</v>
      </c>
      <c r="G52" s="31">
        <v>6394.5</v>
      </c>
      <c r="H52" s="20">
        <f t="shared" si="4"/>
        <v>6394.5</v>
      </c>
      <c r="I52" s="21">
        <f t="shared" si="0"/>
        <v>76734</v>
      </c>
      <c r="J52" s="22">
        <v>0</v>
      </c>
      <c r="K52" s="22">
        <f t="shared" si="5"/>
        <v>1051.1506849315069</v>
      </c>
      <c r="L52" s="22">
        <f t="shared" si="1"/>
        <v>10511.506849315068</v>
      </c>
      <c r="M52" s="22">
        <v>0</v>
      </c>
      <c r="N52" s="22">
        <v>0</v>
      </c>
      <c r="O52" s="22">
        <v>9897</v>
      </c>
      <c r="P52" s="21">
        <f t="shared" si="2"/>
        <v>98193.657534246566</v>
      </c>
    </row>
    <row r="53" spans="1:28" s="33" customFormat="1" ht="25.5" x14ac:dyDescent="0.2">
      <c r="A53" s="15" t="s">
        <v>93</v>
      </c>
      <c r="B53" s="25" t="s">
        <v>94</v>
      </c>
      <c r="C53" s="29">
        <v>7</v>
      </c>
      <c r="D53" s="17" t="s">
        <v>64</v>
      </c>
      <c r="E53" s="18">
        <v>503</v>
      </c>
      <c r="F53" s="30">
        <v>1</v>
      </c>
      <c r="G53" s="31">
        <v>5694</v>
      </c>
      <c r="H53" s="20">
        <f t="shared" si="4"/>
        <v>5694</v>
      </c>
      <c r="I53" s="21">
        <f t="shared" si="0"/>
        <v>68328</v>
      </c>
      <c r="J53" s="22">
        <v>0</v>
      </c>
      <c r="K53" s="22">
        <f t="shared" si="5"/>
        <v>936</v>
      </c>
      <c r="L53" s="22">
        <f t="shared" si="1"/>
        <v>9360</v>
      </c>
      <c r="M53" s="22">
        <v>0</v>
      </c>
      <c r="N53" s="22">
        <v>0</v>
      </c>
      <c r="O53" s="22">
        <v>8903.0015999999996</v>
      </c>
      <c r="P53" s="21">
        <f t="shared" si="2"/>
        <v>87527.001600000003</v>
      </c>
    </row>
    <row r="54" spans="1:28" s="33" customFormat="1" ht="25.5" x14ac:dyDescent="0.2">
      <c r="A54" s="15" t="s">
        <v>95</v>
      </c>
      <c r="B54" s="25" t="s">
        <v>96</v>
      </c>
      <c r="C54" s="29">
        <v>7</v>
      </c>
      <c r="D54" s="17" t="s">
        <v>64</v>
      </c>
      <c r="E54" s="18">
        <v>503</v>
      </c>
      <c r="F54" s="30">
        <v>1</v>
      </c>
      <c r="G54" s="31">
        <v>4789.5</v>
      </c>
      <c r="H54" s="20">
        <f t="shared" si="4"/>
        <v>4789.5</v>
      </c>
      <c r="I54" s="21">
        <f t="shared" si="0"/>
        <v>57474</v>
      </c>
      <c r="J54" s="22">
        <v>0</v>
      </c>
      <c r="K54" s="22">
        <f t="shared" si="5"/>
        <v>787.31506849315065</v>
      </c>
      <c r="L54" s="22">
        <f t="shared" si="1"/>
        <v>7873.1506849315065</v>
      </c>
      <c r="M54" s="22">
        <v>0</v>
      </c>
      <c r="N54" s="22">
        <v>0</v>
      </c>
      <c r="O54" s="22">
        <v>7504.0007999999998</v>
      </c>
      <c r="P54" s="21">
        <f t="shared" si="2"/>
        <v>73638.46655342466</v>
      </c>
    </row>
    <row r="55" spans="1:28" s="33" customFormat="1" ht="25.5" x14ac:dyDescent="0.2">
      <c r="A55" s="15" t="s">
        <v>97</v>
      </c>
      <c r="B55" s="25" t="s">
        <v>98</v>
      </c>
      <c r="C55" s="29">
        <v>7</v>
      </c>
      <c r="D55" s="17" t="s">
        <v>64</v>
      </c>
      <c r="E55" s="18">
        <v>503</v>
      </c>
      <c r="F55" s="30">
        <v>1</v>
      </c>
      <c r="G55" s="31">
        <v>5961</v>
      </c>
      <c r="H55" s="20">
        <f t="shared" si="4"/>
        <v>5961</v>
      </c>
      <c r="I55" s="21">
        <f t="shared" si="0"/>
        <v>71532</v>
      </c>
      <c r="J55" s="22">
        <v>0</v>
      </c>
      <c r="K55" s="22">
        <f t="shared" si="5"/>
        <v>979.89041095890411</v>
      </c>
      <c r="L55" s="22">
        <f t="shared" si="1"/>
        <v>9798.9041095890407</v>
      </c>
      <c r="M55" s="22">
        <v>0</v>
      </c>
      <c r="N55" s="22">
        <v>0</v>
      </c>
      <c r="O55" s="22">
        <v>9307.0007999999998</v>
      </c>
      <c r="P55" s="21">
        <f t="shared" si="2"/>
        <v>91617.795320547943</v>
      </c>
    </row>
    <row r="56" spans="1:28" s="33" customFormat="1" ht="25.5" x14ac:dyDescent="0.2">
      <c r="A56" s="15" t="s">
        <v>99</v>
      </c>
      <c r="B56" s="25" t="s">
        <v>100</v>
      </c>
      <c r="C56" s="29">
        <v>7</v>
      </c>
      <c r="D56" s="17" t="s">
        <v>64</v>
      </c>
      <c r="E56" s="18">
        <v>503</v>
      </c>
      <c r="F56" s="30">
        <v>1</v>
      </c>
      <c r="G56" s="31">
        <v>7077</v>
      </c>
      <c r="H56" s="20">
        <f t="shared" si="4"/>
        <v>7077</v>
      </c>
      <c r="I56" s="21">
        <f t="shared" si="0"/>
        <v>84924</v>
      </c>
      <c r="J56" s="22">
        <v>0</v>
      </c>
      <c r="K56" s="22">
        <f t="shared" si="5"/>
        <v>1163.3424657534247</v>
      </c>
      <c r="L56" s="22">
        <f t="shared" si="1"/>
        <v>11633.424657534246</v>
      </c>
      <c r="M56" s="22">
        <v>0</v>
      </c>
      <c r="N56" s="22">
        <v>0</v>
      </c>
      <c r="O56" s="22">
        <v>10924.0008</v>
      </c>
      <c r="P56" s="21">
        <f t="shared" si="2"/>
        <v>108644.76792328765</v>
      </c>
    </row>
    <row r="57" spans="1:28" s="33" customFormat="1" ht="25.5" x14ac:dyDescent="0.2">
      <c r="A57" s="15" t="s">
        <v>101</v>
      </c>
      <c r="B57" s="25" t="s">
        <v>102</v>
      </c>
      <c r="C57" s="29">
        <v>7</v>
      </c>
      <c r="D57" s="17" t="s">
        <v>64</v>
      </c>
      <c r="E57" s="18">
        <v>503</v>
      </c>
      <c r="F57" s="30">
        <v>1</v>
      </c>
      <c r="G57" s="31">
        <v>4854</v>
      </c>
      <c r="H57" s="20">
        <f t="shared" si="4"/>
        <v>4854</v>
      </c>
      <c r="I57" s="21">
        <f t="shared" si="0"/>
        <v>58248</v>
      </c>
      <c r="J57" s="22">
        <v>0</v>
      </c>
      <c r="K57" s="22">
        <f t="shared" si="5"/>
        <v>797.91780821917814</v>
      </c>
      <c r="L57" s="22">
        <f t="shared" si="1"/>
        <v>7979.178082191781</v>
      </c>
      <c r="M57" s="22">
        <v>0</v>
      </c>
      <c r="N57" s="22">
        <v>0</v>
      </c>
      <c r="O57" s="22">
        <v>7600.0007999999998</v>
      </c>
      <c r="P57" s="21">
        <f t="shared" si="2"/>
        <v>74625.096690410952</v>
      </c>
    </row>
    <row r="58" spans="1:28" s="33" customFormat="1" ht="25.5" x14ac:dyDescent="0.2">
      <c r="A58" s="15" t="s">
        <v>103</v>
      </c>
      <c r="B58" s="25" t="s">
        <v>104</v>
      </c>
      <c r="C58" s="29">
        <v>7</v>
      </c>
      <c r="D58" s="17" t="s">
        <v>64</v>
      </c>
      <c r="E58" s="18">
        <v>503</v>
      </c>
      <c r="F58" s="30">
        <v>1</v>
      </c>
      <c r="G58" s="31">
        <v>6036</v>
      </c>
      <c r="H58" s="20">
        <f t="shared" si="4"/>
        <v>6036</v>
      </c>
      <c r="I58" s="21">
        <f t="shared" si="0"/>
        <v>72432</v>
      </c>
      <c r="J58" s="22">
        <v>0</v>
      </c>
      <c r="K58" s="22">
        <f t="shared" si="5"/>
        <v>992.21917808219177</v>
      </c>
      <c r="L58" s="22">
        <f t="shared" si="1"/>
        <v>9922.1917808219168</v>
      </c>
      <c r="M58" s="22">
        <v>0</v>
      </c>
      <c r="N58" s="22">
        <v>0</v>
      </c>
      <c r="O58" s="22">
        <v>9064.0007999999998</v>
      </c>
      <c r="P58" s="21">
        <f t="shared" si="2"/>
        <v>92410.411758904098</v>
      </c>
    </row>
    <row r="59" spans="1:28" s="33" customFormat="1" ht="25.5" x14ac:dyDescent="0.2">
      <c r="A59" s="15" t="s">
        <v>105</v>
      </c>
      <c r="B59" s="25" t="s">
        <v>106</v>
      </c>
      <c r="C59" s="29">
        <v>7</v>
      </c>
      <c r="D59" s="17" t="s">
        <v>64</v>
      </c>
      <c r="E59" s="18">
        <v>503</v>
      </c>
      <c r="F59" s="30">
        <v>1</v>
      </c>
      <c r="G59" s="31">
        <v>6085.5</v>
      </c>
      <c r="H59" s="20">
        <f t="shared" si="4"/>
        <v>6085.5</v>
      </c>
      <c r="I59" s="21">
        <f t="shared" si="0"/>
        <v>73026</v>
      </c>
      <c r="J59" s="22">
        <v>0</v>
      </c>
      <c r="K59" s="22">
        <f t="shared" si="5"/>
        <v>1000.3561643835616</v>
      </c>
      <c r="L59" s="22">
        <f t="shared" si="1"/>
        <v>10003.561643835616</v>
      </c>
      <c r="M59" s="22">
        <v>0</v>
      </c>
      <c r="N59" s="22">
        <v>0</v>
      </c>
      <c r="O59" s="22">
        <v>9136.0007999999998</v>
      </c>
      <c r="P59" s="21">
        <f t="shared" si="2"/>
        <v>93165.918608219174</v>
      </c>
    </row>
    <row r="60" spans="1:28" s="33" customFormat="1" ht="25.5" x14ac:dyDescent="0.2">
      <c r="A60" s="15" t="s">
        <v>107</v>
      </c>
      <c r="B60" s="25" t="s">
        <v>108</v>
      </c>
      <c r="C60" s="29">
        <v>7</v>
      </c>
      <c r="D60" s="17" t="s">
        <v>64</v>
      </c>
      <c r="E60" s="18">
        <v>503</v>
      </c>
      <c r="F60" s="30">
        <v>1</v>
      </c>
      <c r="G60" s="31">
        <v>6333</v>
      </c>
      <c r="H60" s="20">
        <f t="shared" si="4"/>
        <v>6333</v>
      </c>
      <c r="I60" s="21">
        <f t="shared" si="0"/>
        <v>75996</v>
      </c>
      <c r="J60" s="22">
        <v>0</v>
      </c>
      <c r="K60" s="22">
        <f t="shared" si="5"/>
        <v>1041.041095890411</v>
      </c>
      <c r="L60" s="22">
        <f t="shared" si="1"/>
        <v>10410.410958904111</v>
      </c>
      <c r="M60" s="22">
        <v>0</v>
      </c>
      <c r="N60" s="22">
        <v>0</v>
      </c>
      <c r="O60" s="22">
        <v>9806.0015999999996</v>
      </c>
      <c r="P60" s="21">
        <f t="shared" si="2"/>
        <v>97253.453654794532</v>
      </c>
    </row>
    <row r="61" spans="1:28" s="33" customFormat="1" ht="25.5" x14ac:dyDescent="0.2">
      <c r="A61" s="15" t="s">
        <v>109</v>
      </c>
      <c r="B61" s="25" t="s">
        <v>110</v>
      </c>
      <c r="C61" s="29">
        <v>7</v>
      </c>
      <c r="D61" s="17" t="s">
        <v>64</v>
      </c>
      <c r="E61" s="18">
        <v>503</v>
      </c>
      <c r="F61" s="30">
        <v>1</v>
      </c>
      <c r="G61" s="31">
        <v>2958</v>
      </c>
      <c r="H61" s="20">
        <f t="shared" si="4"/>
        <v>2958</v>
      </c>
      <c r="I61" s="21">
        <f t="shared" si="0"/>
        <v>35496</v>
      </c>
      <c r="J61" s="22">
        <v>0</v>
      </c>
      <c r="K61" s="22">
        <f t="shared" si="5"/>
        <v>486.24657534246575</v>
      </c>
      <c r="L61" s="22">
        <f t="shared" si="1"/>
        <v>4862.4657534246571</v>
      </c>
      <c r="M61" s="22">
        <v>0</v>
      </c>
      <c r="N61" s="22">
        <v>0</v>
      </c>
      <c r="O61" s="22">
        <v>4769.0016000000005</v>
      </c>
      <c r="P61" s="21">
        <f t="shared" si="2"/>
        <v>45613.713928767123</v>
      </c>
    </row>
    <row r="62" spans="1:28" s="33" customFormat="1" ht="25.5" x14ac:dyDescent="0.2">
      <c r="A62" s="15" t="s">
        <v>111</v>
      </c>
      <c r="B62" s="25" t="s">
        <v>112</v>
      </c>
      <c r="C62" s="29">
        <v>7</v>
      </c>
      <c r="D62" s="17" t="s">
        <v>64</v>
      </c>
      <c r="E62" s="18">
        <v>503</v>
      </c>
      <c r="F62" s="30">
        <v>1</v>
      </c>
      <c r="G62" s="31">
        <v>12129</v>
      </c>
      <c r="H62" s="20">
        <f t="shared" si="4"/>
        <v>12129</v>
      </c>
      <c r="I62" s="21">
        <f t="shared" si="0"/>
        <v>145548</v>
      </c>
      <c r="J62" s="22">
        <v>0</v>
      </c>
      <c r="K62" s="22">
        <f t="shared" si="5"/>
        <v>1993.8082191780823</v>
      </c>
      <c r="L62" s="22">
        <f t="shared" si="1"/>
        <v>19938.082191780821</v>
      </c>
      <c r="M62" s="22">
        <v>0</v>
      </c>
      <c r="N62" s="22">
        <v>0</v>
      </c>
      <c r="O62" s="22">
        <v>16918.000800000002</v>
      </c>
      <c r="P62" s="21">
        <f t="shared" si="2"/>
        <v>184397.89121095891</v>
      </c>
    </row>
    <row r="63" spans="1:28" s="33" customFormat="1" ht="25.5" x14ac:dyDescent="0.2">
      <c r="A63" s="15" t="s">
        <v>113</v>
      </c>
      <c r="B63" s="25" t="s">
        <v>114</v>
      </c>
      <c r="C63" s="29">
        <v>7</v>
      </c>
      <c r="D63" s="17" t="s">
        <v>64</v>
      </c>
      <c r="E63" s="18">
        <v>503</v>
      </c>
      <c r="F63" s="30">
        <v>1</v>
      </c>
      <c r="G63" s="31">
        <v>5424</v>
      </c>
      <c r="H63" s="20">
        <f t="shared" si="4"/>
        <v>5424</v>
      </c>
      <c r="I63" s="21">
        <f t="shared" si="0"/>
        <v>65088</v>
      </c>
      <c r="J63" s="22">
        <v>0</v>
      </c>
      <c r="K63" s="22">
        <f t="shared" si="5"/>
        <v>891.61643835616451</v>
      </c>
      <c r="L63" s="22">
        <f t="shared" si="1"/>
        <v>8916.1643835616451</v>
      </c>
      <c r="M63" s="22">
        <v>0</v>
      </c>
      <c r="N63" s="22">
        <v>0</v>
      </c>
      <c r="O63" s="22">
        <v>8451</v>
      </c>
      <c r="P63" s="21">
        <f t="shared" si="2"/>
        <v>83346.780821917811</v>
      </c>
      <c r="AA63" s="35"/>
    </row>
    <row r="64" spans="1:28" s="33" customFormat="1" ht="25.5" x14ac:dyDescent="0.2">
      <c r="A64" s="15" t="s">
        <v>115</v>
      </c>
      <c r="B64" s="25" t="s">
        <v>116</v>
      </c>
      <c r="C64" s="29">
        <v>7</v>
      </c>
      <c r="D64" s="17" t="s">
        <v>64</v>
      </c>
      <c r="E64" s="18">
        <v>503</v>
      </c>
      <c r="F64" s="30">
        <v>1</v>
      </c>
      <c r="G64" s="31">
        <f>2388*2</f>
        <v>4776</v>
      </c>
      <c r="H64" s="20">
        <f t="shared" si="4"/>
        <v>4776</v>
      </c>
      <c r="I64" s="21">
        <f t="shared" si="0"/>
        <v>57312</v>
      </c>
      <c r="J64" s="22">
        <v>0</v>
      </c>
      <c r="K64" s="22">
        <f t="shared" si="5"/>
        <v>785.09589041095887</v>
      </c>
      <c r="L64" s="22">
        <f t="shared" si="1"/>
        <v>7850.9589041095896</v>
      </c>
      <c r="M64" s="22">
        <v>0</v>
      </c>
      <c r="N64" s="22">
        <v>0</v>
      </c>
      <c r="O64" s="22">
        <v>5238.96</v>
      </c>
      <c r="P64" s="21">
        <f t="shared" si="2"/>
        <v>71187.014794520554</v>
      </c>
      <c r="AA64" s="35"/>
    </row>
    <row r="65" spans="1:27" s="33" customFormat="1" ht="25.5" x14ac:dyDescent="0.2">
      <c r="A65" s="15" t="s">
        <v>117</v>
      </c>
      <c r="B65" s="25" t="s">
        <v>118</v>
      </c>
      <c r="C65" s="29">
        <v>7</v>
      </c>
      <c r="D65" s="17" t="s">
        <v>64</v>
      </c>
      <c r="E65" s="18">
        <v>503</v>
      </c>
      <c r="F65" s="30">
        <v>1</v>
      </c>
      <c r="G65" s="31">
        <v>1495.5</v>
      </c>
      <c r="H65" s="20">
        <f t="shared" si="4"/>
        <v>1495.5</v>
      </c>
      <c r="I65" s="21">
        <f t="shared" si="0"/>
        <v>17946</v>
      </c>
      <c r="J65" s="22">
        <v>0</v>
      </c>
      <c r="K65" s="22">
        <f t="shared" si="5"/>
        <v>245.83561643835617</v>
      </c>
      <c r="L65" s="22">
        <f t="shared" si="1"/>
        <v>2458.3561643835615</v>
      </c>
      <c r="M65" s="22">
        <v>0</v>
      </c>
      <c r="N65" s="22">
        <v>0</v>
      </c>
      <c r="O65" s="22">
        <v>2190.2400000000002</v>
      </c>
      <c r="P65" s="21">
        <f t="shared" si="2"/>
        <v>22840.431780821917</v>
      </c>
      <c r="AA65" s="35"/>
    </row>
    <row r="66" spans="1:27" s="33" customFormat="1" ht="25.5" x14ac:dyDescent="0.2">
      <c r="A66" s="15" t="s">
        <v>119</v>
      </c>
      <c r="B66" s="25" t="s">
        <v>120</v>
      </c>
      <c r="C66" s="29">
        <v>7</v>
      </c>
      <c r="D66" s="17" t="s">
        <v>64</v>
      </c>
      <c r="E66" s="18">
        <v>503</v>
      </c>
      <c r="F66" s="30">
        <v>1</v>
      </c>
      <c r="G66" s="31">
        <f>5223*2</f>
        <v>10446</v>
      </c>
      <c r="H66" s="20">
        <f t="shared" si="4"/>
        <v>10446</v>
      </c>
      <c r="I66" s="21">
        <f t="shared" si="0"/>
        <v>125352</v>
      </c>
      <c r="J66" s="22">
        <v>0</v>
      </c>
      <c r="K66" s="22">
        <f t="shared" si="5"/>
        <v>1717.1506849315069</v>
      </c>
      <c r="L66" s="22">
        <f t="shared" si="1"/>
        <v>17171.506849315068</v>
      </c>
      <c r="M66" s="22">
        <v>0</v>
      </c>
      <c r="N66" s="22">
        <v>0</v>
      </c>
      <c r="O66" s="22">
        <v>5891.5439999999999</v>
      </c>
      <c r="P66" s="21">
        <f t="shared" si="2"/>
        <v>150132.20153424656</v>
      </c>
      <c r="AA66" s="35"/>
    </row>
    <row r="67" spans="1:27" s="33" customFormat="1" ht="25.5" x14ac:dyDescent="0.2">
      <c r="A67" s="15" t="s">
        <v>121</v>
      </c>
      <c r="B67" s="25" t="s">
        <v>122</v>
      </c>
      <c r="C67" s="29">
        <v>7</v>
      </c>
      <c r="D67" s="17" t="s">
        <v>64</v>
      </c>
      <c r="E67" s="18">
        <v>503</v>
      </c>
      <c r="F67" s="30">
        <v>1</v>
      </c>
      <c r="G67" s="31">
        <f>3219.75*2</f>
        <v>6439.5</v>
      </c>
      <c r="H67" s="20">
        <f t="shared" si="4"/>
        <v>6439.5</v>
      </c>
      <c r="I67" s="21">
        <f t="shared" si="0"/>
        <v>77274</v>
      </c>
      <c r="J67" s="22">
        <v>0</v>
      </c>
      <c r="K67" s="22">
        <f t="shared" si="5"/>
        <v>1058.5479452054794</v>
      </c>
      <c r="L67" s="22">
        <f t="shared" si="1"/>
        <v>10585.479452054795</v>
      </c>
      <c r="M67" s="22">
        <v>0</v>
      </c>
      <c r="N67" s="22">
        <v>0</v>
      </c>
      <c r="O67" s="22">
        <v>3631.8779999999997</v>
      </c>
      <c r="P67" s="21">
        <f t="shared" si="2"/>
        <v>92549.905397260271</v>
      </c>
      <c r="AA67" s="35"/>
    </row>
    <row r="68" spans="1:27" s="33" customFormat="1" ht="25.5" x14ac:dyDescent="0.2">
      <c r="A68" s="15" t="s">
        <v>123</v>
      </c>
      <c r="B68" s="25" t="s">
        <v>124</v>
      </c>
      <c r="C68" s="29">
        <v>7</v>
      </c>
      <c r="D68" s="17" t="s">
        <v>64</v>
      </c>
      <c r="E68" s="18">
        <v>503</v>
      </c>
      <c r="F68" s="30">
        <v>1</v>
      </c>
      <c r="G68" s="31">
        <f>5653.0005*2</f>
        <v>11306.001</v>
      </c>
      <c r="H68" s="20">
        <f t="shared" si="4"/>
        <v>11306.001</v>
      </c>
      <c r="I68" s="21">
        <f t="shared" si="0"/>
        <v>135672.01199999999</v>
      </c>
      <c r="J68" s="22">
        <v>0</v>
      </c>
      <c r="K68" s="22">
        <f t="shared" si="5"/>
        <v>1858.5207123287669</v>
      </c>
      <c r="L68" s="22">
        <f t="shared" si="1"/>
        <v>18585.20712328767</v>
      </c>
      <c r="M68" s="22">
        <v>0</v>
      </c>
      <c r="N68" s="22">
        <v>0</v>
      </c>
      <c r="O68" s="22">
        <v>0</v>
      </c>
      <c r="P68" s="21">
        <f t="shared" si="2"/>
        <v>156115.7398356164</v>
      </c>
      <c r="AA68" s="35"/>
    </row>
    <row r="69" spans="1:27" s="33" customFormat="1" ht="25.5" x14ac:dyDescent="0.2">
      <c r="A69" s="15" t="s">
        <v>125</v>
      </c>
      <c r="B69" s="25" t="s">
        <v>126</v>
      </c>
      <c r="C69" s="29">
        <v>7</v>
      </c>
      <c r="D69" s="17" t="s">
        <v>64</v>
      </c>
      <c r="E69" s="18">
        <v>503</v>
      </c>
      <c r="F69" s="30">
        <v>1</v>
      </c>
      <c r="G69" s="31">
        <v>4800</v>
      </c>
      <c r="H69" s="20">
        <f t="shared" si="4"/>
        <v>4800</v>
      </c>
      <c r="I69" s="21">
        <f t="shared" si="0"/>
        <v>57600</v>
      </c>
      <c r="J69" s="22">
        <v>0</v>
      </c>
      <c r="K69" s="22">
        <f t="shared" si="5"/>
        <v>789.04109589041104</v>
      </c>
      <c r="L69" s="22">
        <f t="shared" si="1"/>
        <v>7890.41095890411</v>
      </c>
      <c r="M69" s="22">
        <v>0</v>
      </c>
      <c r="N69" s="22">
        <v>0</v>
      </c>
      <c r="O69" s="22">
        <v>4970.6400000000003</v>
      </c>
      <c r="P69" s="21">
        <f t="shared" si="2"/>
        <v>71250.092054794513</v>
      </c>
      <c r="AA69" s="35"/>
    </row>
    <row r="70" spans="1:27" s="33" customFormat="1" ht="25.5" x14ac:dyDescent="0.2">
      <c r="A70" s="15" t="s">
        <v>127</v>
      </c>
      <c r="B70" s="34" t="s">
        <v>128</v>
      </c>
      <c r="C70" s="29">
        <v>7</v>
      </c>
      <c r="D70" s="17" t="s">
        <v>64</v>
      </c>
      <c r="E70" s="18">
        <v>503</v>
      </c>
      <c r="F70" s="30">
        <v>1</v>
      </c>
      <c r="G70" s="31">
        <f>2931.75*2</f>
        <v>5863.5</v>
      </c>
      <c r="H70" s="20">
        <f t="shared" si="4"/>
        <v>5863.5</v>
      </c>
      <c r="I70" s="21">
        <f t="shared" si="0"/>
        <v>70362</v>
      </c>
      <c r="J70" s="22">
        <v>0</v>
      </c>
      <c r="K70" s="22">
        <f t="shared" si="5"/>
        <v>963.8630136986302</v>
      </c>
      <c r="L70" s="22">
        <f t="shared" si="1"/>
        <v>9638.6301369863013</v>
      </c>
      <c r="M70" s="22">
        <v>0</v>
      </c>
      <c r="N70" s="22">
        <v>0</v>
      </c>
      <c r="O70" s="22">
        <v>3307.0140000000001</v>
      </c>
      <c r="P70" s="21">
        <f t="shared" si="2"/>
        <v>84271.507150684934</v>
      </c>
      <c r="AA70" s="35"/>
    </row>
    <row r="71" spans="1:27" s="33" customFormat="1" ht="25.5" x14ac:dyDescent="0.2">
      <c r="A71" s="15" t="s">
        <v>129</v>
      </c>
      <c r="B71" s="25" t="s">
        <v>130</v>
      </c>
      <c r="C71" s="29">
        <v>7</v>
      </c>
      <c r="D71" s="17" t="s">
        <v>64</v>
      </c>
      <c r="E71" s="18">
        <v>503</v>
      </c>
      <c r="F71" s="30">
        <v>1</v>
      </c>
      <c r="G71" s="31">
        <f>3486*2</f>
        <v>6972</v>
      </c>
      <c r="H71" s="20">
        <f t="shared" si="4"/>
        <v>6972</v>
      </c>
      <c r="I71" s="21">
        <f t="shared" si="0"/>
        <v>83664</v>
      </c>
      <c r="J71" s="22">
        <v>0</v>
      </c>
      <c r="K71" s="22">
        <f t="shared" si="5"/>
        <v>1146.0821917808219</v>
      </c>
      <c r="L71" s="22">
        <f t="shared" si="1"/>
        <v>11460.82191780822</v>
      </c>
      <c r="M71" s="22">
        <v>0</v>
      </c>
      <c r="N71" s="22">
        <v>0</v>
      </c>
      <c r="O71" s="22">
        <v>3932.2080000000005</v>
      </c>
      <c r="P71" s="21">
        <f t="shared" si="2"/>
        <v>100203.11210958904</v>
      </c>
      <c r="AA71" s="35"/>
    </row>
    <row r="72" spans="1:27" s="33" customFormat="1" ht="25.5" x14ac:dyDescent="0.2">
      <c r="A72" s="15" t="s">
        <v>131</v>
      </c>
      <c r="B72" s="25" t="s">
        <v>132</v>
      </c>
      <c r="C72" s="29">
        <v>7</v>
      </c>
      <c r="D72" s="17" t="s">
        <v>64</v>
      </c>
      <c r="E72" s="18">
        <v>503</v>
      </c>
      <c r="F72" s="30">
        <v>1</v>
      </c>
      <c r="G72" s="31">
        <f>3219.75*2</f>
        <v>6439.5</v>
      </c>
      <c r="H72" s="20">
        <f t="shared" si="4"/>
        <v>6439.5</v>
      </c>
      <c r="I72" s="21">
        <f t="shared" si="0"/>
        <v>77274</v>
      </c>
      <c r="J72" s="22">
        <v>0</v>
      </c>
      <c r="K72" s="22">
        <f t="shared" si="5"/>
        <v>1058.5479452054794</v>
      </c>
      <c r="L72" s="22">
        <f t="shared" si="1"/>
        <v>10585.479452054795</v>
      </c>
      <c r="M72" s="22">
        <v>0</v>
      </c>
      <c r="N72" s="22">
        <v>0</v>
      </c>
      <c r="O72" s="22">
        <v>3631.8779999999997</v>
      </c>
      <c r="P72" s="21">
        <f t="shared" si="2"/>
        <v>92549.905397260271</v>
      </c>
      <c r="AA72" s="35"/>
    </row>
    <row r="73" spans="1:27" s="33" customFormat="1" ht="25.5" x14ac:dyDescent="0.2">
      <c r="A73" s="15" t="s">
        <v>133</v>
      </c>
      <c r="B73" s="25" t="s">
        <v>134</v>
      </c>
      <c r="C73" s="29">
        <v>7</v>
      </c>
      <c r="D73" s="17" t="s">
        <v>64</v>
      </c>
      <c r="E73" s="18">
        <v>503</v>
      </c>
      <c r="F73" s="30">
        <v>1</v>
      </c>
      <c r="G73" s="31">
        <f>2382.75*2</f>
        <v>4765.5</v>
      </c>
      <c r="H73" s="20">
        <f t="shared" si="4"/>
        <v>4765.5</v>
      </c>
      <c r="I73" s="21">
        <f t="shared" si="0"/>
        <v>57186</v>
      </c>
      <c r="J73" s="22">
        <v>0</v>
      </c>
      <c r="K73" s="22">
        <f t="shared" si="5"/>
        <v>783.36986301369859</v>
      </c>
      <c r="L73" s="22">
        <f t="shared" si="1"/>
        <v>7833.6986301369861</v>
      </c>
      <c r="M73" s="22">
        <v>0</v>
      </c>
      <c r="N73" s="22">
        <v>0</v>
      </c>
      <c r="O73" s="22">
        <v>2687.7420000000002</v>
      </c>
      <c r="P73" s="21">
        <f t="shared" si="2"/>
        <v>68490.810493150682</v>
      </c>
      <c r="AA73" s="35"/>
    </row>
    <row r="74" spans="1:27" s="33" customFormat="1" ht="25.5" x14ac:dyDescent="0.2">
      <c r="A74" s="15" t="s">
        <v>135</v>
      </c>
      <c r="B74" s="25" t="s">
        <v>136</v>
      </c>
      <c r="C74" s="29">
        <v>7</v>
      </c>
      <c r="D74" s="17" t="s">
        <v>64</v>
      </c>
      <c r="E74" s="18">
        <v>503</v>
      </c>
      <c r="F74" s="30">
        <v>1</v>
      </c>
      <c r="G74" s="31">
        <f>1547.25*2</f>
        <v>3094.5</v>
      </c>
      <c r="H74" s="20">
        <f t="shared" ref="H74:H138" si="11">+G74*F74</f>
        <v>3094.5</v>
      </c>
      <c r="I74" s="21">
        <f t="shared" si="0"/>
        <v>37134</v>
      </c>
      <c r="J74" s="22">
        <v>0</v>
      </c>
      <c r="K74" s="22">
        <f t="shared" ref="K74:K138" si="12">I74/365*20*25%</f>
        <v>508.68493150684935</v>
      </c>
      <c r="L74" s="22">
        <f t="shared" si="1"/>
        <v>5086.8493150684935</v>
      </c>
      <c r="M74" s="22">
        <v>0</v>
      </c>
      <c r="N74" s="22">
        <v>0</v>
      </c>
      <c r="O74" s="22">
        <v>1745.2979999999998</v>
      </c>
      <c r="P74" s="21">
        <f t="shared" si="2"/>
        <v>44474.832246575344</v>
      </c>
      <c r="AA74" s="35"/>
    </row>
    <row r="75" spans="1:27" s="33" customFormat="1" ht="25.5" x14ac:dyDescent="0.2">
      <c r="A75" s="15" t="s">
        <v>137</v>
      </c>
      <c r="B75" s="25" t="s">
        <v>138</v>
      </c>
      <c r="C75" s="29">
        <v>7</v>
      </c>
      <c r="D75" s="17" t="s">
        <v>64</v>
      </c>
      <c r="E75" s="18">
        <v>503</v>
      </c>
      <c r="F75" s="30">
        <v>1</v>
      </c>
      <c r="G75" s="31">
        <f>4413.501*2</f>
        <v>8827.0020000000004</v>
      </c>
      <c r="H75" s="20">
        <f t="shared" si="11"/>
        <v>8827.0020000000004</v>
      </c>
      <c r="I75" s="21">
        <f t="shared" si="0"/>
        <v>105924.024</v>
      </c>
      <c r="J75" s="22">
        <v>0</v>
      </c>
      <c r="K75" s="22">
        <f t="shared" si="12"/>
        <v>1451.0140273972604</v>
      </c>
      <c r="L75" s="22">
        <f t="shared" si="1"/>
        <v>14510.140273972604</v>
      </c>
      <c r="M75" s="22">
        <v>0</v>
      </c>
      <c r="N75" s="22">
        <v>0</v>
      </c>
      <c r="O75" s="22">
        <v>4978.4279999999999</v>
      </c>
      <c r="P75" s="21">
        <f t="shared" si="2"/>
        <v>126863.60630136987</v>
      </c>
      <c r="AA75" s="35"/>
    </row>
    <row r="76" spans="1:27" s="33" customFormat="1" ht="25.5" x14ac:dyDescent="0.2">
      <c r="A76" s="15" t="s">
        <v>139</v>
      </c>
      <c r="B76" s="25" t="s">
        <v>140</v>
      </c>
      <c r="C76" s="29">
        <v>7</v>
      </c>
      <c r="D76" s="17" t="s">
        <v>64</v>
      </c>
      <c r="E76" s="18">
        <v>503</v>
      </c>
      <c r="F76" s="30">
        <v>1</v>
      </c>
      <c r="G76" s="31">
        <f>3900*2</f>
        <v>7800</v>
      </c>
      <c r="H76" s="20">
        <f t="shared" si="11"/>
        <v>7800</v>
      </c>
      <c r="I76" s="21">
        <f t="shared" si="0"/>
        <v>93600</v>
      </c>
      <c r="J76" s="22">
        <v>0</v>
      </c>
      <c r="K76" s="22">
        <f t="shared" si="12"/>
        <v>1282.1917808219177</v>
      </c>
      <c r="L76" s="22">
        <f t="shared" si="1"/>
        <v>12821.917808219177</v>
      </c>
      <c r="M76" s="22">
        <v>0</v>
      </c>
      <c r="N76" s="22">
        <v>0</v>
      </c>
      <c r="O76" s="22">
        <v>4399.2000000000007</v>
      </c>
      <c r="P76" s="21">
        <f t="shared" si="2"/>
        <v>112103.30958904109</v>
      </c>
      <c r="AA76" s="35"/>
    </row>
    <row r="77" spans="1:27" s="33" customFormat="1" ht="25.5" x14ac:dyDescent="0.2">
      <c r="A77" s="15" t="s">
        <v>141</v>
      </c>
      <c r="B77" s="25" t="s">
        <v>142</v>
      </c>
      <c r="C77" s="29">
        <v>7</v>
      </c>
      <c r="D77" s="17" t="s">
        <v>64</v>
      </c>
      <c r="E77" s="18">
        <v>503</v>
      </c>
      <c r="F77" s="30">
        <v>1</v>
      </c>
      <c r="G77" s="31">
        <f>2665.5*2</f>
        <v>5331</v>
      </c>
      <c r="H77" s="20">
        <f t="shared" si="11"/>
        <v>5331</v>
      </c>
      <c r="I77" s="21">
        <f t="shared" si="0"/>
        <v>63972</v>
      </c>
      <c r="J77" s="22">
        <v>0</v>
      </c>
      <c r="K77" s="22">
        <f t="shared" si="12"/>
        <v>876.32876712328766</v>
      </c>
      <c r="L77" s="22">
        <f t="shared" si="1"/>
        <v>8763.2876712328762</v>
      </c>
      <c r="M77" s="22">
        <v>0</v>
      </c>
      <c r="N77" s="22">
        <v>0</v>
      </c>
      <c r="O77" s="22">
        <v>3006.6839999999997</v>
      </c>
      <c r="P77" s="21">
        <f t="shared" si="2"/>
        <v>76618.300438356164</v>
      </c>
      <c r="AA77" s="35"/>
    </row>
    <row r="78" spans="1:27" s="33" customFormat="1" ht="25.5" x14ac:dyDescent="0.2">
      <c r="A78" s="15" t="s">
        <v>143</v>
      </c>
      <c r="B78" s="25" t="s">
        <v>144</v>
      </c>
      <c r="C78" s="29">
        <v>7</v>
      </c>
      <c r="D78" s="17" t="s">
        <v>64</v>
      </c>
      <c r="E78" s="18">
        <v>503</v>
      </c>
      <c r="F78" s="30">
        <v>1</v>
      </c>
      <c r="G78" s="31">
        <f>3486*2</f>
        <v>6972</v>
      </c>
      <c r="H78" s="20">
        <f t="shared" si="11"/>
        <v>6972</v>
      </c>
      <c r="I78" s="21">
        <f t="shared" ref="I78:I148" si="13">F78*G78*12</f>
        <v>83664</v>
      </c>
      <c r="J78" s="22">
        <v>0</v>
      </c>
      <c r="K78" s="22">
        <f t="shared" si="12"/>
        <v>1146.0821917808219</v>
      </c>
      <c r="L78" s="22">
        <f t="shared" ref="L78:L148" si="14">I78/365*50</f>
        <v>11460.82191780822</v>
      </c>
      <c r="M78" s="22">
        <v>0</v>
      </c>
      <c r="N78" s="22">
        <v>0</v>
      </c>
      <c r="O78" s="22">
        <v>3932.2080000000005</v>
      </c>
      <c r="P78" s="21">
        <f t="shared" ref="P78:P148" si="15">SUM(I78:O78)</f>
        <v>100203.11210958904</v>
      </c>
      <c r="AA78" s="35"/>
    </row>
    <row r="79" spans="1:27" s="33" customFormat="1" ht="25.5" x14ac:dyDescent="0.2">
      <c r="A79" s="15" t="s">
        <v>145</v>
      </c>
      <c r="B79" s="25" t="s">
        <v>146</v>
      </c>
      <c r="C79" s="29">
        <v>7</v>
      </c>
      <c r="D79" s="17" t="s">
        <v>64</v>
      </c>
      <c r="E79" s="18">
        <v>503</v>
      </c>
      <c r="F79" s="30">
        <v>1</v>
      </c>
      <c r="G79" s="31">
        <f>3486*2</f>
        <v>6972</v>
      </c>
      <c r="H79" s="20">
        <f t="shared" si="11"/>
        <v>6972</v>
      </c>
      <c r="I79" s="21">
        <f t="shared" si="13"/>
        <v>83664</v>
      </c>
      <c r="J79" s="22">
        <v>0</v>
      </c>
      <c r="K79" s="22">
        <f t="shared" si="12"/>
        <v>1146.0821917808219</v>
      </c>
      <c r="L79" s="22">
        <f t="shared" si="14"/>
        <v>11460.82191780822</v>
      </c>
      <c r="M79" s="22">
        <v>0</v>
      </c>
      <c r="N79" s="22">
        <v>0</v>
      </c>
      <c r="O79" s="22">
        <v>3932.2080000000005</v>
      </c>
      <c r="P79" s="21">
        <f t="shared" si="15"/>
        <v>100203.11210958904</v>
      </c>
      <c r="AA79" s="35"/>
    </row>
    <row r="80" spans="1:27" s="33" customFormat="1" ht="25.5" x14ac:dyDescent="0.2">
      <c r="A80" s="15" t="s">
        <v>147</v>
      </c>
      <c r="B80" s="25" t="s">
        <v>148</v>
      </c>
      <c r="C80" s="29">
        <v>7</v>
      </c>
      <c r="D80" s="17" t="s">
        <v>64</v>
      </c>
      <c r="E80" s="18">
        <v>503</v>
      </c>
      <c r="F80" s="30">
        <v>1</v>
      </c>
      <c r="G80" s="31">
        <f>2706*2</f>
        <v>5412</v>
      </c>
      <c r="H80" s="20">
        <f t="shared" si="11"/>
        <v>5412</v>
      </c>
      <c r="I80" s="21">
        <f t="shared" si="13"/>
        <v>64944</v>
      </c>
      <c r="J80" s="22">
        <v>0</v>
      </c>
      <c r="K80" s="22">
        <f t="shared" si="12"/>
        <v>889.64383561643842</v>
      </c>
      <c r="L80" s="22">
        <f t="shared" si="14"/>
        <v>8896.4383561643845</v>
      </c>
      <c r="M80" s="22">
        <v>0</v>
      </c>
      <c r="N80" s="22">
        <v>0</v>
      </c>
      <c r="O80" s="22">
        <v>3052.3679999999999</v>
      </c>
      <c r="P80" s="21">
        <f t="shared" si="15"/>
        <v>77782.450191780823</v>
      </c>
      <c r="AA80" s="35"/>
    </row>
    <row r="81" spans="1:27" s="33" customFormat="1" ht="25.5" x14ac:dyDescent="0.2">
      <c r="A81" s="15" t="s">
        <v>149</v>
      </c>
      <c r="B81" s="25" t="s">
        <v>30</v>
      </c>
      <c r="C81" s="29">
        <v>7</v>
      </c>
      <c r="D81" s="17" t="s">
        <v>64</v>
      </c>
      <c r="E81" s="18">
        <v>503</v>
      </c>
      <c r="F81" s="30">
        <v>1</v>
      </c>
      <c r="G81" s="31">
        <f>1564.5*2</f>
        <v>3129</v>
      </c>
      <c r="H81" s="20">
        <f t="shared" si="11"/>
        <v>3129</v>
      </c>
      <c r="I81" s="21">
        <f t="shared" si="13"/>
        <v>37548</v>
      </c>
      <c r="J81" s="22">
        <v>0</v>
      </c>
      <c r="K81" s="22">
        <f t="shared" si="12"/>
        <v>514.35616438356169</v>
      </c>
      <c r="L81" s="22">
        <f t="shared" si="14"/>
        <v>5143.5616438356165</v>
      </c>
      <c r="M81" s="22">
        <v>0</v>
      </c>
      <c r="N81" s="22">
        <v>0</v>
      </c>
      <c r="O81" s="22">
        <v>1764.7559999999999</v>
      </c>
      <c r="P81" s="21">
        <f t="shared" si="15"/>
        <v>44970.673808219181</v>
      </c>
      <c r="AA81" s="35"/>
    </row>
    <row r="82" spans="1:27" s="33" customFormat="1" ht="25.5" x14ac:dyDescent="0.2">
      <c r="A82" s="15" t="s">
        <v>145</v>
      </c>
      <c r="B82" s="25" t="s">
        <v>150</v>
      </c>
      <c r="C82" s="29">
        <v>7</v>
      </c>
      <c r="D82" s="17" t="s">
        <v>64</v>
      </c>
      <c r="E82" s="18">
        <v>503</v>
      </c>
      <c r="F82" s="30">
        <v>1</v>
      </c>
      <c r="G82" s="31">
        <f>2931.75*2</f>
        <v>5863.5</v>
      </c>
      <c r="H82" s="20">
        <f t="shared" si="11"/>
        <v>5863.5</v>
      </c>
      <c r="I82" s="21">
        <f t="shared" si="13"/>
        <v>70362</v>
      </c>
      <c r="J82" s="22">
        <v>0</v>
      </c>
      <c r="K82" s="22">
        <f t="shared" si="12"/>
        <v>963.8630136986302</v>
      </c>
      <c r="L82" s="22">
        <f t="shared" si="14"/>
        <v>9638.6301369863013</v>
      </c>
      <c r="M82" s="22">
        <v>0</v>
      </c>
      <c r="N82" s="22">
        <v>0</v>
      </c>
      <c r="O82" s="22">
        <v>3307.0140000000001</v>
      </c>
      <c r="P82" s="21">
        <f t="shared" si="15"/>
        <v>84271.507150684934</v>
      </c>
      <c r="AA82" s="35"/>
    </row>
    <row r="83" spans="1:27" s="33" customFormat="1" ht="25.5" x14ac:dyDescent="0.2">
      <c r="A83" s="15" t="s">
        <v>151</v>
      </c>
      <c r="B83" s="25" t="s">
        <v>152</v>
      </c>
      <c r="C83" s="29">
        <v>7</v>
      </c>
      <c r="D83" s="17" t="s">
        <v>64</v>
      </c>
      <c r="E83" s="18">
        <v>503</v>
      </c>
      <c r="F83" s="30">
        <v>1</v>
      </c>
      <c r="G83" s="31">
        <f>2835.501*2</f>
        <v>5671.0020000000004</v>
      </c>
      <c r="H83" s="20">
        <f t="shared" si="11"/>
        <v>5671.0020000000004</v>
      </c>
      <c r="I83" s="21">
        <f t="shared" si="13"/>
        <v>68052.024000000005</v>
      </c>
      <c r="J83" s="22">
        <v>0</v>
      </c>
      <c r="K83" s="22">
        <f t="shared" si="12"/>
        <v>932.21950684931517</v>
      </c>
      <c r="L83" s="22">
        <f t="shared" si="14"/>
        <v>9322.1950684931508</v>
      </c>
      <c r="M83" s="22">
        <v>0</v>
      </c>
      <c r="N83" s="22">
        <v>0</v>
      </c>
      <c r="O83" s="22">
        <v>3198.4439999999995</v>
      </c>
      <c r="P83" s="21">
        <f t="shared" si="15"/>
        <v>81504.882575342475</v>
      </c>
      <c r="AA83" s="35"/>
    </row>
    <row r="84" spans="1:27" s="33" customFormat="1" ht="25.5" x14ac:dyDescent="0.2">
      <c r="A84" s="15" t="s">
        <v>153</v>
      </c>
      <c r="B84" s="25" t="s">
        <v>154</v>
      </c>
      <c r="C84" s="29">
        <v>7</v>
      </c>
      <c r="D84" s="17" t="s">
        <v>64</v>
      </c>
      <c r="E84" s="18">
        <v>503</v>
      </c>
      <c r="F84" s="30">
        <v>1</v>
      </c>
      <c r="G84" s="31">
        <v>5299.5</v>
      </c>
      <c r="H84" s="20">
        <f t="shared" si="11"/>
        <v>5299.5</v>
      </c>
      <c r="I84" s="21">
        <f t="shared" si="13"/>
        <v>63594</v>
      </c>
      <c r="J84" s="22">
        <v>0</v>
      </c>
      <c r="K84" s="22">
        <f t="shared" si="12"/>
        <v>871.15068493150693</v>
      </c>
      <c r="L84" s="22">
        <f t="shared" si="14"/>
        <v>8711.5068493150684</v>
      </c>
      <c r="M84" s="22">
        <v>0</v>
      </c>
      <c r="N84" s="22">
        <v>0</v>
      </c>
      <c r="O84" s="22">
        <v>7852.7999999999993</v>
      </c>
      <c r="P84" s="21">
        <f t="shared" si="15"/>
        <v>81029.457534246569</v>
      </c>
      <c r="AA84" s="35"/>
    </row>
    <row r="85" spans="1:27" s="14" customFormat="1" ht="15" customHeight="1" x14ac:dyDescent="0.2">
      <c r="A85" s="56" t="s">
        <v>23</v>
      </c>
      <c r="B85" s="56"/>
      <c r="C85" s="56"/>
      <c r="D85" s="56"/>
      <c r="E85" s="56"/>
      <c r="F85" s="23">
        <f>SUM(F35:F84)</f>
        <v>51</v>
      </c>
      <c r="G85" s="20"/>
      <c r="H85" s="20"/>
      <c r="I85" s="24">
        <f>SUM(I35:I84)</f>
        <v>4227354.0720000006</v>
      </c>
      <c r="J85" s="24">
        <f t="shared" ref="J85:P85" si="16">SUM(J35:J84)</f>
        <v>0</v>
      </c>
      <c r="K85" s="24">
        <f t="shared" si="16"/>
        <v>57908.959890410952</v>
      </c>
      <c r="L85" s="24">
        <f t="shared" si="16"/>
        <v>579089.59890410956</v>
      </c>
      <c r="M85" s="24">
        <f t="shared" si="16"/>
        <v>0</v>
      </c>
      <c r="N85" s="24">
        <f t="shared" si="16"/>
        <v>0</v>
      </c>
      <c r="O85" s="24">
        <f t="shared" si="16"/>
        <v>339909.21360000019</v>
      </c>
      <c r="P85" s="24">
        <f t="shared" si="16"/>
        <v>5204261.8443945209</v>
      </c>
    </row>
    <row r="86" spans="1:27" s="14" customFormat="1" ht="15.75" x14ac:dyDescent="0.2">
      <c r="A86" s="15" t="s">
        <v>155</v>
      </c>
      <c r="B86" s="25" t="s">
        <v>156</v>
      </c>
      <c r="C86" s="29">
        <v>8</v>
      </c>
      <c r="D86" s="17" t="s">
        <v>155</v>
      </c>
      <c r="E86" s="18">
        <v>503</v>
      </c>
      <c r="F86" s="30">
        <v>1</v>
      </c>
      <c r="G86" s="31">
        <v>11538</v>
      </c>
      <c r="H86" s="20">
        <f t="shared" si="11"/>
        <v>11538</v>
      </c>
      <c r="I86" s="21">
        <f t="shared" si="13"/>
        <v>138456</v>
      </c>
      <c r="J86" s="22">
        <v>0</v>
      </c>
      <c r="K86" s="22">
        <f t="shared" si="12"/>
        <v>1896.6575342465753</v>
      </c>
      <c r="L86" s="22">
        <f t="shared" si="14"/>
        <v>18966.575342465752</v>
      </c>
      <c r="M86" s="22">
        <v>0</v>
      </c>
      <c r="N86" s="22">
        <v>0</v>
      </c>
      <c r="O86" s="22">
        <v>0</v>
      </c>
      <c r="P86" s="21">
        <f t="shared" si="15"/>
        <v>159319.23287671231</v>
      </c>
    </row>
    <row r="87" spans="1:27" s="14" customFormat="1" ht="22.5" x14ac:dyDescent="0.2">
      <c r="A87" s="15" t="s">
        <v>39</v>
      </c>
      <c r="B87" s="34" t="s">
        <v>157</v>
      </c>
      <c r="C87" s="29">
        <v>8</v>
      </c>
      <c r="D87" s="17" t="s">
        <v>155</v>
      </c>
      <c r="E87" s="18">
        <v>503</v>
      </c>
      <c r="F87" s="30">
        <v>2</v>
      </c>
      <c r="G87" s="31">
        <v>8073</v>
      </c>
      <c r="H87" s="20">
        <f t="shared" si="11"/>
        <v>16146</v>
      </c>
      <c r="I87" s="21">
        <f t="shared" si="13"/>
        <v>193752</v>
      </c>
      <c r="J87" s="22">
        <v>0</v>
      </c>
      <c r="K87" s="22">
        <f t="shared" si="12"/>
        <v>2654.1369863013697</v>
      </c>
      <c r="L87" s="22">
        <f t="shared" si="14"/>
        <v>26541.369863013701</v>
      </c>
      <c r="M87" s="22">
        <v>0</v>
      </c>
      <c r="N87" s="22">
        <v>0</v>
      </c>
      <c r="O87" s="22">
        <v>12332.0016</v>
      </c>
      <c r="P87" s="21">
        <f t="shared" si="15"/>
        <v>235279.50844931506</v>
      </c>
    </row>
    <row r="88" spans="1:27" s="14" customFormat="1" ht="25.5" x14ac:dyDescent="0.2">
      <c r="A88" s="15" t="s">
        <v>158</v>
      </c>
      <c r="B88" s="25" t="s">
        <v>159</v>
      </c>
      <c r="C88" s="29">
        <v>8</v>
      </c>
      <c r="D88" s="17" t="s">
        <v>155</v>
      </c>
      <c r="E88" s="18">
        <v>503</v>
      </c>
      <c r="F88" s="30">
        <v>1</v>
      </c>
      <c r="G88" s="31">
        <v>3606</v>
      </c>
      <c r="H88" s="20">
        <f t="shared" si="11"/>
        <v>3606</v>
      </c>
      <c r="I88" s="21">
        <f t="shared" si="13"/>
        <v>43272</v>
      </c>
      <c r="J88" s="22">
        <v>0</v>
      </c>
      <c r="K88" s="22">
        <f t="shared" si="12"/>
        <v>592.76712328767121</v>
      </c>
      <c r="L88" s="22">
        <f t="shared" si="14"/>
        <v>5927.6712328767126</v>
      </c>
      <c r="M88" s="22">
        <v>0</v>
      </c>
      <c r="N88" s="22">
        <v>0</v>
      </c>
      <c r="O88" s="22">
        <v>5729.0016000000005</v>
      </c>
      <c r="P88" s="21">
        <f t="shared" si="15"/>
        <v>55521.439956164388</v>
      </c>
    </row>
    <row r="89" spans="1:27" s="14" customFormat="1" ht="15.75" x14ac:dyDescent="0.2">
      <c r="A89" s="15" t="s">
        <v>160</v>
      </c>
      <c r="B89" s="25" t="s">
        <v>161</v>
      </c>
      <c r="C89" s="29">
        <v>8</v>
      </c>
      <c r="D89" s="17" t="s">
        <v>155</v>
      </c>
      <c r="E89" s="18">
        <v>503</v>
      </c>
      <c r="F89" s="30">
        <v>1</v>
      </c>
      <c r="G89" s="31">
        <v>4356</v>
      </c>
      <c r="H89" s="20">
        <f t="shared" si="11"/>
        <v>4356</v>
      </c>
      <c r="I89" s="21">
        <f t="shared" si="13"/>
        <v>52272</v>
      </c>
      <c r="J89" s="22">
        <v>0</v>
      </c>
      <c r="K89" s="22">
        <f t="shared" si="12"/>
        <v>716.05479452054794</v>
      </c>
      <c r="L89" s="22">
        <f t="shared" si="14"/>
        <v>7160.5479452054797</v>
      </c>
      <c r="M89" s="22">
        <v>0</v>
      </c>
      <c r="N89" s="22">
        <v>0</v>
      </c>
      <c r="O89" s="22">
        <v>6902.0015999999996</v>
      </c>
      <c r="P89" s="21">
        <f t="shared" si="15"/>
        <v>67050.604339726022</v>
      </c>
    </row>
    <row r="90" spans="1:27" s="14" customFormat="1" ht="15" customHeight="1" x14ac:dyDescent="0.2">
      <c r="A90" s="56" t="s">
        <v>23</v>
      </c>
      <c r="B90" s="56"/>
      <c r="C90" s="56"/>
      <c r="D90" s="56"/>
      <c r="E90" s="56"/>
      <c r="F90" s="23">
        <f>SUM(F86:F89)</f>
        <v>5</v>
      </c>
      <c r="G90" s="20"/>
      <c r="H90" s="20"/>
      <c r="I90" s="24">
        <f>SUM(I86:I89)</f>
        <v>427752</v>
      </c>
      <c r="J90" s="24">
        <f t="shared" ref="J90:P90" si="17">SUM(J86:J89)</f>
        <v>0</v>
      </c>
      <c r="K90" s="24">
        <f t="shared" si="17"/>
        <v>5859.6164383561636</v>
      </c>
      <c r="L90" s="24">
        <f t="shared" si="17"/>
        <v>58596.164383561641</v>
      </c>
      <c r="M90" s="24">
        <f t="shared" si="17"/>
        <v>0</v>
      </c>
      <c r="N90" s="24">
        <f t="shared" si="17"/>
        <v>0</v>
      </c>
      <c r="O90" s="24">
        <f t="shared" si="17"/>
        <v>24963.004799999999</v>
      </c>
      <c r="P90" s="24">
        <f t="shared" si="17"/>
        <v>517170.78562191781</v>
      </c>
    </row>
    <row r="91" spans="1:27" s="14" customFormat="1" ht="15.75" x14ac:dyDescent="0.2">
      <c r="A91" s="15" t="s">
        <v>162</v>
      </c>
      <c r="B91" s="25" t="s">
        <v>163</v>
      </c>
      <c r="C91" s="29">
        <v>9</v>
      </c>
      <c r="D91" s="17" t="s">
        <v>164</v>
      </c>
      <c r="E91" s="18">
        <v>503</v>
      </c>
      <c r="F91" s="30">
        <v>1</v>
      </c>
      <c r="G91" s="31">
        <v>16482</v>
      </c>
      <c r="H91" s="20">
        <f t="shared" si="11"/>
        <v>16482</v>
      </c>
      <c r="I91" s="21">
        <f t="shared" si="13"/>
        <v>197784</v>
      </c>
      <c r="J91" s="22">
        <v>0</v>
      </c>
      <c r="K91" s="22">
        <f t="shared" si="12"/>
        <v>2709.3698630136987</v>
      </c>
      <c r="L91" s="22">
        <f t="shared" si="14"/>
        <v>27093.698630136987</v>
      </c>
      <c r="M91" s="22">
        <v>0</v>
      </c>
      <c r="N91" s="22">
        <v>0</v>
      </c>
      <c r="O91" s="22">
        <v>0</v>
      </c>
      <c r="P91" s="21">
        <f t="shared" si="15"/>
        <v>227587.0684931507</v>
      </c>
    </row>
    <row r="92" spans="1:27" s="14" customFormat="1" ht="15.75" x14ac:dyDescent="0.2">
      <c r="A92" s="15" t="s">
        <v>165</v>
      </c>
      <c r="B92" s="25" t="s">
        <v>166</v>
      </c>
      <c r="C92" s="29">
        <v>9</v>
      </c>
      <c r="D92" s="17" t="s">
        <v>164</v>
      </c>
      <c r="E92" s="18">
        <v>503</v>
      </c>
      <c r="F92" s="30">
        <v>1</v>
      </c>
      <c r="G92" s="31">
        <v>8073</v>
      </c>
      <c r="H92" s="20">
        <f t="shared" si="11"/>
        <v>8073</v>
      </c>
      <c r="I92" s="21">
        <f t="shared" si="13"/>
        <v>96876</v>
      </c>
      <c r="J92" s="22">
        <v>0</v>
      </c>
      <c r="K92" s="22">
        <f t="shared" si="12"/>
        <v>1327.0684931506848</v>
      </c>
      <c r="L92" s="22">
        <f t="shared" si="14"/>
        <v>13270.68493150685</v>
      </c>
      <c r="M92" s="22">
        <v>0</v>
      </c>
      <c r="N92" s="22">
        <v>0</v>
      </c>
      <c r="O92" s="22">
        <v>12331.0008</v>
      </c>
      <c r="P92" s="21">
        <f t="shared" si="15"/>
        <v>123804.75422465753</v>
      </c>
    </row>
    <row r="93" spans="1:27" s="14" customFormat="1" ht="15.75" x14ac:dyDescent="0.2">
      <c r="A93" s="15" t="s">
        <v>167</v>
      </c>
      <c r="B93" s="25" t="s">
        <v>168</v>
      </c>
      <c r="C93" s="29">
        <v>9</v>
      </c>
      <c r="D93" s="17" t="s">
        <v>164</v>
      </c>
      <c r="E93" s="18">
        <v>503</v>
      </c>
      <c r="F93" s="30">
        <v>1</v>
      </c>
      <c r="G93" s="31">
        <v>7771.5</v>
      </c>
      <c r="H93" s="20">
        <f t="shared" si="11"/>
        <v>7771.5</v>
      </c>
      <c r="I93" s="21">
        <f t="shared" si="13"/>
        <v>93258</v>
      </c>
      <c r="J93" s="22">
        <v>0</v>
      </c>
      <c r="K93" s="22">
        <f t="shared" si="12"/>
        <v>1277.5068493150686</v>
      </c>
      <c r="L93" s="22">
        <f t="shared" si="14"/>
        <v>12775.068493150686</v>
      </c>
      <c r="M93" s="22">
        <v>0</v>
      </c>
      <c r="N93" s="22">
        <v>0</v>
      </c>
      <c r="O93" s="22">
        <v>11128.0008</v>
      </c>
      <c r="P93" s="21">
        <f t="shared" si="15"/>
        <v>118438.57614246575</v>
      </c>
    </row>
    <row r="94" spans="1:27" s="14" customFormat="1" ht="15.75" x14ac:dyDescent="0.2">
      <c r="A94" s="15" t="s">
        <v>67</v>
      </c>
      <c r="B94" s="25" t="s">
        <v>169</v>
      </c>
      <c r="C94" s="29">
        <v>9</v>
      </c>
      <c r="D94" s="17" t="s">
        <v>164</v>
      </c>
      <c r="E94" s="18">
        <v>503</v>
      </c>
      <c r="F94" s="30">
        <v>1</v>
      </c>
      <c r="G94" s="31">
        <f>2750.001*2</f>
        <v>5500.0020000000004</v>
      </c>
      <c r="H94" s="20">
        <f t="shared" si="11"/>
        <v>5500.0020000000004</v>
      </c>
      <c r="I94" s="21">
        <f t="shared" si="13"/>
        <v>66000.024000000005</v>
      </c>
      <c r="J94" s="22">
        <v>0</v>
      </c>
      <c r="K94" s="22">
        <f t="shared" si="12"/>
        <v>904.10991780821928</v>
      </c>
      <c r="L94" s="22">
        <f t="shared" si="14"/>
        <v>9041.0991780821932</v>
      </c>
      <c r="M94" s="22">
        <v>0</v>
      </c>
      <c r="N94" s="22">
        <v>0</v>
      </c>
      <c r="O94" s="22">
        <v>3102</v>
      </c>
      <c r="P94" s="21">
        <f t="shared" si="15"/>
        <v>79047.23309589042</v>
      </c>
    </row>
    <row r="95" spans="1:27" s="14" customFormat="1" ht="15" customHeight="1" x14ac:dyDescent="0.2">
      <c r="A95" s="56" t="s">
        <v>23</v>
      </c>
      <c r="B95" s="56"/>
      <c r="C95" s="56"/>
      <c r="D95" s="56"/>
      <c r="E95" s="56"/>
      <c r="F95" s="23">
        <f>SUM(F91:F94)</f>
        <v>4</v>
      </c>
      <c r="G95" s="20"/>
      <c r="H95" s="20"/>
      <c r="I95" s="24">
        <f>SUM(I91:I94)</f>
        <v>453918.02399999998</v>
      </c>
      <c r="J95" s="24">
        <f t="shared" ref="J95:P95" si="18">SUM(J91:J94)</f>
        <v>0</v>
      </c>
      <c r="K95" s="24">
        <f t="shared" si="18"/>
        <v>6218.0551232876714</v>
      </c>
      <c r="L95" s="24">
        <f t="shared" si="18"/>
        <v>62180.551232876714</v>
      </c>
      <c r="M95" s="24">
        <f t="shared" si="18"/>
        <v>0</v>
      </c>
      <c r="N95" s="24">
        <f t="shared" si="18"/>
        <v>0</v>
      </c>
      <c r="O95" s="24">
        <f t="shared" si="18"/>
        <v>26561.0016</v>
      </c>
      <c r="P95" s="24">
        <f t="shared" si="18"/>
        <v>548877.63195616438</v>
      </c>
    </row>
    <row r="96" spans="1:27" s="14" customFormat="1" ht="15.75" x14ac:dyDescent="0.2">
      <c r="A96" s="15" t="s">
        <v>170</v>
      </c>
      <c r="B96" s="25" t="s">
        <v>171</v>
      </c>
      <c r="C96" s="29">
        <v>10</v>
      </c>
      <c r="D96" s="17" t="s">
        <v>172</v>
      </c>
      <c r="E96" s="18">
        <v>502</v>
      </c>
      <c r="F96" s="30">
        <v>1</v>
      </c>
      <c r="G96" s="31">
        <v>11856</v>
      </c>
      <c r="H96" s="20">
        <f t="shared" si="11"/>
        <v>11856</v>
      </c>
      <c r="I96" s="21">
        <f t="shared" si="13"/>
        <v>142272</v>
      </c>
      <c r="J96" s="22">
        <v>0</v>
      </c>
      <c r="K96" s="22">
        <f t="shared" si="12"/>
        <v>1948.9315068493149</v>
      </c>
      <c r="L96" s="22">
        <f t="shared" si="14"/>
        <v>19489.31506849315</v>
      </c>
      <c r="M96" s="22">
        <v>0</v>
      </c>
      <c r="N96" s="22">
        <v>0</v>
      </c>
      <c r="O96" s="22">
        <v>5423.0016000000005</v>
      </c>
      <c r="P96" s="21">
        <f t="shared" si="15"/>
        <v>169133.24817534245</v>
      </c>
    </row>
    <row r="97" spans="1:26" s="14" customFormat="1" ht="22.5" x14ac:dyDescent="0.2">
      <c r="A97" s="15" t="s">
        <v>173</v>
      </c>
      <c r="B97" s="34" t="s">
        <v>408</v>
      </c>
      <c r="C97" s="29">
        <v>10</v>
      </c>
      <c r="D97" s="17" t="s">
        <v>172</v>
      </c>
      <c r="E97" s="18">
        <v>502</v>
      </c>
      <c r="F97" s="30">
        <v>2</v>
      </c>
      <c r="G97" s="31">
        <v>5856</v>
      </c>
      <c r="H97" s="20">
        <f t="shared" si="11"/>
        <v>11712</v>
      </c>
      <c r="I97" s="21">
        <f t="shared" si="13"/>
        <v>140544</v>
      </c>
      <c r="J97" s="22">
        <v>0</v>
      </c>
      <c r="K97" s="22">
        <f t="shared" si="12"/>
        <v>1925.2602739726026</v>
      </c>
      <c r="L97" s="22">
        <f t="shared" si="14"/>
        <v>19252.602739726026</v>
      </c>
      <c r="M97" s="22">
        <v>0</v>
      </c>
      <c r="N97" s="22">
        <v>0</v>
      </c>
      <c r="O97" s="22">
        <v>9615</v>
      </c>
      <c r="P97" s="21">
        <f t="shared" si="15"/>
        <v>171336.86301369863</v>
      </c>
    </row>
    <row r="98" spans="1:26" s="14" customFormat="1" ht="15.75" x14ac:dyDescent="0.2">
      <c r="A98" s="15" t="s">
        <v>173</v>
      </c>
      <c r="B98" s="34" t="s">
        <v>402</v>
      </c>
      <c r="C98" s="29">
        <v>10</v>
      </c>
      <c r="D98" s="17" t="s">
        <v>172</v>
      </c>
      <c r="E98" s="18">
        <v>502</v>
      </c>
      <c r="F98" s="30">
        <v>1</v>
      </c>
      <c r="G98" s="31">
        <v>6207</v>
      </c>
      <c r="H98" s="20">
        <f t="shared" si="11"/>
        <v>6207</v>
      </c>
      <c r="I98" s="21">
        <f t="shared" si="13"/>
        <v>74484</v>
      </c>
      <c r="J98" s="22"/>
      <c r="K98" s="22">
        <f t="shared" si="12"/>
        <v>1020.3287671232877</v>
      </c>
      <c r="L98" s="22">
        <f t="shared" si="14"/>
        <v>10203.287671232878</v>
      </c>
      <c r="M98" s="22"/>
      <c r="N98" s="22"/>
      <c r="O98" s="22">
        <v>9615</v>
      </c>
      <c r="P98" s="21">
        <f t="shared" si="15"/>
        <v>95322.616438356155</v>
      </c>
    </row>
    <row r="99" spans="1:26" s="14" customFormat="1" ht="15.75" x14ac:dyDescent="0.2">
      <c r="A99" s="15" t="s">
        <v>173</v>
      </c>
      <c r="B99" s="25" t="s">
        <v>397</v>
      </c>
      <c r="C99" s="29">
        <v>10</v>
      </c>
      <c r="D99" s="17" t="s">
        <v>172</v>
      </c>
      <c r="E99" s="18">
        <v>502</v>
      </c>
      <c r="F99" s="30">
        <v>1</v>
      </c>
      <c r="G99" s="31">
        <v>5856</v>
      </c>
      <c r="H99" s="20">
        <f t="shared" si="11"/>
        <v>5856</v>
      </c>
      <c r="I99" s="21">
        <f t="shared" si="13"/>
        <v>70272</v>
      </c>
      <c r="J99" s="22">
        <v>0</v>
      </c>
      <c r="K99" s="22">
        <f t="shared" si="12"/>
        <v>962.6301369863013</v>
      </c>
      <c r="L99" s="22">
        <f t="shared" si="14"/>
        <v>9626.301369863013</v>
      </c>
      <c r="M99" s="22">
        <v>0</v>
      </c>
      <c r="N99" s="22">
        <v>0</v>
      </c>
      <c r="O99" s="22">
        <v>6423.5999999999995</v>
      </c>
      <c r="P99" s="21">
        <f t="shared" si="15"/>
        <v>87284.531506849322</v>
      </c>
    </row>
    <row r="100" spans="1:26" s="14" customFormat="1" ht="15" customHeight="1" x14ac:dyDescent="0.2">
      <c r="A100" s="56" t="s">
        <v>23</v>
      </c>
      <c r="B100" s="56"/>
      <c r="C100" s="56"/>
      <c r="D100" s="56"/>
      <c r="E100" s="56"/>
      <c r="F100" s="23">
        <f>SUM(F96:F99)</f>
        <v>5</v>
      </c>
      <c r="G100" s="20"/>
      <c r="H100" s="20"/>
      <c r="I100" s="24">
        <f>SUM(I96:I99)</f>
        <v>427572</v>
      </c>
      <c r="J100" s="24">
        <f t="shared" ref="J100:P100" si="19">SUM(J96:J99)</f>
        <v>0</v>
      </c>
      <c r="K100" s="24">
        <f t="shared" si="19"/>
        <v>5857.1506849315065</v>
      </c>
      <c r="L100" s="24">
        <f t="shared" si="19"/>
        <v>58571.506849315076</v>
      </c>
      <c r="M100" s="24">
        <f t="shared" si="19"/>
        <v>0</v>
      </c>
      <c r="N100" s="24">
        <f t="shared" si="19"/>
        <v>0</v>
      </c>
      <c r="O100" s="24">
        <f t="shared" si="19"/>
        <v>31076.601599999998</v>
      </c>
      <c r="P100" s="24">
        <f t="shared" si="19"/>
        <v>523077.25913424656</v>
      </c>
    </row>
    <row r="101" spans="1:26" s="14" customFormat="1" ht="25.5" x14ac:dyDescent="0.2">
      <c r="A101" s="15" t="s">
        <v>175</v>
      </c>
      <c r="B101" s="25" t="s">
        <v>176</v>
      </c>
      <c r="C101" s="29">
        <v>11</v>
      </c>
      <c r="D101" s="17" t="s">
        <v>177</v>
      </c>
      <c r="E101" s="18">
        <v>503</v>
      </c>
      <c r="F101" s="30">
        <v>1</v>
      </c>
      <c r="G101" s="31">
        <v>19002</v>
      </c>
      <c r="H101" s="20">
        <f t="shared" si="11"/>
        <v>19002</v>
      </c>
      <c r="I101" s="21">
        <f t="shared" si="13"/>
        <v>228024</v>
      </c>
      <c r="J101" s="22">
        <v>0</v>
      </c>
      <c r="K101" s="22">
        <f t="shared" si="12"/>
        <v>3123.6164383561645</v>
      </c>
      <c r="L101" s="22">
        <f t="shared" si="14"/>
        <v>31236.164383561645</v>
      </c>
      <c r="M101" s="22">
        <v>0</v>
      </c>
      <c r="N101" s="22">
        <v>0</v>
      </c>
      <c r="O101" s="22">
        <v>0</v>
      </c>
      <c r="P101" s="21">
        <f t="shared" si="15"/>
        <v>262383.78082191781</v>
      </c>
    </row>
    <row r="102" spans="1:26" s="14" customFormat="1" ht="25.5" x14ac:dyDescent="0.2">
      <c r="A102" s="15" t="s">
        <v>178</v>
      </c>
      <c r="B102" s="25" t="s">
        <v>179</v>
      </c>
      <c r="C102" s="29">
        <v>11</v>
      </c>
      <c r="D102" s="17" t="s">
        <v>177</v>
      </c>
      <c r="E102" s="18">
        <v>503</v>
      </c>
      <c r="F102" s="30">
        <v>1</v>
      </c>
      <c r="G102" s="31">
        <v>8253</v>
      </c>
      <c r="H102" s="20">
        <f t="shared" si="11"/>
        <v>8253</v>
      </c>
      <c r="I102" s="21">
        <f t="shared" si="13"/>
        <v>99036</v>
      </c>
      <c r="J102" s="22">
        <v>0</v>
      </c>
      <c r="K102" s="22">
        <f t="shared" si="12"/>
        <v>1356.6575342465753</v>
      </c>
      <c r="L102" s="22">
        <f t="shared" si="14"/>
        <v>13566.575342465754</v>
      </c>
      <c r="M102" s="22">
        <v>0</v>
      </c>
      <c r="N102" s="22">
        <v>0</v>
      </c>
      <c r="O102" s="22">
        <v>12598.0008</v>
      </c>
      <c r="P102" s="21">
        <f t="shared" si="15"/>
        <v>126557.23367671233</v>
      </c>
    </row>
    <row r="103" spans="1:26" s="14" customFormat="1" ht="25.5" x14ac:dyDescent="0.2">
      <c r="A103" s="15" t="s">
        <v>180</v>
      </c>
      <c r="B103" s="25" t="s">
        <v>181</v>
      </c>
      <c r="C103" s="29">
        <v>11</v>
      </c>
      <c r="D103" s="17" t="s">
        <v>177</v>
      </c>
      <c r="E103" s="18">
        <v>503</v>
      </c>
      <c r="F103" s="30">
        <v>1</v>
      </c>
      <c r="G103" s="31">
        <v>8095.5</v>
      </c>
      <c r="H103" s="20">
        <f t="shared" si="11"/>
        <v>8095.5</v>
      </c>
      <c r="I103" s="21">
        <f t="shared" si="13"/>
        <v>97146</v>
      </c>
      <c r="J103" s="22">
        <v>0</v>
      </c>
      <c r="K103" s="22">
        <f t="shared" si="12"/>
        <v>1330.7671232876712</v>
      </c>
      <c r="L103" s="22">
        <f t="shared" si="14"/>
        <v>13307.671232876712</v>
      </c>
      <c r="M103" s="22">
        <v>0</v>
      </c>
      <c r="N103" s="22">
        <v>0</v>
      </c>
      <c r="O103" s="22">
        <v>12364.0008</v>
      </c>
      <c r="P103" s="21">
        <f t="shared" si="15"/>
        <v>124148.43915616439</v>
      </c>
    </row>
    <row r="104" spans="1:26" s="14" customFormat="1" ht="26.25" customHeight="1" x14ac:dyDescent="0.2">
      <c r="A104" s="15" t="s">
        <v>182</v>
      </c>
      <c r="B104" s="25" t="s">
        <v>183</v>
      </c>
      <c r="C104" s="29">
        <v>11</v>
      </c>
      <c r="D104" s="17" t="s">
        <v>177</v>
      </c>
      <c r="E104" s="18">
        <v>503</v>
      </c>
      <c r="F104" s="30">
        <v>1</v>
      </c>
      <c r="G104" s="31">
        <v>12769.5</v>
      </c>
      <c r="H104" s="20">
        <f t="shared" si="11"/>
        <v>12769.5</v>
      </c>
      <c r="I104" s="21">
        <f t="shared" si="13"/>
        <v>153234</v>
      </c>
      <c r="J104" s="22">
        <v>0</v>
      </c>
      <c r="K104" s="22">
        <f t="shared" si="12"/>
        <v>2099.0958904109589</v>
      </c>
      <c r="L104" s="22">
        <f t="shared" si="14"/>
        <v>20990.95890410959</v>
      </c>
      <c r="M104" s="22">
        <v>0</v>
      </c>
      <c r="N104" s="22">
        <v>0</v>
      </c>
      <c r="O104" s="22">
        <v>19211.0016</v>
      </c>
      <c r="P104" s="21">
        <f t="shared" si="15"/>
        <v>195535.05639452054</v>
      </c>
    </row>
    <row r="105" spans="1:26" s="14" customFormat="1" ht="26.25" customHeight="1" x14ac:dyDescent="0.2">
      <c r="A105" s="15" t="s">
        <v>180</v>
      </c>
      <c r="B105" s="25" t="s">
        <v>184</v>
      </c>
      <c r="C105" s="29">
        <v>11</v>
      </c>
      <c r="D105" s="17" t="s">
        <v>177</v>
      </c>
      <c r="E105" s="18">
        <v>503</v>
      </c>
      <c r="F105" s="30">
        <v>1</v>
      </c>
      <c r="G105" s="31">
        <v>15012</v>
      </c>
      <c r="H105" s="20">
        <f t="shared" si="11"/>
        <v>15012</v>
      </c>
      <c r="I105" s="21">
        <f t="shared" si="13"/>
        <v>180144</v>
      </c>
      <c r="J105" s="22">
        <v>0</v>
      </c>
      <c r="K105" s="22">
        <f t="shared" si="12"/>
        <v>2467.7260273972606</v>
      </c>
      <c r="L105" s="22">
        <f t="shared" si="14"/>
        <v>24677.260273972603</v>
      </c>
      <c r="M105" s="22">
        <v>0</v>
      </c>
      <c r="N105" s="22">
        <v>0</v>
      </c>
      <c r="O105" s="22">
        <v>22494</v>
      </c>
      <c r="P105" s="21">
        <f t="shared" si="15"/>
        <v>229782.98630136988</v>
      </c>
    </row>
    <row r="106" spans="1:26" s="14" customFormat="1" ht="25.5" x14ac:dyDescent="0.2">
      <c r="A106" s="15" t="s">
        <v>185</v>
      </c>
      <c r="B106" s="25" t="s">
        <v>186</v>
      </c>
      <c r="C106" s="29">
        <v>11</v>
      </c>
      <c r="D106" s="17" t="s">
        <v>177</v>
      </c>
      <c r="E106" s="18">
        <v>503</v>
      </c>
      <c r="F106" s="30">
        <v>1</v>
      </c>
      <c r="G106" s="31">
        <v>10686</v>
      </c>
      <c r="H106" s="20">
        <f t="shared" si="11"/>
        <v>10686</v>
      </c>
      <c r="I106" s="21">
        <f t="shared" si="13"/>
        <v>128232</v>
      </c>
      <c r="J106" s="22">
        <v>0</v>
      </c>
      <c r="K106" s="22">
        <f t="shared" si="12"/>
        <v>1756.6027397260273</v>
      </c>
      <c r="L106" s="22">
        <f t="shared" si="14"/>
        <v>17566.027397260274</v>
      </c>
      <c r="M106" s="22">
        <v>0</v>
      </c>
      <c r="N106" s="22">
        <v>0</v>
      </c>
      <c r="O106" s="22">
        <v>6026.9040000000005</v>
      </c>
      <c r="P106" s="21">
        <f t="shared" si="15"/>
        <v>153581.53413698633</v>
      </c>
    </row>
    <row r="107" spans="1:26" s="14" customFormat="1" ht="25.5" x14ac:dyDescent="0.2">
      <c r="A107" s="15" t="s">
        <v>50</v>
      </c>
      <c r="B107" s="25" t="s">
        <v>187</v>
      </c>
      <c r="C107" s="29">
        <v>11</v>
      </c>
      <c r="D107" s="17" t="s">
        <v>177</v>
      </c>
      <c r="E107" s="18">
        <v>503</v>
      </c>
      <c r="F107" s="30">
        <v>1</v>
      </c>
      <c r="G107" s="31">
        <v>8442</v>
      </c>
      <c r="H107" s="20">
        <f t="shared" si="11"/>
        <v>8442</v>
      </c>
      <c r="I107" s="21">
        <f t="shared" si="13"/>
        <v>101304</v>
      </c>
      <c r="J107" s="22">
        <v>0</v>
      </c>
      <c r="K107" s="22">
        <f t="shared" si="12"/>
        <v>1387.7260273972604</v>
      </c>
      <c r="L107" s="22">
        <f t="shared" si="14"/>
        <v>13877.260273972604</v>
      </c>
      <c r="M107" s="22">
        <v>0</v>
      </c>
      <c r="N107" s="22">
        <v>0</v>
      </c>
      <c r="O107" s="22">
        <v>12882</v>
      </c>
      <c r="P107" s="21">
        <f t="shared" si="15"/>
        <v>129450.98630136986</v>
      </c>
    </row>
    <row r="108" spans="1:26" s="14" customFormat="1" ht="25.5" x14ac:dyDescent="0.2">
      <c r="A108" s="15" t="s">
        <v>47</v>
      </c>
      <c r="B108" s="25" t="s">
        <v>188</v>
      </c>
      <c r="C108" s="29">
        <v>11</v>
      </c>
      <c r="D108" s="17" t="s">
        <v>177</v>
      </c>
      <c r="E108" s="18">
        <v>503</v>
      </c>
      <c r="F108" s="30">
        <v>1</v>
      </c>
      <c r="G108" s="31">
        <v>9333</v>
      </c>
      <c r="H108" s="20">
        <f t="shared" si="11"/>
        <v>9333</v>
      </c>
      <c r="I108" s="21">
        <f t="shared" si="13"/>
        <v>111996</v>
      </c>
      <c r="J108" s="22">
        <v>0</v>
      </c>
      <c r="K108" s="22">
        <f t="shared" si="12"/>
        <v>1534.191780821918</v>
      </c>
      <c r="L108" s="22">
        <f t="shared" si="14"/>
        <v>15341.917808219179</v>
      </c>
      <c r="M108" s="22">
        <v>0</v>
      </c>
      <c r="N108" s="22">
        <v>0</v>
      </c>
      <c r="O108" s="22">
        <v>14193</v>
      </c>
      <c r="P108" s="21">
        <f t="shared" si="15"/>
        <v>143065.10958904109</v>
      </c>
    </row>
    <row r="109" spans="1:26" s="14" customFormat="1" ht="25.5" x14ac:dyDescent="0.2">
      <c r="A109" s="15" t="s">
        <v>39</v>
      </c>
      <c r="B109" s="25" t="s">
        <v>189</v>
      </c>
      <c r="C109" s="29">
        <v>11</v>
      </c>
      <c r="D109" s="17" t="s">
        <v>177</v>
      </c>
      <c r="E109" s="18">
        <v>503</v>
      </c>
      <c r="F109" s="30">
        <v>1</v>
      </c>
      <c r="G109" s="31">
        <f>4181.25*2</f>
        <v>8362.5</v>
      </c>
      <c r="H109" s="20">
        <f t="shared" si="11"/>
        <v>8362.5</v>
      </c>
      <c r="I109" s="21">
        <f t="shared" si="13"/>
        <v>100350</v>
      </c>
      <c r="J109" s="22">
        <v>0</v>
      </c>
      <c r="K109" s="22">
        <f t="shared" si="12"/>
        <v>1374.6575342465753</v>
      </c>
      <c r="L109" s="22">
        <f t="shared" si="14"/>
        <v>13746.575342465752</v>
      </c>
      <c r="M109" s="22">
        <v>0</v>
      </c>
      <c r="N109" s="22">
        <v>0</v>
      </c>
      <c r="O109" s="32">
        <v>4716.4500000000007</v>
      </c>
      <c r="P109" s="21">
        <f t="shared" si="15"/>
        <v>120187.68287671234</v>
      </c>
    </row>
    <row r="110" spans="1:26" s="14" customFormat="1" ht="15" customHeight="1" x14ac:dyDescent="0.2">
      <c r="A110" s="56" t="s">
        <v>23</v>
      </c>
      <c r="B110" s="56"/>
      <c r="C110" s="56"/>
      <c r="D110" s="56"/>
      <c r="E110" s="56"/>
      <c r="F110" s="23">
        <f>SUM(F101:F109)</f>
        <v>9</v>
      </c>
      <c r="G110" s="20"/>
      <c r="H110" s="20">
        <f t="shared" si="11"/>
        <v>0</v>
      </c>
      <c r="I110" s="24">
        <f>SUM(I101:I109)</f>
        <v>1199466</v>
      </c>
      <c r="J110" s="24">
        <f t="shared" ref="J110:P110" si="20">SUM(J101:J109)</f>
        <v>0</v>
      </c>
      <c r="K110" s="24">
        <f t="shared" si="20"/>
        <v>16431.041095890414</v>
      </c>
      <c r="L110" s="24">
        <f t="shared" si="20"/>
        <v>164310.4109589041</v>
      </c>
      <c r="M110" s="24">
        <f t="shared" si="20"/>
        <v>0</v>
      </c>
      <c r="N110" s="24">
        <f t="shared" si="20"/>
        <v>0</v>
      </c>
      <c r="O110" s="24">
        <f t="shared" si="20"/>
        <v>104485.3572</v>
      </c>
      <c r="P110" s="24">
        <f t="shared" si="20"/>
        <v>1484692.8092547946</v>
      </c>
    </row>
    <row r="111" spans="1:26" s="14" customFormat="1" ht="15.95" customHeight="1" x14ac:dyDescent="0.2">
      <c r="A111" s="15" t="s">
        <v>190</v>
      </c>
      <c r="B111" s="25" t="s">
        <v>191</v>
      </c>
      <c r="C111" s="29">
        <v>12</v>
      </c>
      <c r="D111" s="17" t="s">
        <v>192</v>
      </c>
      <c r="E111" s="18">
        <v>503</v>
      </c>
      <c r="F111" s="30">
        <v>1</v>
      </c>
      <c r="G111" s="31">
        <v>19002</v>
      </c>
      <c r="H111" s="20">
        <f t="shared" si="11"/>
        <v>19002</v>
      </c>
      <c r="I111" s="21">
        <f t="shared" si="13"/>
        <v>228024</v>
      </c>
      <c r="J111" s="22">
        <v>0</v>
      </c>
      <c r="K111" s="22">
        <f t="shared" si="12"/>
        <v>3123.6164383561645</v>
      </c>
      <c r="L111" s="22">
        <f t="shared" si="14"/>
        <v>31236.164383561645</v>
      </c>
      <c r="M111" s="22">
        <v>0</v>
      </c>
      <c r="N111" s="22">
        <v>0</v>
      </c>
      <c r="O111" s="22">
        <v>0</v>
      </c>
      <c r="P111" s="21">
        <f t="shared" si="15"/>
        <v>262383.78082191781</v>
      </c>
    </row>
    <row r="112" spans="1:26" s="14" customFormat="1" ht="15.95" customHeight="1" x14ac:dyDescent="0.2">
      <c r="A112" s="15" t="s">
        <v>193</v>
      </c>
      <c r="B112" s="25" t="s">
        <v>194</v>
      </c>
      <c r="C112" s="29">
        <v>12</v>
      </c>
      <c r="D112" s="17" t="s">
        <v>192</v>
      </c>
      <c r="E112" s="18">
        <v>503</v>
      </c>
      <c r="F112" s="30">
        <v>1</v>
      </c>
      <c r="G112" s="31">
        <v>18910.5</v>
      </c>
      <c r="H112" s="20">
        <f t="shared" si="11"/>
        <v>18910.5</v>
      </c>
      <c r="I112" s="21">
        <f t="shared" si="13"/>
        <v>226926</v>
      </c>
      <c r="J112" s="22">
        <v>0</v>
      </c>
      <c r="K112" s="22">
        <f t="shared" si="12"/>
        <v>3108.5753424657537</v>
      </c>
      <c r="L112" s="22">
        <f t="shared" si="14"/>
        <v>31085.753424657538</v>
      </c>
      <c r="M112" s="22">
        <v>0</v>
      </c>
      <c r="N112" s="22">
        <v>0</v>
      </c>
      <c r="O112" s="22">
        <v>8667</v>
      </c>
      <c r="P112" s="21">
        <f t="shared" si="15"/>
        <v>269787.32876712328</v>
      </c>
      <c r="R112" s="36"/>
      <c r="T112" s="37"/>
      <c r="U112" s="37"/>
      <c r="V112" s="37"/>
      <c r="W112" s="37"/>
      <c r="X112" s="37"/>
      <c r="Y112" s="37"/>
      <c r="Z112" s="37"/>
    </row>
    <row r="113" spans="1:16" s="14" customFormat="1" ht="15.95" customHeight="1" x14ac:dyDescent="0.2">
      <c r="A113" s="15" t="s">
        <v>195</v>
      </c>
      <c r="B113" s="25" t="s">
        <v>196</v>
      </c>
      <c r="C113" s="29">
        <v>12</v>
      </c>
      <c r="D113" s="17" t="s">
        <v>192</v>
      </c>
      <c r="E113" s="18">
        <v>503</v>
      </c>
      <c r="F113" s="30">
        <v>1</v>
      </c>
      <c r="G113" s="31">
        <v>9894</v>
      </c>
      <c r="H113" s="20">
        <f t="shared" si="11"/>
        <v>9894</v>
      </c>
      <c r="I113" s="21">
        <f t="shared" si="13"/>
        <v>118728</v>
      </c>
      <c r="J113" s="22">
        <v>0</v>
      </c>
      <c r="K113" s="22">
        <f t="shared" si="12"/>
        <v>1626.4109589041095</v>
      </c>
      <c r="L113" s="22">
        <f t="shared" si="14"/>
        <v>16264.109589041094</v>
      </c>
      <c r="M113" s="22">
        <v>0</v>
      </c>
      <c r="N113" s="22">
        <v>0</v>
      </c>
      <c r="O113" s="22">
        <v>15796.0008</v>
      </c>
      <c r="P113" s="21">
        <f t="shared" si="15"/>
        <v>152414.52134794521</v>
      </c>
    </row>
    <row r="114" spans="1:16" s="14" customFormat="1" ht="15.95" customHeight="1" x14ac:dyDescent="0.2">
      <c r="A114" s="15" t="s">
        <v>67</v>
      </c>
      <c r="B114" s="25" t="s">
        <v>197</v>
      </c>
      <c r="C114" s="29">
        <v>12</v>
      </c>
      <c r="D114" s="17" t="s">
        <v>192</v>
      </c>
      <c r="E114" s="18">
        <v>503</v>
      </c>
      <c r="F114" s="30">
        <v>1</v>
      </c>
      <c r="G114" s="31">
        <v>11121</v>
      </c>
      <c r="H114" s="20">
        <f t="shared" si="11"/>
        <v>11121</v>
      </c>
      <c r="I114" s="21">
        <f t="shared" si="13"/>
        <v>133452</v>
      </c>
      <c r="J114" s="22">
        <v>0</v>
      </c>
      <c r="K114" s="22">
        <f t="shared" si="12"/>
        <v>1828.1095890410959</v>
      </c>
      <c r="L114" s="22">
        <f t="shared" si="14"/>
        <v>18281.095890410958</v>
      </c>
      <c r="M114" s="22">
        <v>0</v>
      </c>
      <c r="N114" s="22">
        <v>0</v>
      </c>
      <c r="O114" s="22">
        <v>13286.0016</v>
      </c>
      <c r="P114" s="21">
        <f t="shared" si="15"/>
        <v>166847.20707945203</v>
      </c>
    </row>
    <row r="115" spans="1:16" s="14" customFormat="1" ht="15.95" customHeight="1" x14ac:dyDescent="0.2">
      <c r="A115" s="15" t="s">
        <v>198</v>
      </c>
      <c r="B115" s="25" t="s">
        <v>30</v>
      </c>
      <c r="C115" s="29">
        <v>12</v>
      </c>
      <c r="D115" s="17" t="s">
        <v>192</v>
      </c>
      <c r="E115" s="18">
        <v>503</v>
      </c>
      <c r="F115" s="30">
        <v>1</v>
      </c>
      <c r="G115" s="31">
        <v>8625</v>
      </c>
      <c r="H115" s="20">
        <f t="shared" si="11"/>
        <v>8625</v>
      </c>
      <c r="I115" s="21">
        <f t="shared" si="13"/>
        <v>103500</v>
      </c>
      <c r="J115" s="22">
        <v>0</v>
      </c>
      <c r="K115" s="22">
        <f t="shared" si="12"/>
        <v>1417.8082191780823</v>
      </c>
      <c r="L115" s="22">
        <f t="shared" si="14"/>
        <v>14178.082191780823</v>
      </c>
      <c r="M115" s="22">
        <v>0</v>
      </c>
      <c r="N115" s="22">
        <v>0</v>
      </c>
      <c r="O115" s="22">
        <v>13825.0008</v>
      </c>
      <c r="P115" s="21">
        <f t="shared" si="15"/>
        <v>132920.89121095891</v>
      </c>
    </row>
    <row r="116" spans="1:16" s="14" customFormat="1" ht="15.95" customHeight="1" x14ac:dyDescent="0.2">
      <c r="A116" s="15" t="s">
        <v>200</v>
      </c>
      <c r="B116" s="25" t="s">
        <v>201</v>
      </c>
      <c r="C116" s="29">
        <v>12</v>
      </c>
      <c r="D116" s="17" t="s">
        <v>192</v>
      </c>
      <c r="E116" s="18">
        <v>503</v>
      </c>
      <c r="F116" s="30">
        <v>1</v>
      </c>
      <c r="G116" s="31">
        <v>8340</v>
      </c>
      <c r="H116" s="20">
        <f t="shared" si="11"/>
        <v>8340</v>
      </c>
      <c r="I116" s="21">
        <f t="shared" si="13"/>
        <v>100080</v>
      </c>
      <c r="J116" s="22">
        <v>0</v>
      </c>
      <c r="K116" s="22">
        <f t="shared" si="12"/>
        <v>1370.958904109589</v>
      </c>
      <c r="L116" s="22">
        <f t="shared" si="14"/>
        <v>13709.589041095891</v>
      </c>
      <c r="M116" s="22">
        <v>0</v>
      </c>
      <c r="N116" s="22">
        <v>0</v>
      </c>
      <c r="O116" s="22">
        <v>12731.0016</v>
      </c>
      <c r="P116" s="21">
        <f t="shared" si="15"/>
        <v>127891.54954520549</v>
      </c>
    </row>
    <row r="117" spans="1:16" s="14" customFormat="1" ht="74.25" customHeight="1" x14ac:dyDescent="0.2">
      <c r="A117" s="18" t="s">
        <v>202</v>
      </c>
      <c r="B117" s="38" t="s">
        <v>203</v>
      </c>
      <c r="C117" s="29">
        <v>12</v>
      </c>
      <c r="D117" s="39" t="s">
        <v>192</v>
      </c>
      <c r="E117" s="18">
        <v>503</v>
      </c>
      <c r="F117" s="30">
        <v>6</v>
      </c>
      <c r="G117" s="31">
        <v>8340</v>
      </c>
      <c r="H117" s="20">
        <f t="shared" si="11"/>
        <v>50040</v>
      </c>
      <c r="I117" s="21">
        <f t="shared" si="13"/>
        <v>600480</v>
      </c>
      <c r="J117" s="22">
        <v>0</v>
      </c>
      <c r="K117" s="22">
        <f t="shared" si="12"/>
        <v>8225.7534246575342</v>
      </c>
      <c r="L117" s="22">
        <f t="shared" si="14"/>
        <v>82257.534246575349</v>
      </c>
      <c r="M117" s="22">
        <v>0</v>
      </c>
      <c r="N117" s="22">
        <v>0</v>
      </c>
      <c r="O117" s="22">
        <v>12731.0016</v>
      </c>
      <c r="P117" s="21">
        <f t="shared" si="15"/>
        <v>703694.28927123279</v>
      </c>
    </row>
    <row r="118" spans="1:16" s="14" customFormat="1" ht="15.95" customHeight="1" x14ac:dyDescent="0.2">
      <c r="A118" s="15" t="s">
        <v>204</v>
      </c>
      <c r="B118" s="25" t="s">
        <v>205</v>
      </c>
      <c r="C118" s="29">
        <v>12</v>
      </c>
      <c r="D118" s="17" t="s">
        <v>192</v>
      </c>
      <c r="E118" s="18">
        <v>503</v>
      </c>
      <c r="F118" s="30">
        <v>1</v>
      </c>
      <c r="G118" s="31">
        <v>8679</v>
      </c>
      <c r="H118" s="20">
        <f t="shared" si="11"/>
        <v>8679</v>
      </c>
      <c r="I118" s="21">
        <f t="shared" si="13"/>
        <v>104148</v>
      </c>
      <c r="J118" s="22">
        <v>0</v>
      </c>
      <c r="K118" s="22">
        <f t="shared" si="12"/>
        <v>1426.6849315068494</v>
      </c>
      <c r="L118" s="22">
        <f t="shared" si="14"/>
        <v>14266.849315068492</v>
      </c>
      <c r="M118" s="22">
        <v>0</v>
      </c>
      <c r="N118" s="22">
        <v>0</v>
      </c>
      <c r="O118" s="22">
        <v>13229.0016</v>
      </c>
      <c r="P118" s="21">
        <f t="shared" si="15"/>
        <v>133070.53584657534</v>
      </c>
    </row>
    <row r="119" spans="1:16" s="14" customFormat="1" ht="15.95" customHeight="1" x14ac:dyDescent="0.2">
      <c r="A119" s="15" t="s">
        <v>206</v>
      </c>
      <c r="B119" s="25" t="s">
        <v>207</v>
      </c>
      <c r="C119" s="29">
        <v>12</v>
      </c>
      <c r="D119" s="17" t="s">
        <v>192</v>
      </c>
      <c r="E119" s="18">
        <v>503</v>
      </c>
      <c r="F119" s="30">
        <v>1</v>
      </c>
      <c r="G119" s="31">
        <v>8313</v>
      </c>
      <c r="H119" s="20">
        <f t="shared" si="11"/>
        <v>8313</v>
      </c>
      <c r="I119" s="21">
        <f t="shared" si="13"/>
        <v>99756</v>
      </c>
      <c r="J119" s="22">
        <v>0</v>
      </c>
      <c r="K119" s="22">
        <f t="shared" si="12"/>
        <v>1366.5205479452056</v>
      </c>
      <c r="L119" s="22">
        <f t="shared" si="14"/>
        <v>13665.205479452055</v>
      </c>
      <c r="M119" s="22">
        <v>0</v>
      </c>
      <c r="N119" s="22">
        <v>0</v>
      </c>
      <c r="O119" s="22">
        <v>12689</v>
      </c>
      <c r="P119" s="21">
        <f t="shared" si="15"/>
        <v>127476.72602739726</v>
      </c>
    </row>
    <row r="120" spans="1:16" s="14" customFormat="1" ht="15.95" customHeight="1" x14ac:dyDescent="0.2">
      <c r="A120" s="15" t="s">
        <v>208</v>
      </c>
      <c r="B120" s="25" t="s">
        <v>209</v>
      </c>
      <c r="C120" s="29">
        <v>12</v>
      </c>
      <c r="D120" s="17" t="s">
        <v>192</v>
      </c>
      <c r="E120" s="18">
        <v>503</v>
      </c>
      <c r="F120" s="30">
        <v>1</v>
      </c>
      <c r="G120" s="31">
        <v>5569.5</v>
      </c>
      <c r="H120" s="20">
        <f t="shared" si="11"/>
        <v>5569.5</v>
      </c>
      <c r="I120" s="21">
        <f t="shared" si="13"/>
        <v>66834</v>
      </c>
      <c r="J120" s="22">
        <v>0</v>
      </c>
      <c r="K120" s="22">
        <f t="shared" si="12"/>
        <v>915.53424657534254</v>
      </c>
      <c r="L120" s="22">
        <f t="shared" si="14"/>
        <v>9155.3424657534251</v>
      </c>
      <c r="M120" s="22">
        <v>0</v>
      </c>
      <c r="N120" s="22">
        <v>0</v>
      </c>
      <c r="O120" s="22">
        <v>8729.0015999999996</v>
      </c>
      <c r="P120" s="21">
        <f t="shared" si="15"/>
        <v>85633.878312328772</v>
      </c>
    </row>
    <row r="121" spans="1:16" s="14" customFormat="1" ht="15.95" customHeight="1" x14ac:dyDescent="0.2">
      <c r="A121" s="15" t="s">
        <v>210</v>
      </c>
      <c r="B121" s="25" t="s">
        <v>211</v>
      </c>
      <c r="C121" s="29">
        <v>12</v>
      </c>
      <c r="D121" s="17" t="s">
        <v>192</v>
      </c>
      <c r="E121" s="18">
        <v>503</v>
      </c>
      <c r="F121" s="30">
        <v>1</v>
      </c>
      <c r="G121" s="31">
        <v>0</v>
      </c>
      <c r="H121" s="20">
        <f t="shared" si="11"/>
        <v>0</v>
      </c>
      <c r="I121" s="21">
        <f t="shared" si="13"/>
        <v>0</v>
      </c>
      <c r="J121" s="22">
        <v>0</v>
      </c>
      <c r="K121" s="22">
        <f t="shared" si="12"/>
        <v>0</v>
      </c>
      <c r="L121" s="22">
        <f t="shared" si="14"/>
        <v>0</v>
      </c>
      <c r="M121" s="22">
        <v>0</v>
      </c>
      <c r="N121" s="22">
        <v>0</v>
      </c>
      <c r="O121" s="22">
        <v>0</v>
      </c>
      <c r="P121" s="21">
        <f t="shared" si="15"/>
        <v>0</v>
      </c>
    </row>
    <row r="122" spans="1:16" s="14" customFormat="1" ht="15.95" customHeight="1" x14ac:dyDescent="0.2">
      <c r="A122" s="15" t="s">
        <v>212</v>
      </c>
      <c r="B122" s="25" t="s">
        <v>213</v>
      </c>
      <c r="C122" s="29">
        <v>12</v>
      </c>
      <c r="D122" s="17" t="s">
        <v>192</v>
      </c>
      <c r="E122" s="18">
        <v>503</v>
      </c>
      <c r="F122" s="30">
        <v>1</v>
      </c>
      <c r="G122" s="31">
        <v>6588</v>
      </c>
      <c r="H122" s="20">
        <f t="shared" si="11"/>
        <v>6588</v>
      </c>
      <c r="I122" s="21">
        <f t="shared" si="13"/>
        <v>79056</v>
      </c>
      <c r="J122" s="22">
        <v>0</v>
      </c>
      <c r="K122" s="22">
        <f t="shared" si="12"/>
        <v>1082.958904109589</v>
      </c>
      <c r="L122" s="22">
        <f t="shared" si="14"/>
        <v>10829.589041095891</v>
      </c>
      <c r="M122" s="22">
        <v>0</v>
      </c>
      <c r="N122" s="22">
        <v>0</v>
      </c>
      <c r="O122" s="22">
        <v>10237.0008</v>
      </c>
      <c r="P122" s="21">
        <f t="shared" si="15"/>
        <v>101205.54874520548</v>
      </c>
    </row>
    <row r="123" spans="1:16" s="14" customFormat="1" ht="27.75" customHeight="1" x14ac:dyDescent="0.2">
      <c r="A123" s="15" t="s">
        <v>198</v>
      </c>
      <c r="B123" s="38" t="s">
        <v>214</v>
      </c>
      <c r="C123" s="29">
        <v>12</v>
      </c>
      <c r="D123" s="17" t="s">
        <v>192</v>
      </c>
      <c r="E123" s="18">
        <v>503</v>
      </c>
      <c r="F123" s="30">
        <v>2</v>
      </c>
      <c r="G123" s="31">
        <v>9082.5</v>
      </c>
      <c r="H123" s="20">
        <f t="shared" si="11"/>
        <v>18165</v>
      </c>
      <c r="I123" s="21">
        <f t="shared" si="13"/>
        <v>217980</v>
      </c>
      <c r="J123" s="22">
        <v>0</v>
      </c>
      <c r="K123" s="22">
        <f t="shared" si="12"/>
        <v>2986.0273972602736</v>
      </c>
      <c r="L123" s="22">
        <f t="shared" si="14"/>
        <v>29860.273972602739</v>
      </c>
      <c r="M123" s="22">
        <v>0</v>
      </c>
      <c r="N123" s="22">
        <v>0</v>
      </c>
      <c r="O123" s="22">
        <v>13825.0008</v>
      </c>
      <c r="P123" s="21">
        <f t="shared" si="15"/>
        <v>264651.30216986302</v>
      </c>
    </row>
    <row r="124" spans="1:16" s="14" customFormat="1" ht="15.95" customHeight="1" x14ac:dyDescent="0.2">
      <c r="A124" s="15" t="s">
        <v>215</v>
      </c>
      <c r="B124" s="25" t="s">
        <v>216</v>
      </c>
      <c r="C124" s="29">
        <v>12</v>
      </c>
      <c r="D124" s="17" t="s">
        <v>192</v>
      </c>
      <c r="E124" s="18">
        <v>503</v>
      </c>
      <c r="F124" s="30">
        <v>1</v>
      </c>
      <c r="G124" s="31">
        <v>12480</v>
      </c>
      <c r="H124" s="20">
        <f t="shared" si="11"/>
        <v>12480</v>
      </c>
      <c r="I124" s="21">
        <f t="shared" si="13"/>
        <v>149760</v>
      </c>
      <c r="J124" s="22">
        <v>0</v>
      </c>
      <c r="K124" s="22">
        <f t="shared" si="12"/>
        <v>2051.5068493150684</v>
      </c>
      <c r="L124" s="22">
        <f t="shared" si="14"/>
        <v>20515.068493150684</v>
      </c>
      <c r="M124" s="22">
        <v>0</v>
      </c>
      <c r="N124" s="22">
        <v>0</v>
      </c>
      <c r="O124" s="22">
        <v>18791.0016</v>
      </c>
      <c r="P124" s="21">
        <f t="shared" si="15"/>
        <v>191117.57694246576</v>
      </c>
    </row>
    <row r="125" spans="1:16" s="14" customFormat="1" ht="15.95" customHeight="1" x14ac:dyDescent="0.2">
      <c r="A125" s="15" t="s">
        <v>217</v>
      </c>
      <c r="B125" s="25" t="s">
        <v>218</v>
      </c>
      <c r="C125" s="29">
        <v>12</v>
      </c>
      <c r="D125" s="17" t="s">
        <v>192</v>
      </c>
      <c r="E125" s="18">
        <v>503</v>
      </c>
      <c r="F125" s="30">
        <v>1</v>
      </c>
      <c r="G125" s="31">
        <v>8856</v>
      </c>
      <c r="H125" s="20">
        <f t="shared" si="11"/>
        <v>8856</v>
      </c>
      <c r="I125" s="21">
        <f t="shared" si="13"/>
        <v>106272</v>
      </c>
      <c r="J125" s="22">
        <v>0</v>
      </c>
      <c r="K125" s="22">
        <f t="shared" si="12"/>
        <v>1455.7808219178082</v>
      </c>
      <c r="L125" s="22">
        <f t="shared" si="14"/>
        <v>14557.808219178081</v>
      </c>
      <c r="M125" s="22">
        <v>0</v>
      </c>
      <c r="N125" s="22">
        <v>0</v>
      </c>
      <c r="O125" s="22">
        <v>13001.0016</v>
      </c>
      <c r="P125" s="21">
        <f t="shared" si="15"/>
        <v>135286.59064109589</v>
      </c>
    </row>
    <row r="126" spans="1:16" s="14" customFormat="1" ht="15.95" customHeight="1" x14ac:dyDescent="0.2">
      <c r="A126" s="15" t="s">
        <v>219</v>
      </c>
      <c r="B126" s="25" t="s">
        <v>220</v>
      </c>
      <c r="C126" s="29">
        <v>12</v>
      </c>
      <c r="D126" s="17" t="s">
        <v>192</v>
      </c>
      <c r="E126" s="18">
        <v>503</v>
      </c>
      <c r="F126" s="30">
        <v>1</v>
      </c>
      <c r="G126" s="31">
        <v>7626</v>
      </c>
      <c r="H126" s="20">
        <f t="shared" si="11"/>
        <v>7626</v>
      </c>
      <c r="I126" s="21">
        <f t="shared" si="13"/>
        <v>91512</v>
      </c>
      <c r="J126" s="22">
        <v>0</v>
      </c>
      <c r="K126" s="22">
        <f t="shared" si="12"/>
        <v>1253.5890410958905</v>
      </c>
      <c r="L126" s="22">
        <f t="shared" si="14"/>
        <v>12535.890410958906</v>
      </c>
      <c r="M126" s="22">
        <v>0</v>
      </c>
      <c r="N126" s="22">
        <v>0</v>
      </c>
      <c r="O126" s="22">
        <v>10830</v>
      </c>
      <c r="P126" s="21">
        <f t="shared" si="15"/>
        <v>116131.4794520548</v>
      </c>
    </row>
    <row r="127" spans="1:16" s="14" customFormat="1" ht="15.95" customHeight="1" x14ac:dyDescent="0.2">
      <c r="A127" s="15" t="s">
        <v>221</v>
      </c>
      <c r="B127" s="25" t="s">
        <v>222</v>
      </c>
      <c r="C127" s="29">
        <v>12</v>
      </c>
      <c r="D127" s="17" t="s">
        <v>192</v>
      </c>
      <c r="E127" s="18">
        <v>503</v>
      </c>
      <c r="F127" s="30">
        <v>1</v>
      </c>
      <c r="G127" s="31">
        <v>6036</v>
      </c>
      <c r="H127" s="20">
        <f t="shared" si="11"/>
        <v>6036</v>
      </c>
      <c r="I127" s="21">
        <f t="shared" si="13"/>
        <v>72432</v>
      </c>
      <c r="J127" s="22">
        <v>0</v>
      </c>
      <c r="K127" s="22">
        <f t="shared" si="12"/>
        <v>992.21917808219177</v>
      </c>
      <c r="L127" s="22">
        <f t="shared" si="14"/>
        <v>9922.1917808219168</v>
      </c>
      <c r="M127" s="22">
        <v>0</v>
      </c>
      <c r="N127" s="22">
        <v>0</v>
      </c>
      <c r="O127" s="22">
        <v>9424.0007999999998</v>
      </c>
      <c r="P127" s="21">
        <f t="shared" si="15"/>
        <v>92770.411758904098</v>
      </c>
    </row>
    <row r="128" spans="1:16" s="14" customFormat="1" ht="15.95" customHeight="1" x14ac:dyDescent="0.2">
      <c r="A128" s="15" t="s">
        <v>47</v>
      </c>
      <c r="B128" s="25" t="s">
        <v>223</v>
      </c>
      <c r="C128" s="29">
        <v>12</v>
      </c>
      <c r="D128" s="17" t="s">
        <v>192</v>
      </c>
      <c r="E128" s="18">
        <v>503</v>
      </c>
      <c r="F128" s="30">
        <v>1</v>
      </c>
      <c r="G128" s="31">
        <v>8340</v>
      </c>
      <c r="H128" s="20">
        <f t="shared" si="11"/>
        <v>8340</v>
      </c>
      <c r="I128" s="21">
        <f t="shared" si="13"/>
        <v>100080</v>
      </c>
      <c r="J128" s="22">
        <v>0</v>
      </c>
      <c r="K128" s="22">
        <f t="shared" si="12"/>
        <v>1370.958904109589</v>
      </c>
      <c r="L128" s="22">
        <f t="shared" si="14"/>
        <v>13709.589041095891</v>
      </c>
      <c r="M128" s="22">
        <v>0</v>
      </c>
      <c r="N128" s="22">
        <v>0</v>
      </c>
      <c r="O128" s="22">
        <v>12731.0016</v>
      </c>
      <c r="P128" s="21">
        <f t="shared" si="15"/>
        <v>127891.54954520549</v>
      </c>
    </row>
    <row r="129" spans="1:16" s="14" customFormat="1" ht="26.25" customHeight="1" x14ac:dyDescent="0.2">
      <c r="A129" s="15" t="s">
        <v>224</v>
      </c>
      <c r="B129" s="38" t="s">
        <v>225</v>
      </c>
      <c r="C129" s="29">
        <v>12</v>
      </c>
      <c r="D129" s="17" t="s">
        <v>192</v>
      </c>
      <c r="E129" s="18">
        <v>503</v>
      </c>
      <c r="F129" s="30">
        <v>2</v>
      </c>
      <c r="G129" s="31">
        <v>7626</v>
      </c>
      <c r="H129" s="20">
        <f t="shared" si="11"/>
        <v>15252</v>
      </c>
      <c r="I129" s="21">
        <f t="shared" si="13"/>
        <v>183024</v>
      </c>
      <c r="J129" s="22">
        <v>0</v>
      </c>
      <c r="K129" s="22">
        <f t="shared" si="12"/>
        <v>2507.178082191781</v>
      </c>
      <c r="L129" s="22">
        <f t="shared" si="14"/>
        <v>25071.780821917811</v>
      </c>
      <c r="M129" s="22">
        <v>0</v>
      </c>
      <c r="N129" s="22">
        <v>0</v>
      </c>
      <c r="O129" s="22">
        <v>10830</v>
      </c>
      <c r="P129" s="21">
        <f t="shared" si="15"/>
        <v>221432.9589041096</v>
      </c>
    </row>
    <row r="130" spans="1:16" s="14" customFormat="1" ht="15.95" customHeight="1" x14ac:dyDescent="0.2">
      <c r="A130" s="15" t="s">
        <v>202</v>
      </c>
      <c r="B130" s="25" t="s">
        <v>226</v>
      </c>
      <c r="C130" s="29">
        <v>12</v>
      </c>
      <c r="D130" s="17" t="s">
        <v>192</v>
      </c>
      <c r="E130" s="18">
        <v>503</v>
      </c>
      <c r="F130" s="30">
        <v>1</v>
      </c>
      <c r="G130" s="31">
        <v>8818.5</v>
      </c>
      <c r="H130" s="20">
        <f t="shared" si="11"/>
        <v>8818.5</v>
      </c>
      <c r="I130" s="21">
        <f t="shared" si="13"/>
        <v>105822</v>
      </c>
      <c r="J130" s="22">
        <v>0</v>
      </c>
      <c r="K130" s="22">
        <f t="shared" si="12"/>
        <v>1449.6164383561643</v>
      </c>
      <c r="L130" s="22">
        <f t="shared" si="14"/>
        <v>14496.164383561643</v>
      </c>
      <c r="M130" s="22">
        <v>0</v>
      </c>
      <c r="N130" s="22">
        <v>0</v>
      </c>
      <c r="O130" s="22">
        <v>12944.0016</v>
      </c>
      <c r="P130" s="21">
        <f t="shared" si="15"/>
        <v>134711.7824219178</v>
      </c>
    </row>
    <row r="131" spans="1:16" s="14" customFormat="1" ht="15.95" customHeight="1" x14ac:dyDescent="0.2">
      <c r="A131" s="15" t="s">
        <v>227</v>
      </c>
      <c r="B131" s="25" t="s">
        <v>30</v>
      </c>
      <c r="C131" s="29">
        <v>12</v>
      </c>
      <c r="D131" s="17" t="s">
        <v>192</v>
      </c>
      <c r="E131" s="18">
        <v>503</v>
      </c>
      <c r="F131" s="30">
        <v>1</v>
      </c>
      <c r="G131" s="31">
        <v>5770.5</v>
      </c>
      <c r="H131" s="20">
        <f t="shared" si="11"/>
        <v>5770.5</v>
      </c>
      <c r="I131" s="21">
        <f t="shared" si="13"/>
        <v>69246</v>
      </c>
      <c r="J131" s="22">
        <v>0</v>
      </c>
      <c r="K131" s="22">
        <f t="shared" si="12"/>
        <v>948.57534246575347</v>
      </c>
      <c r="L131" s="22">
        <f t="shared" si="14"/>
        <v>9485.7534246575342</v>
      </c>
      <c r="M131" s="22">
        <v>0</v>
      </c>
      <c r="N131" s="22">
        <v>0</v>
      </c>
      <c r="O131" s="22">
        <v>9017.0015999999996</v>
      </c>
      <c r="P131" s="21">
        <f t="shared" si="15"/>
        <v>88697.330367123301</v>
      </c>
    </row>
    <row r="132" spans="1:16" s="14" customFormat="1" ht="15.95" customHeight="1" x14ac:dyDescent="0.2">
      <c r="A132" s="15" t="s">
        <v>229</v>
      </c>
      <c r="B132" s="25" t="s">
        <v>230</v>
      </c>
      <c r="C132" s="29">
        <v>12</v>
      </c>
      <c r="D132" s="17" t="s">
        <v>192</v>
      </c>
      <c r="E132" s="18">
        <v>503</v>
      </c>
      <c r="F132" s="30">
        <v>1</v>
      </c>
      <c r="G132" s="31">
        <v>8874</v>
      </c>
      <c r="H132" s="20">
        <f t="shared" si="11"/>
        <v>8874</v>
      </c>
      <c r="I132" s="21">
        <f t="shared" si="13"/>
        <v>106488</v>
      </c>
      <c r="J132" s="22">
        <v>0</v>
      </c>
      <c r="K132" s="22">
        <f t="shared" si="12"/>
        <v>1458.7397260273972</v>
      </c>
      <c r="L132" s="22">
        <f t="shared" si="14"/>
        <v>14587.39726027397</v>
      </c>
      <c r="M132" s="22">
        <v>0</v>
      </c>
      <c r="N132" s="22">
        <v>0</v>
      </c>
      <c r="O132" s="22">
        <v>12516</v>
      </c>
      <c r="P132" s="21">
        <f t="shared" si="15"/>
        <v>135050.13698630137</v>
      </c>
    </row>
    <row r="133" spans="1:16" s="14" customFormat="1" ht="15.95" customHeight="1" x14ac:dyDescent="0.2">
      <c r="A133" s="15" t="s">
        <v>231</v>
      </c>
      <c r="B133" s="25" t="s">
        <v>232</v>
      </c>
      <c r="C133" s="29">
        <v>12</v>
      </c>
      <c r="D133" s="17" t="s">
        <v>192</v>
      </c>
      <c r="E133" s="18">
        <v>503</v>
      </c>
      <c r="F133" s="30">
        <v>1</v>
      </c>
      <c r="G133" s="31">
        <v>8340</v>
      </c>
      <c r="H133" s="20">
        <f t="shared" si="11"/>
        <v>8340</v>
      </c>
      <c r="I133" s="21">
        <f t="shared" si="13"/>
        <v>100080</v>
      </c>
      <c r="J133" s="22">
        <v>0</v>
      </c>
      <c r="K133" s="22">
        <f t="shared" si="12"/>
        <v>1370.958904109589</v>
      </c>
      <c r="L133" s="22">
        <f t="shared" si="14"/>
        <v>13709.589041095891</v>
      </c>
      <c r="M133" s="22">
        <v>0</v>
      </c>
      <c r="N133" s="22">
        <v>0</v>
      </c>
      <c r="O133" s="22">
        <v>12731.0016</v>
      </c>
      <c r="P133" s="21">
        <f t="shared" si="15"/>
        <v>127891.54954520549</v>
      </c>
    </row>
    <row r="134" spans="1:16" s="14" customFormat="1" ht="15.95" customHeight="1" x14ac:dyDescent="0.2">
      <c r="A134" s="15" t="s">
        <v>39</v>
      </c>
      <c r="B134" s="25" t="s">
        <v>30</v>
      </c>
      <c r="C134" s="29">
        <v>12</v>
      </c>
      <c r="D134" s="17" t="s">
        <v>192</v>
      </c>
      <c r="E134" s="18">
        <v>503</v>
      </c>
      <c r="F134" s="30">
        <v>1</v>
      </c>
      <c r="G134" s="31">
        <f>2464.0005*2</f>
        <v>4928.0010000000002</v>
      </c>
      <c r="H134" s="20">
        <f t="shared" si="11"/>
        <v>4928.0010000000002</v>
      </c>
      <c r="I134" s="21">
        <f t="shared" si="13"/>
        <v>59136.012000000002</v>
      </c>
      <c r="J134" s="22">
        <v>0</v>
      </c>
      <c r="K134" s="22">
        <f t="shared" si="12"/>
        <v>810.08235616438355</v>
      </c>
      <c r="L134" s="22">
        <f t="shared" si="14"/>
        <v>8100.823561643836</v>
      </c>
      <c r="M134" s="22">
        <v>0</v>
      </c>
      <c r="N134" s="22">
        <v>0</v>
      </c>
      <c r="O134" s="22">
        <v>2779.3920000000003</v>
      </c>
      <c r="P134" s="21">
        <f t="shared" si="15"/>
        <v>70826.309917808234</v>
      </c>
    </row>
    <row r="135" spans="1:16" s="14" customFormat="1" ht="15.95" customHeight="1" x14ac:dyDescent="0.2">
      <c r="A135" s="15" t="s">
        <v>39</v>
      </c>
      <c r="B135" s="25" t="s">
        <v>233</v>
      </c>
      <c r="C135" s="29">
        <v>12</v>
      </c>
      <c r="D135" s="17" t="s">
        <v>192</v>
      </c>
      <c r="E135" s="18">
        <v>503</v>
      </c>
      <c r="F135" s="30">
        <v>1</v>
      </c>
      <c r="G135" s="31">
        <f>3219.75*2</f>
        <v>6439.5</v>
      </c>
      <c r="H135" s="20">
        <f t="shared" si="11"/>
        <v>6439.5</v>
      </c>
      <c r="I135" s="21">
        <f t="shared" si="13"/>
        <v>77274</v>
      </c>
      <c r="J135" s="22">
        <v>0</v>
      </c>
      <c r="K135" s="22">
        <f t="shared" si="12"/>
        <v>1058.5479452054794</v>
      </c>
      <c r="L135" s="22">
        <f t="shared" si="14"/>
        <v>10585.479452054795</v>
      </c>
      <c r="M135" s="22">
        <v>0</v>
      </c>
      <c r="N135" s="22">
        <v>0</v>
      </c>
      <c r="O135" s="22">
        <v>3631.8779999999997</v>
      </c>
      <c r="P135" s="21">
        <f t="shared" si="15"/>
        <v>92549.905397260271</v>
      </c>
    </row>
    <row r="136" spans="1:16" s="14" customFormat="1" ht="15.95" customHeight="1" x14ac:dyDescent="0.2">
      <c r="A136" s="15" t="s">
        <v>39</v>
      </c>
      <c r="B136" s="25" t="s">
        <v>234</v>
      </c>
      <c r="C136" s="29">
        <v>12</v>
      </c>
      <c r="D136" s="17" t="s">
        <v>192</v>
      </c>
      <c r="E136" s="18">
        <v>503</v>
      </c>
      <c r="F136" s="30">
        <v>1</v>
      </c>
      <c r="G136" s="31">
        <f>2489.25*2</f>
        <v>4978.5</v>
      </c>
      <c r="H136" s="20">
        <f t="shared" si="11"/>
        <v>4978.5</v>
      </c>
      <c r="I136" s="21">
        <f t="shared" si="13"/>
        <v>59742</v>
      </c>
      <c r="J136" s="22">
        <v>0</v>
      </c>
      <c r="K136" s="22">
        <f t="shared" si="12"/>
        <v>818.38356164383549</v>
      </c>
      <c r="L136" s="22">
        <f t="shared" si="14"/>
        <v>8183.8356164383558</v>
      </c>
      <c r="M136" s="22">
        <v>0</v>
      </c>
      <c r="N136" s="22">
        <v>0</v>
      </c>
      <c r="O136" s="22">
        <v>2807.8739999999998</v>
      </c>
      <c r="P136" s="21">
        <f t="shared" si="15"/>
        <v>71552.093178082185</v>
      </c>
    </row>
    <row r="137" spans="1:16" s="14" customFormat="1" ht="15.95" customHeight="1" x14ac:dyDescent="0.2">
      <c r="A137" s="15" t="s">
        <v>235</v>
      </c>
      <c r="B137" s="25" t="s">
        <v>236</v>
      </c>
      <c r="C137" s="29">
        <v>12</v>
      </c>
      <c r="D137" s="17" t="s">
        <v>192</v>
      </c>
      <c r="E137" s="18">
        <v>503</v>
      </c>
      <c r="F137" s="30">
        <v>1</v>
      </c>
      <c r="G137" s="31">
        <v>6414</v>
      </c>
      <c r="H137" s="20">
        <f t="shared" si="11"/>
        <v>6414</v>
      </c>
      <c r="I137" s="21">
        <f t="shared" si="13"/>
        <v>76968</v>
      </c>
      <c r="J137" s="22">
        <v>0</v>
      </c>
      <c r="K137" s="22">
        <f t="shared" si="12"/>
        <v>1054.3561643835617</v>
      </c>
      <c r="L137" s="22">
        <f t="shared" si="14"/>
        <v>10543.561643835616</v>
      </c>
      <c r="M137" s="22">
        <v>0</v>
      </c>
      <c r="N137" s="22">
        <v>0</v>
      </c>
      <c r="O137" s="22">
        <v>3426.8076000000001</v>
      </c>
      <c r="P137" s="21">
        <f t="shared" si="15"/>
        <v>91992.725408219179</v>
      </c>
    </row>
    <row r="138" spans="1:16" s="14" customFormat="1" ht="15.95" customHeight="1" x14ac:dyDescent="0.2">
      <c r="A138" s="15" t="s">
        <v>39</v>
      </c>
      <c r="B138" s="25" t="s">
        <v>237</v>
      </c>
      <c r="C138" s="29">
        <v>12</v>
      </c>
      <c r="D138" s="17" t="s">
        <v>192</v>
      </c>
      <c r="E138" s="18">
        <v>503</v>
      </c>
      <c r="F138" s="30">
        <v>1</v>
      </c>
      <c r="G138" s="31">
        <v>7632</v>
      </c>
      <c r="H138" s="20">
        <f t="shared" si="11"/>
        <v>7632</v>
      </c>
      <c r="I138" s="21">
        <f t="shared" si="13"/>
        <v>91584</v>
      </c>
      <c r="J138" s="22">
        <v>0</v>
      </c>
      <c r="K138" s="22">
        <f t="shared" si="12"/>
        <v>1254.5753424657535</v>
      </c>
      <c r="L138" s="22">
        <f t="shared" si="14"/>
        <v>12545.753424657534</v>
      </c>
      <c r="M138" s="22">
        <v>0</v>
      </c>
      <c r="N138" s="22">
        <v>0</v>
      </c>
      <c r="O138" s="22">
        <v>7663.92</v>
      </c>
      <c r="P138" s="21">
        <f t="shared" si="15"/>
        <v>113048.2487671233</v>
      </c>
    </row>
    <row r="139" spans="1:16" s="14" customFormat="1" ht="15.95" customHeight="1" x14ac:dyDescent="0.2">
      <c r="A139" s="15" t="s">
        <v>39</v>
      </c>
      <c r="B139" s="25" t="s">
        <v>238</v>
      </c>
      <c r="C139" s="29">
        <v>12</v>
      </c>
      <c r="D139" s="17" t="s">
        <v>192</v>
      </c>
      <c r="E139" s="18">
        <v>503</v>
      </c>
      <c r="F139" s="30">
        <v>1</v>
      </c>
      <c r="G139" s="31">
        <v>7632</v>
      </c>
      <c r="H139" s="20">
        <f t="shared" ref="H139:H202" si="21">+G139*F139</f>
        <v>7632</v>
      </c>
      <c r="I139" s="21">
        <f t="shared" si="13"/>
        <v>91584</v>
      </c>
      <c r="J139" s="22">
        <v>0</v>
      </c>
      <c r="K139" s="22">
        <f t="shared" ref="K139:K202" si="22">I139/365*20*25%</f>
        <v>1254.5753424657535</v>
      </c>
      <c r="L139" s="22">
        <f t="shared" si="14"/>
        <v>12545.753424657534</v>
      </c>
      <c r="M139" s="22">
        <v>0</v>
      </c>
      <c r="N139" s="22">
        <v>0</v>
      </c>
      <c r="O139" s="22">
        <v>7663.92</v>
      </c>
      <c r="P139" s="21">
        <f t="shared" si="15"/>
        <v>113048.2487671233</v>
      </c>
    </row>
    <row r="140" spans="1:16" s="14" customFormat="1" ht="15.95" customHeight="1" x14ac:dyDescent="0.2">
      <c r="A140" s="15" t="s">
        <v>239</v>
      </c>
      <c r="B140" s="25" t="s">
        <v>240</v>
      </c>
      <c r="C140" s="29">
        <v>12</v>
      </c>
      <c r="D140" s="17" t="s">
        <v>192</v>
      </c>
      <c r="E140" s="18">
        <v>503</v>
      </c>
      <c r="F140" s="30">
        <v>1</v>
      </c>
      <c r="G140" s="31">
        <v>12453</v>
      </c>
      <c r="H140" s="20">
        <f t="shared" si="21"/>
        <v>12453</v>
      </c>
      <c r="I140" s="21">
        <f t="shared" si="13"/>
        <v>149436</v>
      </c>
      <c r="J140" s="22">
        <v>0</v>
      </c>
      <c r="K140" s="22">
        <f t="shared" si="22"/>
        <v>2047.0684931506848</v>
      </c>
      <c r="L140" s="22">
        <f t="shared" si="14"/>
        <v>20470.68493150685</v>
      </c>
      <c r="M140" s="22">
        <v>0</v>
      </c>
      <c r="N140" s="22">
        <v>0</v>
      </c>
      <c r="O140" s="22">
        <v>12988.32</v>
      </c>
      <c r="P140" s="21">
        <f t="shared" si="15"/>
        <v>184942.07342465754</v>
      </c>
    </row>
    <row r="141" spans="1:16" s="14" customFormat="1" ht="15.95" customHeight="1" x14ac:dyDescent="0.2">
      <c r="A141" s="15" t="s">
        <v>39</v>
      </c>
      <c r="B141" s="25" t="s">
        <v>241</v>
      </c>
      <c r="C141" s="29">
        <v>12</v>
      </c>
      <c r="D141" s="17" t="s">
        <v>192</v>
      </c>
      <c r="E141" s="18">
        <v>503</v>
      </c>
      <c r="F141" s="30">
        <v>1</v>
      </c>
      <c r="G141" s="31">
        <f>2793*2</f>
        <v>5586</v>
      </c>
      <c r="H141" s="20">
        <f t="shared" si="21"/>
        <v>5586</v>
      </c>
      <c r="I141" s="21">
        <f t="shared" si="13"/>
        <v>67032</v>
      </c>
      <c r="J141" s="22">
        <v>0</v>
      </c>
      <c r="K141" s="22">
        <f t="shared" si="22"/>
        <v>918.24657534246569</v>
      </c>
      <c r="L141" s="22">
        <f t="shared" si="14"/>
        <v>9182.4657534246562</v>
      </c>
      <c r="M141" s="22">
        <v>0</v>
      </c>
      <c r="N141" s="22">
        <v>0</v>
      </c>
      <c r="O141" s="22">
        <v>3150.5039999999999</v>
      </c>
      <c r="P141" s="21">
        <f t="shared" si="15"/>
        <v>80283.216328767114</v>
      </c>
    </row>
    <row r="142" spans="1:16" s="14" customFormat="1" ht="15.95" customHeight="1" x14ac:dyDescent="0.2">
      <c r="A142" s="15" t="s">
        <v>242</v>
      </c>
      <c r="B142" s="25" t="s">
        <v>392</v>
      </c>
      <c r="C142" s="29">
        <v>12</v>
      </c>
      <c r="D142" s="17" t="s">
        <v>192</v>
      </c>
      <c r="E142" s="18">
        <v>503</v>
      </c>
      <c r="F142" s="30">
        <v>1</v>
      </c>
      <c r="G142" s="31">
        <f>2601.15*2</f>
        <v>5202.3</v>
      </c>
      <c r="H142" s="20">
        <f t="shared" si="21"/>
        <v>5202.3</v>
      </c>
      <c r="I142" s="21">
        <f t="shared" si="13"/>
        <v>62427.600000000006</v>
      </c>
      <c r="J142" s="22">
        <v>0</v>
      </c>
      <c r="K142" s="22">
        <f t="shared" si="22"/>
        <v>855.17260273972613</v>
      </c>
      <c r="L142" s="22">
        <f t="shared" si="14"/>
        <v>8551.7260273972606</v>
      </c>
      <c r="M142" s="22">
        <v>0</v>
      </c>
      <c r="N142" s="22">
        <v>0</v>
      </c>
      <c r="O142" s="22">
        <v>5706.24</v>
      </c>
      <c r="P142" s="21">
        <f t="shared" si="15"/>
        <v>77540.738630136999</v>
      </c>
    </row>
    <row r="143" spans="1:16" s="14" customFormat="1" ht="15.95" customHeight="1" x14ac:dyDescent="0.2">
      <c r="A143" s="56" t="s">
        <v>23</v>
      </c>
      <c r="B143" s="56"/>
      <c r="C143" s="56"/>
      <c r="D143" s="56"/>
      <c r="E143" s="56"/>
      <c r="F143" s="23">
        <f>SUM(F111:F142)</f>
        <v>39</v>
      </c>
      <c r="G143" s="20"/>
      <c r="H143" s="20"/>
      <c r="I143" s="24">
        <f>SUM(I111:I142)</f>
        <v>3898863.6120000002</v>
      </c>
      <c r="J143" s="24">
        <f t="shared" ref="J143:P143" si="23">SUM(J111:J142)</f>
        <v>0</v>
      </c>
      <c r="K143" s="24">
        <f t="shared" si="23"/>
        <v>53409.090575342452</v>
      </c>
      <c r="L143" s="24">
        <f t="shared" si="23"/>
        <v>534090.90575342451</v>
      </c>
      <c r="M143" s="24">
        <f t="shared" si="23"/>
        <v>0</v>
      </c>
      <c r="N143" s="24">
        <f t="shared" si="23"/>
        <v>0</v>
      </c>
      <c r="O143" s="24">
        <f t="shared" si="23"/>
        <v>308378.87719999993</v>
      </c>
      <c r="P143" s="24">
        <f t="shared" si="23"/>
        <v>4794742.485528768</v>
      </c>
    </row>
    <row r="144" spans="1:16" s="14" customFormat="1" ht="15.95" customHeight="1" x14ac:dyDescent="0.2">
      <c r="A144" s="15" t="s">
        <v>243</v>
      </c>
      <c r="B144" s="25" t="s">
        <v>406</v>
      </c>
      <c r="C144" s="29">
        <v>13</v>
      </c>
      <c r="D144" s="17" t="s">
        <v>245</v>
      </c>
      <c r="E144" s="18">
        <v>502</v>
      </c>
      <c r="F144" s="30">
        <v>1</v>
      </c>
      <c r="G144" s="31">
        <v>19002</v>
      </c>
      <c r="H144" s="20">
        <f t="shared" si="21"/>
        <v>19002</v>
      </c>
      <c r="I144" s="21">
        <f t="shared" si="13"/>
        <v>228024</v>
      </c>
      <c r="J144" s="22">
        <v>0</v>
      </c>
      <c r="K144" s="22">
        <f t="shared" si="22"/>
        <v>3123.6164383561645</v>
      </c>
      <c r="L144" s="22">
        <f t="shared" si="14"/>
        <v>31236.164383561645</v>
      </c>
      <c r="M144" s="22">
        <v>0</v>
      </c>
      <c r="N144" s="22">
        <v>0</v>
      </c>
      <c r="O144" s="22">
        <v>0</v>
      </c>
      <c r="P144" s="21">
        <f t="shared" si="15"/>
        <v>262383.78082191781</v>
      </c>
    </row>
    <row r="145" spans="1:16" s="14" customFormat="1" ht="72.75" customHeight="1" x14ac:dyDescent="0.2">
      <c r="A145" s="18" t="s">
        <v>246</v>
      </c>
      <c r="B145" s="38" t="s">
        <v>247</v>
      </c>
      <c r="C145" s="29">
        <v>13</v>
      </c>
      <c r="D145" s="39" t="s">
        <v>245</v>
      </c>
      <c r="E145" s="18">
        <v>502</v>
      </c>
      <c r="F145" s="30">
        <v>5</v>
      </c>
      <c r="G145" s="31">
        <v>8124</v>
      </c>
      <c r="H145" s="20">
        <f t="shared" si="21"/>
        <v>40620</v>
      </c>
      <c r="I145" s="21">
        <f t="shared" si="13"/>
        <v>487440</v>
      </c>
      <c r="J145" s="22">
        <v>0</v>
      </c>
      <c r="K145" s="22">
        <f t="shared" si="22"/>
        <v>6677.2602739726026</v>
      </c>
      <c r="L145" s="22">
        <f t="shared" si="14"/>
        <v>66772.602739726033</v>
      </c>
      <c r="M145" s="22">
        <v>0</v>
      </c>
      <c r="N145" s="22">
        <v>0</v>
      </c>
      <c r="O145" s="22">
        <v>12408</v>
      </c>
      <c r="P145" s="21">
        <f t="shared" si="15"/>
        <v>573297.8630136986</v>
      </c>
    </row>
    <row r="146" spans="1:16" s="14" customFormat="1" ht="25.5" customHeight="1" x14ac:dyDescent="0.2">
      <c r="A146" s="15" t="s">
        <v>248</v>
      </c>
      <c r="B146" s="38" t="s">
        <v>407</v>
      </c>
      <c r="C146" s="29">
        <v>13</v>
      </c>
      <c r="D146" s="17" t="s">
        <v>245</v>
      </c>
      <c r="E146" s="18">
        <v>502</v>
      </c>
      <c r="F146" s="30">
        <v>13</v>
      </c>
      <c r="G146" s="31">
        <v>8124</v>
      </c>
      <c r="H146" s="20">
        <f t="shared" si="21"/>
        <v>105612</v>
      </c>
      <c r="I146" s="21">
        <f t="shared" si="13"/>
        <v>1267344</v>
      </c>
      <c r="J146" s="22">
        <v>0</v>
      </c>
      <c r="K146" s="22">
        <f t="shared" si="22"/>
        <v>17360.876712328769</v>
      </c>
      <c r="L146" s="22">
        <f t="shared" si="14"/>
        <v>173608.76712328769</v>
      </c>
      <c r="M146" s="22">
        <v>0</v>
      </c>
      <c r="N146" s="22">
        <v>0</v>
      </c>
      <c r="O146" s="22">
        <v>12408</v>
      </c>
      <c r="P146" s="21">
        <f t="shared" si="15"/>
        <v>1470721.6438356165</v>
      </c>
    </row>
    <row r="147" spans="1:16" s="14" customFormat="1" ht="15.95" customHeight="1" x14ac:dyDescent="0.2">
      <c r="A147" s="15" t="s">
        <v>250</v>
      </c>
      <c r="B147" s="25" t="s">
        <v>251</v>
      </c>
      <c r="C147" s="29">
        <v>13</v>
      </c>
      <c r="D147" s="17" t="s">
        <v>245</v>
      </c>
      <c r="E147" s="18">
        <v>502</v>
      </c>
      <c r="F147" s="30">
        <v>1</v>
      </c>
      <c r="G147" s="31">
        <v>10623</v>
      </c>
      <c r="H147" s="20">
        <f t="shared" si="21"/>
        <v>10623</v>
      </c>
      <c r="I147" s="21">
        <f t="shared" si="13"/>
        <v>127476</v>
      </c>
      <c r="J147" s="22">
        <v>0</v>
      </c>
      <c r="K147" s="22">
        <f t="shared" si="22"/>
        <v>1746.2465753424658</v>
      </c>
      <c r="L147" s="22">
        <f t="shared" si="14"/>
        <v>17462.465753424658</v>
      </c>
      <c r="M147" s="22">
        <v>0</v>
      </c>
      <c r="N147" s="22">
        <v>0</v>
      </c>
      <c r="O147" s="22">
        <v>16076.0016</v>
      </c>
      <c r="P147" s="21">
        <f t="shared" si="15"/>
        <v>162760.7139287671</v>
      </c>
    </row>
    <row r="148" spans="1:16" s="14" customFormat="1" ht="15.95" customHeight="1" x14ac:dyDescent="0.2">
      <c r="A148" s="15" t="s">
        <v>252</v>
      </c>
      <c r="B148" s="25" t="s">
        <v>253</v>
      </c>
      <c r="C148" s="29">
        <v>13</v>
      </c>
      <c r="D148" s="17" t="s">
        <v>245</v>
      </c>
      <c r="E148" s="18">
        <v>502</v>
      </c>
      <c r="F148" s="30">
        <v>1</v>
      </c>
      <c r="G148" s="31">
        <v>9019.5</v>
      </c>
      <c r="H148" s="20">
        <f t="shared" si="21"/>
        <v>9019.5</v>
      </c>
      <c r="I148" s="21">
        <f t="shared" si="13"/>
        <v>108234</v>
      </c>
      <c r="J148" s="22">
        <v>0</v>
      </c>
      <c r="K148" s="22">
        <f t="shared" si="22"/>
        <v>1482.6575342465753</v>
      </c>
      <c r="L148" s="22">
        <f t="shared" si="14"/>
        <v>14826.575342465752</v>
      </c>
      <c r="M148" s="22">
        <v>0</v>
      </c>
      <c r="N148" s="22">
        <v>0</v>
      </c>
      <c r="O148" s="22">
        <v>13724.0016</v>
      </c>
      <c r="P148" s="21">
        <f t="shared" si="15"/>
        <v>138267.23447671233</v>
      </c>
    </row>
    <row r="149" spans="1:16" s="14" customFormat="1" ht="15.95" customHeight="1" x14ac:dyDescent="0.2">
      <c r="A149" s="15" t="s">
        <v>254</v>
      </c>
      <c r="B149" s="25" t="s">
        <v>255</v>
      </c>
      <c r="C149" s="29">
        <v>13</v>
      </c>
      <c r="D149" s="17" t="s">
        <v>245</v>
      </c>
      <c r="E149" s="18">
        <v>502</v>
      </c>
      <c r="F149" s="30">
        <v>1</v>
      </c>
      <c r="G149" s="31">
        <v>8074.5</v>
      </c>
      <c r="H149" s="20">
        <f t="shared" si="21"/>
        <v>8074.5</v>
      </c>
      <c r="I149" s="21">
        <f t="shared" ref="I149:I222" si="24">F149*G149*12</f>
        <v>96894</v>
      </c>
      <c r="J149" s="22">
        <v>0</v>
      </c>
      <c r="K149" s="22">
        <f t="shared" si="22"/>
        <v>1327.3150684931509</v>
      </c>
      <c r="L149" s="22">
        <f t="shared" ref="L149:L222" si="25">I149/365*50</f>
        <v>13273.150684931508</v>
      </c>
      <c r="M149" s="22">
        <v>0</v>
      </c>
      <c r="N149" s="22">
        <v>0</v>
      </c>
      <c r="O149" s="22">
        <v>12332.0016</v>
      </c>
      <c r="P149" s="21">
        <f t="shared" ref="P149:P222" si="26">SUM(I149:O149)</f>
        <v>123826.46735342465</v>
      </c>
    </row>
    <row r="150" spans="1:16" s="14" customFormat="1" ht="24.75" customHeight="1" x14ac:dyDescent="0.2">
      <c r="A150" s="15" t="s">
        <v>256</v>
      </c>
      <c r="B150" s="38" t="s">
        <v>257</v>
      </c>
      <c r="C150" s="29">
        <v>13</v>
      </c>
      <c r="D150" s="17" t="s">
        <v>245</v>
      </c>
      <c r="E150" s="18">
        <v>502</v>
      </c>
      <c r="F150" s="30">
        <v>2</v>
      </c>
      <c r="G150" s="31">
        <v>8124</v>
      </c>
      <c r="H150" s="20">
        <f t="shared" si="21"/>
        <v>16248</v>
      </c>
      <c r="I150" s="21">
        <f t="shared" si="24"/>
        <v>194976</v>
      </c>
      <c r="J150" s="22">
        <v>0</v>
      </c>
      <c r="K150" s="22">
        <f t="shared" si="22"/>
        <v>2670.9041095890411</v>
      </c>
      <c r="L150" s="22">
        <f t="shared" si="25"/>
        <v>26709.04109589041</v>
      </c>
      <c r="M150" s="22">
        <v>0</v>
      </c>
      <c r="N150" s="22">
        <v>0</v>
      </c>
      <c r="O150" s="22">
        <v>12408</v>
      </c>
      <c r="P150" s="21">
        <f t="shared" si="26"/>
        <v>236763.94520547945</v>
      </c>
    </row>
    <row r="151" spans="1:16" s="14" customFormat="1" ht="15.95" customHeight="1" x14ac:dyDescent="0.2">
      <c r="A151" s="15" t="s">
        <v>258</v>
      </c>
      <c r="B151" s="25" t="s">
        <v>259</v>
      </c>
      <c r="C151" s="29">
        <v>13</v>
      </c>
      <c r="D151" s="17" t="s">
        <v>245</v>
      </c>
      <c r="E151" s="18">
        <v>502</v>
      </c>
      <c r="F151" s="30">
        <v>1</v>
      </c>
      <c r="G151" s="31">
        <v>8544</v>
      </c>
      <c r="H151" s="20">
        <f t="shared" si="21"/>
        <v>8544</v>
      </c>
      <c r="I151" s="21">
        <f t="shared" si="24"/>
        <v>102528</v>
      </c>
      <c r="J151" s="22">
        <v>0</v>
      </c>
      <c r="K151" s="22">
        <f t="shared" si="22"/>
        <v>1404.4931506849316</v>
      </c>
      <c r="L151" s="22">
        <f t="shared" si="25"/>
        <v>14044.931506849314</v>
      </c>
      <c r="M151" s="22">
        <v>0</v>
      </c>
      <c r="N151" s="22">
        <v>0</v>
      </c>
      <c r="O151" s="22">
        <v>13035</v>
      </c>
      <c r="P151" s="21">
        <f t="shared" si="26"/>
        <v>131012.42465753424</v>
      </c>
    </row>
    <row r="152" spans="1:16" s="14" customFormat="1" ht="15.95" customHeight="1" x14ac:dyDescent="0.2">
      <c r="A152" s="15" t="s">
        <v>260</v>
      </c>
      <c r="B152" s="25" t="s">
        <v>261</v>
      </c>
      <c r="C152" s="29">
        <v>13</v>
      </c>
      <c r="D152" s="17" t="s">
        <v>245</v>
      </c>
      <c r="E152" s="18">
        <v>502</v>
      </c>
      <c r="F152" s="30">
        <v>1</v>
      </c>
      <c r="G152" s="31">
        <f>4181.25*2</f>
        <v>8362.5</v>
      </c>
      <c r="H152" s="20">
        <f t="shared" si="21"/>
        <v>8362.5</v>
      </c>
      <c r="I152" s="21">
        <f t="shared" si="24"/>
        <v>100350</v>
      </c>
      <c r="J152" s="22">
        <v>0</v>
      </c>
      <c r="K152" s="22">
        <f t="shared" si="22"/>
        <v>1374.6575342465753</v>
      </c>
      <c r="L152" s="22">
        <f t="shared" si="25"/>
        <v>13746.575342465752</v>
      </c>
      <c r="M152" s="22">
        <v>0</v>
      </c>
      <c r="N152" s="22">
        <v>0</v>
      </c>
      <c r="O152" s="22">
        <v>4716.4500000000007</v>
      </c>
      <c r="P152" s="21">
        <f t="shared" si="26"/>
        <v>120187.68287671234</v>
      </c>
    </row>
    <row r="153" spans="1:16" s="14" customFormat="1" ht="15.95" customHeight="1" x14ac:dyDescent="0.2">
      <c r="A153" s="15" t="s">
        <v>262</v>
      </c>
      <c r="B153" s="25" t="s">
        <v>263</v>
      </c>
      <c r="C153" s="29">
        <v>13</v>
      </c>
      <c r="D153" s="17" t="s">
        <v>245</v>
      </c>
      <c r="E153" s="18">
        <v>502</v>
      </c>
      <c r="F153" s="30">
        <v>1</v>
      </c>
      <c r="G153" s="31">
        <v>7600.5</v>
      </c>
      <c r="H153" s="20">
        <f t="shared" si="21"/>
        <v>7600.5</v>
      </c>
      <c r="I153" s="21">
        <f t="shared" si="24"/>
        <v>91206</v>
      </c>
      <c r="J153" s="22">
        <v>0</v>
      </c>
      <c r="K153" s="22">
        <f t="shared" si="22"/>
        <v>1249.3972602739725</v>
      </c>
      <c r="L153" s="22">
        <f t="shared" si="25"/>
        <v>12493.972602739726</v>
      </c>
      <c r="M153" s="22">
        <v>0</v>
      </c>
      <c r="N153" s="22">
        <v>0</v>
      </c>
      <c r="O153" s="22">
        <v>3932.2080000000005</v>
      </c>
      <c r="P153" s="21">
        <f t="shared" si="26"/>
        <v>108881.57786301369</v>
      </c>
    </row>
    <row r="154" spans="1:16" s="14" customFormat="1" ht="15.95" customHeight="1" x14ac:dyDescent="0.2">
      <c r="A154" s="56" t="s">
        <v>23</v>
      </c>
      <c r="B154" s="56"/>
      <c r="C154" s="56"/>
      <c r="D154" s="56"/>
      <c r="E154" s="56"/>
      <c r="F154" s="23">
        <f>SUM(F144:F153)</f>
        <v>27</v>
      </c>
      <c r="G154" s="20"/>
      <c r="H154" s="20"/>
      <c r="I154" s="24">
        <f>SUM(I144:I153)</f>
        <v>2804472</v>
      </c>
      <c r="J154" s="24">
        <f t="shared" ref="J154:P154" si="27">SUM(J144:J153)</f>
        <v>0</v>
      </c>
      <c r="K154" s="24">
        <f t="shared" si="27"/>
        <v>38417.424657534248</v>
      </c>
      <c r="L154" s="24">
        <f t="shared" si="27"/>
        <v>384174.24657534249</v>
      </c>
      <c r="M154" s="24">
        <f t="shared" si="27"/>
        <v>0</v>
      </c>
      <c r="N154" s="24">
        <f t="shared" si="27"/>
        <v>0</v>
      </c>
      <c r="O154" s="24">
        <f t="shared" si="27"/>
        <v>101039.66280000001</v>
      </c>
      <c r="P154" s="24">
        <f t="shared" si="27"/>
        <v>3328103.3340328769</v>
      </c>
    </row>
    <row r="155" spans="1:16" s="14" customFormat="1" ht="15.95" customHeight="1" x14ac:dyDescent="0.2">
      <c r="A155" s="15" t="s">
        <v>264</v>
      </c>
      <c r="B155" s="25" t="s">
        <v>265</v>
      </c>
      <c r="C155" s="29">
        <v>14</v>
      </c>
      <c r="D155" s="17" t="s">
        <v>266</v>
      </c>
      <c r="E155" s="18">
        <v>503</v>
      </c>
      <c r="F155" s="30">
        <v>1</v>
      </c>
      <c r="G155" s="31">
        <v>14993.001</v>
      </c>
      <c r="H155" s="20">
        <f t="shared" si="21"/>
        <v>14993.001</v>
      </c>
      <c r="I155" s="21">
        <f t="shared" si="24"/>
        <v>179916.01199999999</v>
      </c>
      <c r="J155" s="22">
        <v>0</v>
      </c>
      <c r="K155" s="22">
        <f t="shared" si="22"/>
        <v>2464.602904109589</v>
      </c>
      <c r="L155" s="22">
        <f t="shared" si="25"/>
        <v>24646.029041095888</v>
      </c>
      <c r="M155" s="22">
        <v>0</v>
      </c>
      <c r="N155" s="22">
        <v>0</v>
      </c>
      <c r="O155" s="22">
        <v>0</v>
      </c>
      <c r="P155" s="21">
        <f t="shared" si="26"/>
        <v>207026.64394520546</v>
      </c>
    </row>
    <row r="156" spans="1:16" s="14" customFormat="1" ht="15.95" customHeight="1" x14ac:dyDescent="0.2">
      <c r="A156" s="15" t="s">
        <v>267</v>
      </c>
      <c r="B156" s="25" t="s">
        <v>268</v>
      </c>
      <c r="C156" s="29">
        <v>14</v>
      </c>
      <c r="D156" s="17" t="s">
        <v>266</v>
      </c>
      <c r="E156" s="18">
        <v>503</v>
      </c>
      <c r="F156" s="30">
        <v>1</v>
      </c>
      <c r="G156" s="31">
        <f>3000*2</f>
        <v>6000</v>
      </c>
      <c r="H156" s="20">
        <f t="shared" si="21"/>
        <v>6000</v>
      </c>
      <c r="I156" s="21">
        <f t="shared" si="24"/>
        <v>72000</v>
      </c>
      <c r="J156" s="22">
        <v>0</v>
      </c>
      <c r="K156" s="22">
        <f t="shared" si="22"/>
        <v>986.30136986301363</v>
      </c>
      <c r="L156" s="22">
        <f t="shared" si="25"/>
        <v>9863.0136986301368</v>
      </c>
      <c r="M156" s="22">
        <v>0</v>
      </c>
      <c r="N156" s="22">
        <v>0</v>
      </c>
      <c r="O156" s="32">
        <v>3384</v>
      </c>
      <c r="P156" s="21">
        <f t="shared" si="26"/>
        <v>86233.315068493146</v>
      </c>
    </row>
    <row r="157" spans="1:16" s="14" customFormat="1" ht="39.75" customHeight="1" x14ac:dyDescent="0.2">
      <c r="A157" s="18" t="s">
        <v>39</v>
      </c>
      <c r="B157" s="38" t="s">
        <v>398</v>
      </c>
      <c r="C157" s="29">
        <v>14</v>
      </c>
      <c r="D157" s="39" t="s">
        <v>266</v>
      </c>
      <c r="E157" s="18">
        <v>503</v>
      </c>
      <c r="F157" s="30">
        <v>2</v>
      </c>
      <c r="G157" s="31">
        <v>6972</v>
      </c>
      <c r="H157" s="20">
        <f t="shared" si="21"/>
        <v>13944</v>
      </c>
      <c r="I157" s="21">
        <f t="shared" si="24"/>
        <v>167328</v>
      </c>
      <c r="J157" s="22">
        <v>0</v>
      </c>
      <c r="K157" s="22">
        <f t="shared" si="22"/>
        <v>2292.1643835616437</v>
      </c>
      <c r="L157" s="22">
        <f t="shared" si="25"/>
        <v>22921.64383561644</v>
      </c>
      <c r="M157" s="22">
        <v>0</v>
      </c>
      <c r="N157" s="22">
        <v>0</v>
      </c>
      <c r="O157" s="40">
        <v>3932.2080000000005</v>
      </c>
      <c r="P157" s="21">
        <f t="shared" si="26"/>
        <v>196474.0162191781</v>
      </c>
    </row>
    <row r="158" spans="1:16" s="14" customFormat="1" ht="15.95" customHeight="1" x14ac:dyDescent="0.2">
      <c r="A158" s="15" t="s">
        <v>267</v>
      </c>
      <c r="B158" s="25" t="s">
        <v>269</v>
      </c>
      <c r="C158" s="29">
        <v>14</v>
      </c>
      <c r="D158" s="17" t="s">
        <v>266</v>
      </c>
      <c r="E158" s="18">
        <v>503</v>
      </c>
      <c r="F158" s="30">
        <v>1</v>
      </c>
      <c r="G158" s="31">
        <f>2793*2</f>
        <v>5586</v>
      </c>
      <c r="H158" s="20">
        <f t="shared" si="21"/>
        <v>5586</v>
      </c>
      <c r="I158" s="21">
        <f t="shared" si="24"/>
        <v>67032</v>
      </c>
      <c r="J158" s="22">
        <v>0</v>
      </c>
      <c r="K158" s="22">
        <f t="shared" si="22"/>
        <v>918.24657534246569</v>
      </c>
      <c r="L158" s="22">
        <f t="shared" si="25"/>
        <v>9182.4657534246562</v>
      </c>
      <c r="M158" s="22">
        <v>0</v>
      </c>
      <c r="N158" s="22">
        <v>0</v>
      </c>
      <c r="O158" s="32">
        <v>3150.5039999999999</v>
      </c>
      <c r="P158" s="21">
        <f t="shared" si="26"/>
        <v>80283.216328767114</v>
      </c>
    </row>
    <row r="159" spans="1:16" s="14" customFormat="1" ht="15.95" customHeight="1" x14ac:dyDescent="0.2">
      <c r="A159" s="56" t="s">
        <v>23</v>
      </c>
      <c r="B159" s="56"/>
      <c r="C159" s="56"/>
      <c r="D159" s="56"/>
      <c r="E159" s="56"/>
      <c r="F159" s="23">
        <f>SUM(F155:F158)</f>
        <v>5</v>
      </c>
      <c r="G159" s="20"/>
      <c r="H159" s="20"/>
      <c r="I159" s="24">
        <f>SUM(I155:I158)</f>
        <v>486276.01199999999</v>
      </c>
      <c r="J159" s="24">
        <f t="shared" ref="J159:P159" si="28">SUM(J155:J158)</f>
        <v>0</v>
      </c>
      <c r="K159" s="24">
        <f t="shared" si="28"/>
        <v>6661.3152328767119</v>
      </c>
      <c r="L159" s="24">
        <f t="shared" si="28"/>
        <v>66613.152328767115</v>
      </c>
      <c r="M159" s="24">
        <f t="shared" si="28"/>
        <v>0</v>
      </c>
      <c r="N159" s="24">
        <f t="shared" si="28"/>
        <v>0</v>
      </c>
      <c r="O159" s="24">
        <f t="shared" si="28"/>
        <v>10466.712</v>
      </c>
      <c r="P159" s="24">
        <f t="shared" si="28"/>
        <v>570017.19156164385</v>
      </c>
    </row>
    <row r="160" spans="1:16" s="14" customFormat="1" ht="15.95" customHeight="1" x14ac:dyDescent="0.2">
      <c r="A160" s="15" t="s">
        <v>270</v>
      </c>
      <c r="B160" s="25" t="s">
        <v>271</v>
      </c>
      <c r="C160" s="29">
        <v>15</v>
      </c>
      <c r="D160" s="17" t="s">
        <v>272</v>
      </c>
      <c r="E160" s="18">
        <v>503</v>
      </c>
      <c r="F160" s="30">
        <v>1</v>
      </c>
      <c r="G160" s="31">
        <v>13521</v>
      </c>
      <c r="H160" s="20">
        <f t="shared" si="21"/>
        <v>13521</v>
      </c>
      <c r="I160" s="21">
        <f t="shared" si="24"/>
        <v>162252</v>
      </c>
      <c r="J160" s="22">
        <v>0</v>
      </c>
      <c r="K160" s="22">
        <f t="shared" si="22"/>
        <v>2222.6301369863013</v>
      </c>
      <c r="L160" s="22">
        <f t="shared" si="25"/>
        <v>22226.301369863013</v>
      </c>
      <c r="M160" s="22">
        <v>0</v>
      </c>
      <c r="N160" s="22">
        <v>0</v>
      </c>
      <c r="O160" s="22">
        <v>0</v>
      </c>
      <c r="P160" s="21">
        <f t="shared" si="26"/>
        <v>186700.9315068493</v>
      </c>
    </row>
    <row r="161" spans="1:30" s="14" customFormat="1" ht="15.95" customHeight="1" x14ac:dyDescent="0.2">
      <c r="A161" s="15" t="s">
        <v>39</v>
      </c>
      <c r="B161" s="25" t="s">
        <v>273</v>
      </c>
      <c r="C161" s="29">
        <v>15</v>
      </c>
      <c r="D161" s="17" t="s">
        <v>272</v>
      </c>
      <c r="E161" s="18">
        <v>503</v>
      </c>
      <c r="F161" s="30">
        <v>1</v>
      </c>
      <c r="G161" s="31">
        <v>9351</v>
      </c>
      <c r="H161" s="20">
        <f t="shared" si="21"/>
        <v>9351</v>
      </c>
      <c r="I161" s="21">
        <f t="shared" si="24"/>
        <v>112212</v>
      </c>
      <c r="J161" s="22">
        <v>0</v>
      </c>
      <c r="K161" s="22">
        <f t="shared" si="22"/>
        <v>1537.1506849315069</v>
      </c>
      <c r="L161" s="22">
        <f t="shared" si="25"/>
        <v>15371.506849315068</v>
      </c>
      <c r="M161" s="22">
        <v>0</v>
      </c>
      <c r="N161" s="22">
        <v>0</v>
      </c>
      <c r="O161" s="22">
        <v>14216.0016</v>
      </c>
      <c r="P161" s="21">
        <f t="shared" si="26"/>
        <v>143336.65913424655</v>
      </c>
    </row>
    <row r="162" spans="1:30" s="14" customFormat="1" ht="26.25" customHeight="1" x14ac:dyDescent="0.2">
      <c r="A162" s="15" t="s">
        <v>39</v>
      </c>
      <c r="B162" s="38" t="s">
        <v>274</v>
      </c>
      <c r="C162" s="29">
        <v>15</v>
      </c>
      <c r="D162" s="17" t="s">
        <v>272</v>
      </c>
      <c r="E162" s="18">
        <v>503</v>
      </c>
      <c r="F162" s="30">
        <v>2</v>
      </c>
      <c r="G162" s="31">
        <v>8187</v>
      </c>
      <c r="H162" s="20">
        <f t="shared" si="21"/>
        <v>16374</v>
      </c>
      <c r="I162" s="21">
        <f t="shared" si="24"/>
        <v>196488</v>
      </c>
      <c r="J162" s="22">
        <v>0</v>
      </c>
      <c r="K162" s="22">
        <f t="shared" si="22"/>
        <v>2691.6164383561641</v>
      </c>
      <c r="L162" s="22">
        <f t="shared" si="25"/>
        <v>26916.164383561641</v>
      </c>
      <c r="M162" s="22">
        <v>0</v>
      </c>
      <c r="N162" s="22">
        <v>0</v>
      </c>
      <c r="O162" s="22">
        <v>12503.0016</v>
      </c>
      <c r="P162" s="21">
        <f t="shared" si="26"/>
        <v>238598.7824219178</v>
      </c>
    </row>
    <row r="163" spans="1:30" s="14" customFormat="1" ht="15.95" customHeight="1" x14ac:dyDescent="0.2">
      <c r="A163" s="15" t="s">
        <v>275</v>
      </c>
      <c r="B163" s="25" t="s">
        <v>276</v>
      </c>
      <c r="C163" s="29">
        <v>15</v>
      </c>
      <c r="D163" s="17" t="s">
        <v>272</v>
      </c>
      <c r="E163" s="18">
        <v>503</v>
      </c>
      <c r="F163" s="30">
        <v>1</v>
      </c>
      <c r="G163" s="31">
        <v>9144</v>
      </c>
      <c r="H163" s="20">
        <f t="shared" si="21"/>
        <v>9144</v>
      </c>
      <c r="I163" s="21">
        <f t="shared" si="24"/>
        <v>109728</v>
      </c>
      <c r="J163" s="22">
        <v>0</v>
      </c>
      <c r="K163" s="22">
        <f t="shared" si="22"/>
        <v>1503.1232876712329</v>
      </c>
      <c r="L163" s="22">
        <f t="shared" si="25"/>
        <v>15031.232876712329</v>
      </c>
      <c r="M163" s="22">
        <v>0</v>
      </c>
      <c r="N163" s="22">
        <v>0</v>
      </c>
      <c r="O163" s="22">
        <v>13912.0008</v>
      </c>
      <c r="P163" s="21">
        <f t="shared" si="26"/>
        <v>140174.35696438357</v>
      </c>
    </row>
    <row r="164" spans="1:30" s="14" customFormat="1" ht="15.95" customHeight="1" x14ac:dyDescent="0.2">
      <c r="A164" s="56" t="s">
        <v>23</v>
      </c>
      <c r="B164" s="56"/>
      <c r="C164" s="56"/>
      <c r="D164" s="56"/>
      <c r="E164" s="56"/>
      <c r="F164" s="23">
        <f>SUM(F160:F163)</f>
        <v>5</v>
      </c>
      <c r="G164" s="20"/>
      <c r="H164" s="20"/>
      <c r="I164" s="24">
        <f>SUM(I160:I163)</f>
        <v>580680</v>
      </c>
      <c r="J164" s="24">
        <f t="shared" ref="J164:P164" si="29">SUM(J160:J163)</f>
        <v>0</v>
      </c>
      <c r="K164" s="24">
        <f t="shared" si="29"/>
        <v>7954.5205479452052</v>
      </c>
      <c r="L164" s="24">
        <f t="shared" si="29"/>
        <v>79545.205479452052</v>
      </c>
      <c r="M164" s="24">
        <f t="shared" si="29"/>
        <v>0</v>
      </c>
      <c r="N164" s="24">
        <f t="shared" si="29"/>
        <v>0</v>
      </c>
      <c r="O164" s="24">
        <f t="shared" si="29"/>
        <v>40631.004000000001</v>
      </c>
      <c r="P164" s="24">
        <f t="shared" si="29"/>
        <v>708810.73002739716</v>
      </c>
    </row>
    <row r="165" spans="1:30" s="14" customFormat="1" ht="15.95" customHeight="1" x14ac:dyDescent="0.2">
      <c r="A165" s="15" t="s">
        <v>277</v>
      </c>
      <c r="B165" s="25" t="s">
        <v>278</v>
      </c>
      <c r="C165" s="29">
        <v>16</v>
      </c>
      <c r="D165" s="17" t="s">
        <v>279</v>
      </c>
      <c r="E165" s="18">
        <v>503</v>
      </c>
      <c r="F165" s="30">
        <v>1</v>
      </c>
      <c r="G165" s="31">
        <v>5598</v>
      </c>
      <c r="H165" s="20">
        <f t="shared" si="21"/>
        <v>5598</v>
      </c>
      <c r="I165" s="21">
        <f t="shared" si="24"/>
        <v>67176</v>
      </c>
      <c r="J165" s="22">
        <v>0</v>
      </c>
      <c r="K165" s="22">
        <f t="shared" si="22"/>
        <v>920.21917808219177</v>
      </c>
      <c r="L165" s="22">
        <f t="shared" si="25"/>
        <v>9202.1917808219168</v>
      </c>
      <c r="M165" s="22">
        <v>0</v>
      </c>
      <c r="N165" s="22">
        <v>0</v>
      </c>
      <c r="O165" s="22">
        <v>0</v>
      </c>
      <c r="P165" s="21">
        <f t="shared" si="26"/>
        <v>77298.410958904104</v>
      </c>
    </row>
    <row r="166" spans="1:30" s="14" customFormat="1" ht="24.75" customHeight="1" x14ac:dyDescent="0.2">
      <c r="A166" s="15" t="s">
        <v>280</v>
      </c>
      <c r="B166" s="38" t="s">
        <v>281</v>
      </c>
      <c r="C166" s="29">
        <v>16</v>
      </c>
      <c r="D166" s="17" t="s">
        <v>279</v>
      </c>
      <c r="E166" s="18">
        <v>503</v>
      </c>
      <c r="F166" s="30">
        <v>2</v>
      </c>
      <c r="G166" s="31">
        <v>1142.25</v>
      </c>
      <c r="H166" s="20">
        <f t="shared" si="21"/>
        <v>2284.5</v>
      </c>
      <c r="I166" s="21">
        <f t="shared" si="24"/>
        <v>27414</v>
      </c>
      <c r="J166" s="22">
        <v>0</v>
      </c>
      <c r="K166" s="22">
        <f t="shared" si="22"/>
        <v>375.53424657534242</v>
      </c>
      <c r="L166" s="22">
        <f t="shared" si="25"/>
        <v>3755.3424657534242</v>
      </c>
      <c r="M166" s="22">
        <v>0</v>
      </c>
      <c r="N166" s="22">
        <v>0</v>
      </c>
      <c r="O166" s="22">
        <v>2072.0016000000001</v>
      </c>
      <c r="P166" s="21">
        <f t="shared" si="26"/>
        <v>33616.878312328765</v>
      </c>
    </row>
    <row r="167" spans="1:30" s="14" customFormat="1" ht="15.95" customHeight="1" x14ac:dyDescent="0.2">
      <c r="A167" s="15" t="s">
        <v>39</v>
      </c>
      <c r="B167" s="25" t="s">
        <v>30</v>
      </c>
      <c r="C167" s="29">
        <v>16</v>
      </c>
      <c r="D167" s="17" t="s">
        <v>279</v>
      </c>
      <c r="E167" s="18">
        <v>503</v>
      </c>
      <c r="F167" s="30">
        <v>1</v>
      </c>
      <c r="G167" s="31">
        <f>1725*2</f>
        <v>3450</v>
      </c>
      <c r="H167" s="20">
        <f t="shared" si="21"/>
        <v>3450</v>
      </c>
      <c r="I167" s="21">
        <f t="shared" si="24"/>
        <v>41400</v>
      </c>
      <c r="J167" s="22">
        <v>0</v>
      </c>
      <c r="K167" s="22">
        <f t="shared" si="22"/>
        <v>567.1232876712329</v>
      </c>
      <c r="L167" s="22">
        <f t="shared" si="25"/>
        <v>5671.232876712329</v>
      </c>
      <c r="M167" s="22">
        <v>0</v>
      </c>
      <c r="N167" s="22">
        <v>0</v>
      </c>
      <c r="O167" s="32">
        <v>1945.8000000000002</v>
      </c>
      <c r="P167" s="21">
        <f t="shared" si="26"/>
        <v>49584.156164383559</v>
      </c>
    </row>
    <row r="168" spans="1:30" s="14" customFormat="1" ht="15.95" customHeight="1" x14ac:dyDescent="0.2">
      <c r="A168" s="56" t="s">
        <v>23</v>
      </c>
      <c r="B168" s="56"/>
      <c r="C168" s="56"/>
      <c r="D168" s="56"/>
      <c r="E168" s="56"/>
      <c r="F168" s="23">
        <f>SUM(F165:F167)</f>
        <v>4</v>
      </c>
      <c r="G168" s="20"/>
      <c r="H168" s="20"/>
      <c r="I168" s="24">
        <f>SUM(I165:I167)</f>
        <v>135990</v>
      </c>
      <c r="J168" s="24">
        <f t="shared" ref="J168:P168" si="30">SUM(J165:J167)</f>
        <v>0</v>
      </c>
      <c r="K168" s="24">
        <f t="shared" si="30"/>
        <v>1862.8767123287671</v>
      </c>
      <c r="L168" s="24">
        <f t="shared" si="30"/>
        <v>18628.767123287671</v>
      </c>
      <c r="M168" s="24">
        <f t="shared" si="30"/>
        <v>0</v>
      </c>
      <c r="N168" s="24">
        <f t="shared" si="30"/>
        <v>0</v>
      </c>
      <c r="O168" s="24">
        <f t="shared" si="30"/>
        <v>4017.8016000000002</v>
      </c>
      <c r="P168" s="24">
        <f t="shared" si="30"/>
        <v>160499.44543561642</v>
      </c>
    </row>
    <row r="169" spans="1:30" s="14" customFormat="1" ht="15.95" customHeight="1" x14ac:dyDescent="0.2">
      <c r="A169" s="15" t="s">
        <v>282</v>
      </c>
      <c r="B169" s="25" t="s">
        <v>283</v>
      </c>
      <c r="C169" s="29">
        <v>17</v>
      </c>
      <c r="D169" s="17" t="s">
        <v>284</v>
      </c>
      <c r="E169" s="18">
        <v>503</v>
      </c>
      <c r="F169" s="30">
        <v>1</v>
      </c>
      <c r="G169" s="31">
        <v>1509</v>
      </c>
      <c r="H169" s="20">
        <f t="shared" si="21"/>
        <v>1509</v>
      </c>
      <c r="I169" s="21">
        <f t="shared" si="24"/>
        <v>18108</v>
      </c>
      <c r="J169" s="22">
        <v>0</v>
      </c>
      <c r="K169" s="22">
        <f t="shared" si="22"/>
        <v>248.05479452054794</v>
      </c>
      <c r="L169" s="22">
        <f t="shared" si="25"/>
        <v>2480.5479452054792</v>
      </c>
      <c r="M169" s="22">
        <v>0</v>
      </c>
      <c r="N169" s="22">
        <v>0</v>
      </c>
      <c r="O169" s="22">
        <v>2523</v>
      </c>
      <c r="P169" s="21">
        <f t="shared" si="26"/>
        <v>23359.602739726026</v>
      </c>
    </row>
    <row r="170" spans="1:30" s="14" customFormat="1" ht="15.95" customHeight="1" x14ac:dyDescent="0.2">
      <c r="A170" s="15" t="s">
        <v>39</v>
      </c>
      <c r="B170" s="25" t="s">
        <v>285</v>
      </c>
      <c r="C170" s="29">
        <v>17</v>
      </c>
      <c r="D170" s="17" t="s">
        <v>284</v>
      </c>
      <c r="E170" s="18">
        <v>503</v>
      </c>
      <c r="F170" s="30">
        <v>1</v>
      </c>
      <c r="G170" s="31">
        <v>1509</v>
      </c>
      <c r="H170" s="20">
        <f t="shared" si="21"/>
        <v>1509</v>
      </c>
      <c r="I170" s="21">
        <f t="shared" si="24"/>
        <v>18108</v>
      </c>
      <c r="J170" s="22">
        <v>0</v>
      </c>
      <c r="K170" s="22">
        <f t="shared" si="22"/>
        <v>248.05479452054794</v>
      </c>
      <c r="L170" s="22">
        <f t="shared" si="25"/>
        <v>2480.5479452054792</v>
      </c>
      <c r="M170" s="22">
        <v>0</v>
      </c>
      <c r="N170" s="22">
        <v>0</v>
      </c>
      <c r="O170" s="22">
        <v>2523</v>
      </c>
      <c r="P170" s="21">
        <f t="shared" si="26"/>
        <v>23359.602739726026</v>
      </c>
    </row>
    <row r="171" spans="1:30" s="14" customFormat="1" ht="15.95" customHeight="1" x14ac:dyDescent="0.2">
      <c r="A171" s="15" t="s">
        <v>286</v>
      </c>
      <c r="B171" s="25" t="s">
        <v>405</v>
      </c>
      <c r="C171" s="29">
        <v>17</v>
      </c>
      <c r="D171" s="17" t="s">
        <v>284</v>
      </c>
      <c r="E171" s="18">
        <v>503</v>
      </c>
      <c r="F171" s="30">
        <v>1</v>
      </c>
      <c r="G171" s="31">
        <v>17063.001</v>
      </c>
      <c r="H171" s="20">
        <f t="shared" si="21"/>
        <v>17063.001</v>
      </c>
      <c r="I171" s="21">
        <f t="shared" si="24"/>
        <v>204756.01199999999</v>
      </c>
      <c r="J171" s="22">
        <v>0</v>
      </c>
      <c r="K171" s="22">
        <f t="shared" si="22"/>
        <v>2804.8768767123283</v>
      </c>
      <c r="L171" s="22">
        <f t="shared" si="25"/>
        <v>28048.768767123285</v>
      </c>
      <c r="M171" s="22">
        <v>0</v>
      </c>
      <c r="N171" s="22">
        <v>0</v>
      </c>
      <c r="O171" s="22">
        <v>0</v>
      </c>
      <c r="P171" s="21">
        <f t="shared" si="26"/>
        <v>235609.65764383561</v>
      </c>
    </row>
    <row r="172" spans="1:30" s="14" customFormat="1" ht="15.95" customHeight="1" x14ac:dyDescent="0.2">
      <c r="A172" s="15" t="s">
        <v>287</v>
      </c>
      <c r="B172" s="25" t="s">
        <v>288</v>
      </c>
      <c r="C172" s="29">
        <v>17</v>
      </c>
      <c r="D172" s="17" t="s">
        <v>284</v>
      </c>
      <c r="E172" s="18">
        <v>503</v>
      </c>
      <c r="F172" s="30">
        <v>1</v>
      </c>
      <c r="G172" s="31">
        <v>7707</v>
      </c>
      <c r="H172" s="20">
        <f t="shared" si="21"/>
        <v>7707</v>
      </c>
      <c r="I172" s="21">
        <f t="shared" si="24"/>
        <v>92484</v>
      </c>
      <c r="J172" s="22">
        <v>0</v>
      </c>
      <c r="K172" s="22">
        <f t="shared" si="22"/>
        <v>1266.9041095890411</v>
      </c>
      <c r="L172" s="22">
        <f t="shared" si="25"/>
        <v>12669.04109589041</v>
      </c>
      <c r="M172" s="22">
        <v>0</v>
      </c>
      <c r="N172" s="22">
        <v>0</v>
      </c>
      <c r="O172" s="22">
        <v>8609.0015999999996</v>
      </c>
      <c r="P172" s="21">
        <f t="shared" si="26"/>
        <v>115028.94680547946</v>
      </c>
      <c r="AD172" s="26"/>
    </row>
    <row r="173" spans="1:30" s="14" customFormat="1" ht="25.5" customHeight="1" x14ac:dyDescent="0.2">
      <c r="A173" s="15" t="s">
        <v>289</v>
      </c>
      <c r="B173" s="38" t="s">
        <v>400</v>
      </c>
      <c r="C173" s="29">
        <v>17</v>
      </c>
      <c r="D173" s="17" t="s">
        <v>284</v>
      </c>
      <c r="E173" s="18">
        <v>503</v>
      </c>
      <c r="F173" s="30">
        <v>2</v>
      </c>
      <c r="G173" s="31">
        <v>5878.5</v>
      </c>
      <c r="H173" s="20">
        <f t="shared" si="21"/>
        <v>11757</v>
      </c>
      <c r="I173" s="21">
        <f t="shared" si="24"/>
        <v>141084</v>
      </c>
      <c r="J173" s="22">
        <v>0</v>
      </c>
      <c r="K173" s="22">
        <f t="shared" si="22"/>
        <v>1932.6575342465753</v>
      </c>
      <c r="L173" s="22">
        <f t="shared" si="25"/>
        <v>19326.575342465752</v>
      </c>
      <c r="M173" s="22">
        <v>0</v>
      </c>
      <c r="N173" s="22">
        <v>0</v>
      </c>
      <c r="O173" s="22">
        <v>9185.0015999999996</v>
      </c>
      <c r="P173" s="21">
        <f t="shared" si="26"/>
        <v>171528.2344767123</v>
      </c>
      <c r="AD173" s="26"/>
    </row>
    <row r="174" spans="1:30" s="14" customFormat="1" ht="15.95" customHeight="1" x14ac:dyDescent="0.2">
      <c r="A174" s="15" t="s">
        <v>290</v>
      </c>
      <c r="B174" s="25" t="s">
        <v>291</v>
      </c>
      <c r="C174" s="29">
        <v>17</v>
      </c>
      <c r="D174" s="17" t="s">
        <v>284</v>
      </c>
      <c r="E174" s="18">
        <v>503</v>
      </c>
      <c r="F174" s="30">
        <v>1</v>
      </c>
      <c r="G174" s="31">
        <v>2760</v>
      </c>
      <c r="H174" s="20">
        <f t="shared" si="21"/>
        <v>2760</v>
      </c>
      <c r="I174" s="21">
        <f t="shared" si="24"/>
        <v>33120</v>
      </c>
      <c r="J174" s="22">
        <v>0</v>
      </c>
      <c r="K174" s="22">
        <f t="shared" si="22"/>
        <v>453.69863013698625</v>
      </c>
      <c r="L174" s="22">
        <f t="shared" si="25"/>
        <v>4536.9863013698623</v>
      </c>
      <c r="M174" s="22">
        <v>0</v>
      </c>
      <c r="N174" s="22">
        <v>0</v>
      </c>
      <c r="O174" s="22">
        <v>4696.0056000000004</v>
      </c>
      <c r="P174" s="21">
        <f t="shared" si="26"/>
        <v>42806.690531506843</v>
      </c>
      <c r="AD174" s="28"/>
    </row>
    <row r="175" spans="1:30" s="14" customFormat="1" ht="15.95" customHeight="1" x14ac:dyDescent="0.2">
      <c r="A175" s="15" t="s">
        <v>292</v>
      </c>
      <c r="B175" s="25" t="s">
        <v>293</v>
      </c>
      <c r="C175" s="29">
        <v>17</v>
      </c>
      <c r="D175" s="17" t="s">
        <v>284</v>
      </c>
      <c r="E175" s="18">
        <v>503</v>
      </c>
      <c r="F175" s="30">
        <v>1</v>
      </c>
      <c r="G175" s="31">
        <v>6166</v>
      </c>
      <c r="H175" s="20">
        <f t="shared" si="21"/>
        <v>6166</v>
      </c>
      <c r="I175" s="21">
        <f t="shared" si="24"/>
        <v>73992</v>
      </c>
      <c r="J175" s="22">
        <v>0</v>
      </c>
      <c r="K175" s="22">
        <f t="shared" si="22"/>
        <v>1013.5890410958905</v>
      </c>
      <c r="L175" s="22">
        <f t="shared" si="25"/>
        <v>10135.890410958906</v>
      </c>
      <c r="M175" s="22">
        <v>0</v>
      </c>
      <c r="N175" s="22">
        <v>0</v>
      </c>
      <c r="O175" s="22">
        <v>10109</v>
      </c>
      <c r="P175" s="21">
        <f t="shared" si="26"/>
        <v>95250.479452054802</v>
      </c>
    </row>
    <row r="176" spans="1:30" s="14" customFormat="1" ht="15.95" customHeight="1" x14ac:dyDescent="0.2">
      <c r="A176" s="56" t="s">
        <v>23</v>
      </c>
      <c r="B176" s="56"/>
      <c r="C176" s="56"/>
      <c r="D176" s="56"/>
      <c r="E176" s="56"/>
      <c r="F176" s="23">
        <f>SUM(F169:F175)</f>
        <v>8</v>
      </c>
      <c r="G176" s="20"/>
      <c r="H176" s="20"/>
      <c r="I176" s="24">
        <f>SUM(I169:I175)</f>
        <v>581652.01199999999</v>
      </c>
      <c r="J176" s="24">
        <f t="shared" ref="J176:P176" si="31">SUM(J169:J175)</f>
        <v>0</v>
      </c>
      <c r="K176" s="24">
        <f t="shared" si="31"/>
        <v>7967.8357808219171</v>
      </c>
      <c r="L176" s="24">
        <f t="shared" si="31"/>
        <v>79678.357808219167</v>
      </c>
      <c r="M176" s="24">
        <f t="shared" si="31"/>
        <v>0</v>
      </c>
      <c r="N176" s="24">
        <f t="shared" si="31"/>
        <v>0</v>
      </c>
      <c r="O176" s="24">
        <f t="shared" si="31"/>
        <v>37645.008799999996</v>
      </c>
      <c r="P176" s="24">
        <f t="shared" si="31"/>
        <v>706943.21438904118</v>
      </c>
    </row>
    <row r="177" spans="1:16" s="14" customFormat="1" ht="15.95" customHeight="1" x14ac:dyDescent="0.2">
      <c r="A177" s="15" t="s">
        <v>294</v>
      </c>
      <c r="B177" s="25" t="s">
        <v>295</v>
      </c>
      <c r="C177" s="29">
        <v>18</v>
      </c>
      <c r="D177" s="17" t="s">
        <v>296</v>
      </c>
      <c r="E177" s="18">
        <v>503</v>
      </c>
      <c r="F177" s="30">
        <v>1</v>
      </c>
      <c r="G177" s="31">
        <v>13995</v>
      </c>
      <c r="H177" s="20">
        <f t="shared" si="21"/>
        <v>13995</v>
      </c>
      <c r="I177" s="21">
        <f t="shared" si="24"/>
        <v>167940</v>
      </c>
      <c r="J177" s="22">
        <v>0</v>
      </c>
      <c r="K177" s="22">
        <f t="shared" si="22"/>
        <v>2300.5479452054797</v>
      </c>
      <c r="L177" s="22">
        <f t="shared" si="25"/>
        <v>23005.479452054795</v>
      </c>
      <c r="M177" s="22">
        <v>0</v>
      </c>
      <c r="N177" s="22">
        <v>0</v>
      </c>
      <c r="O177" s="22">
        <v>0</v>
      </c>
      <c r="P177" s="21">
        <f t="shared" si="26"/>
        <v>193246.02739726027</v>
      </c>
    </row>
    <row r="178" spans="1:16" s="14" customFormat="1" ht="15.95" customHeight="1" x14ac:dyDescent="0.2">
      <c r="A178" s="15" t="s">
        <v>297</v>
      </c>
      <c r="B178" s="25" t="s">
        <v>298</v>
      </c>
      <c r="C178" s="29">
        <v>18</v>
      </c>
      <c r="D178" s="17" t="s">
        <v>296</v>
      </c>
      <c r="E178" s="18">
        <v>503</v>
      </c>
      <c r="F178" s="30">
        <v>1</v>
      </c>
      <c r="G178" s="31">
        <v>3409.002</v>
      </c>
      <c r="H178" s="20">
        <f t="shared" si="21"/>
        <v>3409.002</v>
      </c>
      <c r="I178" s="21">
        <f t="shared" si="24"/>
        <v>40908.023999999998</v>
      </c>
      <c r="J178" s="22">
        <v>0</v>
      </c>
      <c r="K178" s="22">
        <f t="shared" si="22"/>
        <v>560.38389041095888</v>
      </c>
      <c r="L178" s="22">
        <f t="shared" si="25"/>
        <v>5603.8389041095888</v>
      </c>
      <c r="M178" s="22">
        <v>0</v>
      </c>
      <c r="N178" s="22">
        <v>0</v>
      </c>
      <c r="O178" s="22">
        <v>5748</v>
      </c>
      <c r="P178" s="21">
        <f t="shared" si="26"/>
        <v>52820.246794520543</v>
      </c>
    </row>
    <row r="179" spans="1:16" s="14" customFormat="1" ht="15.95" customHeight="1" x14ac:dyDescent="0.2">
      <c r="A179" s="15" t="s">
        <v>299</v>
      </c>
      <c r="B179" s="25" t="s">
        <v>300</v>
      </c>
      <c r="C179" s="29">
        <v>18</v>
      </c>
      <c r="D179" s="17" t="s">
        <v>296</v>
      </c>
      <c r="E179" s="18">
        <v>503</v>
      </c>
      <c r="F179" s="30">
        <v>1</v>
      </c>
      <c r="G179" s="31">
        <v>3409.002</v>
      </c>
      <c r="H179" s="20">
        <f t="shared" si="21"/>
        <v>3409.002</v>
      </c>
      <c r="I179" s="21">
        <f t="shared" si="24"/>
        <v>40908.023999999998</v>
      </c>
      <c r="J179" s="22">
        <v>0</v>
      </c>
      <c r="K179" s="22">
        <f t="shared" si="22"/>
        <v>560.38389041095888</v>
      </c>
      <c r="L179" s="22">
        <f t="shared" si="25"/>
        <v>5603.8389041095888</v>
      </c>
      <c r="M179" s="22">
        <v>0</v>
      </c>
      <c r="N179" s="22">
        <v>0</v>
      </c>
      <c r="O179" s="22">
        <v>5748</v>
      </c>
      <c r="P179" s="21">
        <f t="shared" si="26"/>
        <v>52820.246794520543</v>
      </c>
    </row>
    <row r="180" spans="1:16" s="14" customFormat="1" ht="15.95" customHeight="1" x14ac:dyDescent="0.2">
      <c r="A180" s="15" t="s">
        <v>301</v>
      </c>
      <c r="B180" s="25" t="s">
        <v>302</v>
      </c>
      <c r="C180" s="29">
        <v>18</v>
      </c>
      <c r="D180" s="17" t="s">
        <v>296</v>
      </c>
      <c r="E180" s="18">
        <v>503</v>
      </c>
      <c r="F180" s="30">
        <v>1</v>
      </c>
      <c r="G180" s="31">
        <v>3409.002</v>
      </c>
      <c r="H180" s="20">
        <f t="shared" si="21"/>
        <v>3409.002</v>
      </c>
      <c r="I180" s="21">
        <f t="shared" si="24"/>
        <v>40908.023999999998</v>
      </c>
      <c r="J180" s="22">
        <v>0</v>
      </c>
      <c r="K180" s="22">
        <f t="shared" si="22"/>
        <v>560.38389041095888</v>
      </c>
      <c r="L180" s="22">
        <f t="shared" si="25"/>
        <v>5603.8389041095888</v>
      </c>
      <c r="M180" s="22">
        <v>0</v>
      </c>
      <c r="N180" s="22">
        <v>0</v>
      </c>
      <c r="O180" s="22">
        <v>5748</v>
      </c>
      <c r="P180" s="21">
        <f t="shared" si="26"/>
        <v>52820.246794520543</v>
      </c>
    </row>
    <row r="181" spans="1:16" s="14" customFormat="1" ht="15.95" customHeight="1" x14ac:dyDescent="0.2">
      <c r="A181" s="15" t="s">
        <v>303</v>
      </c>
      <c r="B181" s="25" t="s">
        <v>304</v>
      </c>
      <c r="C181" s="29">
        <v>18</v>
      </c>
      <c r="D181" s="17" t="s">
        <v>296</v>
      </c>
      <c r="E181" s="18">
        <v>503</v>
      </c>
      <c r="F181" s="30">
        <v>1</v>
      </c>
      <c r="G181" s="31">
        <v>8073</v>
      </c>
      <c r="H181" s="20">
        <f t="shared" si="21"/>
        <v>8073</v>
      </c>
      <c r="I181" s="21">
        <f t="shared" si="24"/>
        <v>96876</v>
      </c>
      <c r="J181" s="22">
        <v>0</v>
      </c>
      <c r="K181" s="22">
        <f t="shared" si="22"/>
        <v>1327.0684931506848</v>
      </c>
      <c r="L181" s="22">
        <f t="shared" si="25"/>
        <v>13270.68493150685</v>
      </c>
      <c r="M181" s="22">
        <v>0</v>
      </c>
      <c r="N181" s="22">
        <v>0</v>
      </c>
      <c r="O181" s="22">
        <v>12332.0016</v>
      </c>
      <c r="P181" s="21">
        <f t="shared" si="26"/>
        <v>123805.75502465754</v>
      </c>
    </row>
    <row r="182" spans="1:16" s="14" customFormat="1" ht="15.95" customHeight="1" x14ac:dyDescent="0.2">
      <c r="A182" s="15" t="s">
        <v>305</v>
      </c>
      <c r="B182" s="25" t="s">
        <v>30</v>
      </c>
      <c r="C182" s="29">
        <v>18</v>
      </c>
      <c r="D182" s="17" t="s">
        <v>296</v>
      </c>
      <c r="E182" s="18">
        <v>503</v>
      </c>
      <c r="F182" s="30">
        <v>1</v>
      </c>
      <c r="G182" s="31">
        <v>3409.002</v>
      </c>
      <c r="H182" s="20">
        <f t="shared" si="21"/>
        <v>3409.002</v>
      </c>
      <c r="I182" s="21">
        <f t="shared" si="24"/>
        <v>40908.023999999998</v>
      </c>
      <c r="J182" s="22">
        <v>0</v>
      </c>
      <c r="K182" s="22">
        <f t="shared" si="22"/>
        <v>560.38389041095888</v>
      </c>
      <c r="L182" s="22">
        <f t="shared" si="25"/>
        <v>5603.8389041095888</v>
      </c>
      <c r="M182" s="22">
        <v>0</v>
      </c>
      <c r="N182" s="22">
        <v>0</v>
      </c>
      <c r="O182" s="22">
        <v>5748</v>
      </c>
      <c r="P182" s="21">
        <f t="shared" si="26"/>
        <v>52820.246794520543</v>
      </c>
    </row>
    <row r="183" spans="1:16" s="14" customFormat="1" ht="15.95" customHeight="1" x14ac:dyDescent="0.2">
      <c r="A183" s="15" t="s">
        <v>307</v>
      </c>
      <c r="B183" s="25" t="s">
        <v>30</v>
      </c>
      <c r="C183" s="29">
        <v>18</v>
      </c>
      <c r="D183" s="17" t="s">
        <v>296</v>
      </c>
      <c r="E183" s="18">
        <v>503</v>
      </c>
      <c r="F183" s="30">
        <v>1</v>
      </c>
      <c r="G183" s="31">
        <f>4288.5*2</f>
        <v>8577</v>
      </c>
      <c r="H183" s="20">
        <f t="shared" si="21"/>
        <v>8577</v>
      </c>
      <c r="I183" s="21">
        <f t="shared" si="24"/>
        <v>102924</v>
      </c>
      <c r="J183" s="22">
        <v>0</v>
      </c>
      <c r="K183" s="22">
        <f t="shared" si="22"/>
        <v>1409.9178082191781</v>
      </c>
      <c r="L183" s="22">
        <f t="shared" si="25"/>
        <v>14099.178082191782</v>
      </c>
      <c r="M183" s="22">
        <v>0</v>
      </c>
      <c r="N183" s="22">
        <v>0</v>
      </c>
      <c r="O183" s="32">
        <v>4837.4279999999999</v>
      </c>
      <c r="P183" s="21">
        <f t="shared" si="26"/>
        <v>123270.52389041096</v>
      </c>
    </row>
    <row r="184" spans="1:16" s="14" customFormat="1" ht="15.95" customHeight="1" x14ac:dyDescent="0.2">
      <c r="A184" s="15" t="s">
        <v>39</v>
      </c>
      <c r="B184" s="25" t="s">
        <v>308</v>
      </c>
      <c r="C184" s="29">
        <v>18</v>
      </c>
      <c r="D184" s="17" t="s">
        <v>296</v>
      </c>
      <c r="E184" s="18">
        <v>503</v>
      </c>
      <c r="F184" s="30">
        <v>1</v>
      </c>
      <c r="G184" s="31">
        <f>1704.501*2</f>
        <v>3409.002</v>
      </c>
      <c r="H184" s="20">
        <f t="shared" si="21"/>
        <v>3409.002</v>
      </c>
      <c r="I184" s="21">
        <f t="shared" si="24"/>
        <v>40908.023999999998</v>
      </c>
      <c r="J184" s="22">
        <v>0</v>
      </c>
      <c r="K184" s="22">
        <f t="shared" si="22"/>
        <v>560.38389041095888</v>
      </c>
      <c r="L184" s="22">
        <f t="shared" si="25"/>
        <v>5603.8389041095888</v>
      </c>
      <c r="M184" s="22">
        <v>0</v>
      </c>
      <c r="N184" s="22">
        <v>0</v>
      </c>
      <c r="O184" s="32">
        <v>1922.6760000000002</v>
      </c>
      <c r="P184" s="21">
        <f t="shared" si="26"/>
        <v>48994.922794520542</v>
      </c>
    </row>
    <row r="185" spans="1:16" s="14" customFormat="1" ht="15.95" customHeight="1" x14ac:dyDescent="0.2">
      <c r="A185" s="15" t="s">
        <v>309</v>
      </c>
      <c r="B185" s="25" t="s">
        <v>310</v>
      </c>
      <c r="C185" s="29">
        <v>18</v>
      </c>
      <c r="D185" s="17" t="s">
        <v>296</v>
      </c>
      <c r="E185" s="18">
        <v>503</v>
      </c>
      <c r="F185" s="30">
        <v>1</v>
      </c>
      <c r="G185" s="31">
        <f>1704.501*2</f>
        <v>3409.002</v>
      </c>
      <c r="H185" s="20">
        <f t="shared" si="21"/>
        <v>3409.002</v>
      </c>
      <c r="I185" s="21">
        <f t="shared" si="24"/>
        <v>40908.023999999998</v>
      </c>
      <c r="J185" s="22">
        <v>0</v>
      </c>
      <c r="K185" s="22">
        <f t="shared" si="22"/>
        <v>560.38389041095888</v>
      </c>
      <c r="L185" s="22">
        <f t="shared" si="25"/>
        <v>5603.8389041095888</v>
      </c>
      <c r="M185" s="22">
        <v>0</v>
      </c>
      <c r="N185" s="22">
        <v>0</v>
      </c>
      <c r="O185" s="32">
        <v>5748</v>
      </c>
      <c r="P185" s="21">
        <f t="shared" si="26"/>
        <v>52820.246794520543</v>
      </c>
    </row>
    <row r="186" spans="1:16" s="14" customFormat="1" ht="15.95" customHeight="1" x14ac:dyDescent="0.2">
      <c r="A186" s="15" t="s">
        <v>311</v>
      </c>
      <c r="B186" s="25" t="s">
        <v>312</v>
      </c>
      <c r="C186" s="29">
        <v>18</v>
      </c>
      <c r="D186" s="17" t="s">
        <v>296</v>
      </c>
      <c r="E186" s="18">
        <v>503</v>
      </c>
      <c r="F186" s="30">
        <v>1</v>
      </c>
      <c r="G186" s="31">
        <f>1704.501*2</f>
        <v>3409.002</v>
      </c>
      <c r="H186" s="20">
        <f t="shared" si="21"/>
        <v>3409.002</v>
      </c>
      <c r="I186" s="21">
        <f t="shared" si="24"/>
        <v>40908.023999999998</v>
      </c>
      <c r="J186" s="22">
        <v>0</v>
      </c>
      <c r="K186" s="22">
        <f t="shared" si="22"/>
        <v>560.38389041095888</v>
      </c>
      <c r="L186" s="22">
        <f t="shared" si="25"/>
        <v>5603.8389041095888</v>
      </c>
      <c r="M186" s="22">
        <v>0</v>
      </c>
      <c r="N186" s="22">
        <v>0</v>
      </c>
      <c r="O186" s="32">
        <v>1922.6760000000002</v>
      </c>
      <c r="P186" s="21">
        <f t="shared" si="26"/>
        <v>48994.922794520542</v>
      </c>
    </row>
    <row r="187" spans="1:16" s="14" customFormat="1" ht="15.95" customHeight="1" x14ac:dyDescent="0.2">
      <c r="A187" s="15" t="s">
        <v>313</v>
      </c>
      <c r="B187" s="25" t="s">
        <v>314</v>
      </c>
      <c r="C187" s="29">
        <v>18</v>
      </c>
      <c r="D187" s="17" t="s">
        <v>296</v>
      </c>
      <c r="E187" s="18">
        <v>503</v>
      </c>
      <c r="F187" s="30">
        <v>1</v>
      </c>
      <c r="G187" s="31">
        <f>1704.501*2</f>
        <v>3409.002</v>
      </c>
      <c r="H187" s="20">
        <f t="shared" si="21"/>
        <v>3409.002</v>
      </c>
      <c r="I187" s="21">
        <f t="shared" si="24"/>
        <v>40908.023999999998</v>
      </c>
      <c r="J187" s="22">
        <v>0</v>
      </c>
      <c r="K187" s="22">
        <f t="shared" si="22"/>
        <v>560.38389041095888</v>
      </c>
      <c r="L187" s="22">
        <f t="shared" si="25"/>
        <v>5603.8389041095888</v>
      </c>
      <c r="M187" s="22">
        <v>0</v>
      </c>
      <c r="N187" s="22">
        <v>0</v>
      </c>
      <c r="O187" s="32">
        <v>5748</v>
      </c>
      <c r="P187" s="21">
        <f t="shared" si="26"/>
        <v>52820.246794520543</v>
      </c>
    </row>
    <row r="188" spans="1:16" s="14" customFormat="1" ht="15.95" customHeight="1" x14ac:dyDescent="0.2">
      <c r="A188" s="56" t="s">
        <v>23</v>
      </c>
      <c r="B188" s="56"/>
      <c r="C188" s="56"/>
      <c r="D188" s="56"/>
      <c r="E188" s="56"/>
      <c r="F188" s="23">
        <f>SUM(F177:F187)</f>
        <v>11</v>
      </c>
      <c r="G188" s="20"/>
      <c r="H188" s="20"/>
      <c r="I188" s="24">
        <f>SUM(I177:I187)</f>
        <v>695004.19199999981</v>
      </c>
      <c r="J188" s="24">
        <f t="shared" ref="J188:P188" si="32">SUM(J177:J187)</f>
        <v>0</v>
      </c>
      <c r="K188" s="24">
        <f t="shared" si="32"/>
        <v>9520.605369863013</v>
      </c>
      <c r="L188" s="24">
        <f t="shared" si="32"/>
        <v>95206.053698630159</v>
      </c>
      <c r="M188" s="24">
        <f t="shared" si="32"/>
        <v>0</v>
      </c>
      <c r="N188" s="24">
        <f t="shared" si="32"/>
        <v>0</v>
      </c>
      <c r="O188" s="24">
        <f t="shared" si="32"/>
        <v>55502.781600000002</v>
      </c>
      <c r="P188" s="24">
        <f t="shared" si="32"/>
        <v>855233.63266849308</v>
      </c>
    </row>
    <row r="189" spans="1:16" s="14" customFormat="1" ht="15.95" customHeight="1" x14ac:dyDescent="0.2">
      <c r="A189" s="15" t="s">
        <v>315</v>
      </c>
      <c r="B189" s="25" t="s">
        <v>316</v>
      </c>
      <c r="C189" s="29">
        <v>19</v>
      </c>
      <c r="D189" s="17" t="s">
        <v>317</v>
      </c>
      <c r="E189" s="18">
        <v>503</v>
      </c>
      <c r="F189" s="30">
        <v>1</v>
      </c>
      <c r="G189" s="31">
        <v>13850.001</v>
      </c>
      <c r="H189" s="20">
        <f t="shared" si="21"/>
        <v>13850.001</v>
      </c>
      <c r="I189" s="21">
        <f t="shared" si="24"/>
        <v>166200.01199999999</v>
      </c>
      <c r="J189" s="22">
        <v>0</v>
      </c>
      <c r="K189" s="22">
        <f t="shared" si="22"/>
        <v>2276.7124931506846</v>
      </c>
      <c r="L189" s="22">
        <f t="shared" si="25"/>
        <v>22767.124931506849</v>
      </c>
      <c r="M189" s="22">
        <v>0</v>
      </c>
      <c r="N189" s="22">
        <v>0</v>
      </c>
      <c r="O189" s="22">
        <v>0</v>
      </c>
      <c r="P189" s="21">
        <f t="shared" si="26"/>
        <v>191243.84942465753</v>
      </c>
    </row>
    <row r="190" spans="1:16" s="14" customFormat="1" ht="15.95" customHeight="1" x14ac:dyDescent="0.2">
      <c r="A190" s="15" t="s">
        <v>318</v>
      </c>
      <c r="B190" s="25" t="s">
        <v>30</v>
      </c>
      <c r="C190" s="29">
        <v>19</v>
      </c>
      <c r="D190" s="17" t="s">
        <v>317</v>
      </c>
      <c r="E190" s="18">
        <v>503</v>
      </c>
      <c r="F190" s="30">
        <v>1</v>
      </c>
      <c r="G190" s="31">
        <f>4413.501*2</f>
        <v>8827.0020000000004</v>
      </c>
      <c r="H190" s="20">
        <f t="shared" si="21"/>
        <v>8827.0020000000004</v>
      </c>
      <c r="I190" s="21">
        <f t="shared" si="24"/>
        <v>105924.024</v>
      </c>
      <c r="J190" s="22">
        <v>0</v>
      </c>
      <c r="K190" s="22">
        <f t="shared" si="22"/>
        <v>1451.0140273972604</v>
      </c>
      <c r="L190" s="22">
        <f t="shared" si="25"/>
        <v>14510.140273972604</v>
      </c>
      <c r="M190" s="22">
        <v>0</v>
      </c>
      <c r="N190" s="22">
        <v>0</v>
      </c>
      <c r="O190" s="22">
        <v>4978.4279999999999</v>
      </c>
      <c r="P190" s="21">
        <f t="shared" si="26"/>
        <v>126863.60630136987</v>
      </c>
    </row>
    <row r="191" spans="1:16" s="14" customFormat="1" ht="15.95" customHeight="1" x14ac:dyDescent="0.2">
      <c r="A191" s="15" t="s">
        <v>39</v>
      </c>
      <c r="B191" s="25" t="s">
        <v>320</v>
      </c>
      <c r="C191" s="29">
        <v>19</v>
      </c>
      <c r="D191" s="17" t="s">
        <v>317</v>
      </c>
      <c r="E191" s="18">
        <v>503</v>
      </c>
      <c r="F191" s="30">
        <v>1</v>
      </c>
      <c r="G191" s="31">
        <f>3083.001*2</f>
        <v>6166.0020000000004</v>
      </c>
      <c r="H191" s="20">
        <f t="shared" si="21"/>
        <v>6166.0020000000004</v>
      </c>
      <c r="I191" s="21">
        <f t="shared" si="24"/>
        <v>73992.024000000005</v>
      </c>
      <c r="J191" s="22">
        <v>0</v>
      </c>
      <c r="K191" s="22">
        <f t="shared" si="22"/>
        <v>1013.5893698630138</v>
      </c>
      <c r="L191" s="22">
        <f t="shared" si="25"/>
        <v>10135.893698630138</v>
      </c>
      <c r="M191" s="22">
        <v>0</v>
      </c>
      <c r="N191" s="22">
        <v>0</v>
      </c>
      <c r="O191" s="22">
        <v>3477.6240000000003</v>
      </c>
      <c r="P191" s="21">
        <f t="shared" si="26"/>
        <v>88619.131068493152</v>
      </c>
    </row>
    <row r="192" spans="1:16" s="14" customFormat="1" ht="15.95" customHeight="1" x14ac:dyDescent="0.2">
      <c r="A192" s="56" t="s">
        <v>23</v>
      </c>
      <c r="B192" s="56"/>
      <c r="C192" s="56"/>
      <c r="D192" s="56"/>
      <c r="E192" s="56"/>
      <c r="F192" s="23">
        <f>SUM(F189:F191)</f>
        <v>3</v>
      </c>
      <c r="G192" s="20"/>
      <c r="H192" s="20"/>
      <c r="I192" s="24">
        <f>SUM(I189:I191)</f>
        <v>346116.05999999994</v>
      </c>
      <c r="J192" s="24">
        <f t="shared" ref="J192:P192" si="33">SUM(J189:J191)</f>
        <v>0</v>
      </c>
      <c r="K192" s="24">
        <f t="shared" si="33"/>
        <v>4741.3158904109587</v>
      </c>
      <c r="L192" s="24">
        <f t="shared" si="33"/>
        <v>47413.158904109587</v>
      </c>
      <c r="M192" s="24">
        <f t="shared" si="33"/>
        <v>0</v>
      </c>
      <c r="N192" s="24">
        <f t="shared" si="33"/>
        <v>0</v>
      </c>
      <c r="O192" s="24">
        <f t="shared" si="33"/>
        <v>8456.0519999999997</v>
      </c>
      <c r="P192" s="24">
        <f t="shared" si="33"/>
        <v>406726.5867945205</v>
      </c>
    </row>
    <row r="193" spans="1:30" s="14" customFormat="1" ht="40.5" customHeight="1" x14ac:dyDescent="0.2">
      <c r="A193" s="15" t="s">
        <v>321</v>
      </c>
      <c r="B193" s="38" t="s">
        <v>322</v>
      </c>
      <c r="C193" s="29">
        <v>20</v>
      </c>
      <c r="D193" s="17" t="s">
        <v>323</v>
      </c>
      <c r="E193" s="18">
        <v>503</v>
      </c>
      <c r="F193" s="30">
        <v>3</v>
      </c>
      <c r="G193" s="31">
        <v>7710</v>
      </c>
      <c r="H193" s="20">
        <f t="shared" si="21"/>
        <v>23130</v>
      </c>
      <c r="I193" s="21">
        <f t="shared" si="24"/>
        <v>277560</v>
      </c>
      <c r="J193" s="22">
        <v>0</v>
      </c>
      <c r="K193" s="22">
        <f t="shared" si="22"/>
        <v>3802.1917808219177</v>
      </c>
      <c r="L193" s="22">
        <f t="shared" si="25"/>
        <v>38021.917808219179</v>
      </c>
      <c r="M193" s="22">
        <v>0</v>
      </c>
      <c r="N193" s="22">
        <v>0</v>
      </c>
      <c r="O193" s="22">
        <v>11545.0008</v>
      </c>
      <c r="P193" s="21">
        <f t="shared" si="26"/>
        <v>330929.11038904107</v>
      </c>
    </row>
    <row r="194" spans="1:30" s="14" customFormat="1" ht="24" customHeight="1" x14ac:dyDescent="0.2">
      <c r="A194" s="15" t="s">
        <v>321</v>
      </c>
      <c r="B194" s="38" t="s">
        <v>324</v>
      </c>
      <c r="C194" s="29">
        <v>20</v>
      </c>
      <c r="D194" s="17" t="s">
        <v>323</v>
      </c>
      <c r="E194" s="18">
        <v>503</v>
      </c>
      <c r="F194" s="30">
        <v>2</v>
      </c>
      <c r="G194" s="31">
        <v>6072</v>
      </c>
      <c r="H194" s="20">
        <f t="shared" si="21"/>
        <v>12144</v>
      </c>
      <c r="I194" s="21">
        <f t="shared" si="24"/>
        <v>145728</v>
      </c>
      <c r="J194" s="22">
        <v>0</v>
      </c>
      <c r="K194" s="22">
        <f t="shared" si="22"/>
        <v>1996.2739726027396</v>
      </c>
      <c r="L194" s="22">
        <f t="shared" si="25"/>
        <v>19962.739726027397</v>
      </c>
      <c r="M194" s="22">
        <v>0</v>
      </c>
      <c r="N194" s="22">
        <v>0</v>
      </c>
      <c r="O194" s="22">
        <v>9477</v>
      </c>
      <c r="P194" s="21">
        <f t="shared" si="26"/>
        <v>177164.01369863012</v>
      </c>
    </row>
    <row r="195" spans="1:30" s="14" customFormat="1" ht="15.95" customHeight="1" x14ac:dyDescent="0.2">
      <c r="A195" s="15" t="s">
        <v>325</v>
      </c>
      <c r="B195" s="25" t="s">
        <v>326</v>
      </c>
      <c r="C195" s="29">
        <v>20</v>
      </c>
      <c r="D195" s="17" t="s">
        <v>323</v>
      </c>
      <c r="E195" s="18">
        <v>503</v>
      </c>
      <c r="F195" s="30">
        <v>1</v>
      </c>
      <c r="G195" s="31">
        <v>5484</v>
      </c>
      <c r="H195" s="20">
        <f t="shared" si="21"/>
        <v>5484</v>
      </c>
      <c r="I195" s="21">
        <f t="shared" si="24"/>
        <v>65808</v>
      </c>
      <c r="J195" s="22">
        <v>0</v>
      </c>
      <c r="K195" s="22">
        <f t="shared" si="22"/>
        <v>901.47945205479448</v>
      </c>
      <c r="L195" s="22">
        <f t="shared" si="25"/>
        <v>9014.7945205479446</v>
      </c>
      <c r="M195" s="22">
        <v>0</v>
      </c>
      <c r="N195" s="22">
        <v>0</v>
      </c>
      <c r="O195" s="22">
        <v>7404</v>
      </c>
      <c r="P195" s="21">
        <f t="shared" si="26"/>
        <v>83128.273972602736</v>
      </c>
    </row>
    <row r="196" spans="1:30" s="14" customFormat="1" ht="15.95" customHeight="1" x14ac:dyDescent="0.2">
      <c r="A196" s="15" t="s">
        <v>327</v>
      </c>
      <c r="B196" s="25" t="s">
        <v>328</v>
      </c>
      <c r="C196" s="29">
        <v>20</v>
      </c>
      <c r="D196" s="17" t="s">
        <v>323</v>
      </c>
      <c r="E196" s="18">
        <v>503</v>
      </c>
      <c r="F196" s="30">
        <v>1</v>
      </c>
      <c r="G196" s="31">
        <v>6504</v>
      </c>
      <c r="H196" s="20">
        <f t="shared" si="21"/>
        <v>6504</v>
      </c>
      <c r="I196" s="21">
        <f t="shared" si="24"/>
        <v>78048</v>
      </c>
      <c r="J196" s="22">
        <v>0</v>
      </c>
      <c r="K196" s="22">
        <f t="shared" si="22"/>
        <v>1069.1506849315069</v>
      </c>
      <c r="L196" s="22">
        <f t="shared" si="25"/>
        <v>10691.506849315068</v>
      </c>
      <c r="M196" s="22">
        <v>0</v>
      </c>
      <c r="N196" s="22">
        <v>0</v>
      </c>
      <c r="O196" s="22">
        <v>8966.0015999999996</v>
      </c>
      <c r="P196" s="21">
        <f t="shared" si="26"/>
        <v>98774.659134246569</v>
      </c>
    </row>
    <row r="197" spans="1:30" s="14" customFormat="1" ht="24" customHeight="1" x14ac:dyDescent="0.2">
      <c r="A197" s="15" t="s">
        <v>329</v>
      </c>
      <c r="B197" s="38" t="s">
        <v>330</v>
      </c>
      <c r="C197" s="29">
        <v>20</v>
      </c>
      <c r="D197" s="17" t="s">
        <v>323</v>
      </c>
      <c r="E197" s="18">
        <v>503</v>
      </c>
      <c r="F197" s="30">
        <v>2</v>
      </c>
      <c r="G197" s="31">
        <v>8202</v>
      </c>
      <c r="H197" s="20">
        <f t="shared" si="21"/>
        <v>16404</v>
      </c>
      <c r="I197" s="21">
        <f t="shared" si="24"/>
        <v>196848</v>
      </c>
      <c r="J197" s="22">
        <v>0</v>
      </c>
      <c r="K197" s="22">
        <f t="shared" si="22"/>
        <v>2696.5479452054797</v>
      </c>
      <c r="L197" s="22">
        <f t="shared" si="25"/>
        <v>26965.479452054795</v>
      </c>
      <c r="M197" s="22">
        <v>0</v>
      </c>
      <c r="N197" s="22">
        <v>0</v>
      </c>
      <c r="O197" s="22">
        <v>12525</v>
      </c>
      <c r="P197" s="21">
        <f t="shared" si="26"/>
        <v>239035.02739726027</v>
      </c>
      <c r="AD197" s="26"/>
    </row>
    <row r="198" spans="1:30" s="14" customFormat="1" ht="15.95" customHeight="1" x14ac:dyDescent="0.2">
      <c r="A198" s="15" t="s">
        <v>331</v>
      </c>
      <c r="B198" s="25" t="s">
        <v>332</v>
      </c>
      <c r="C198" s="29">
        <v>20</v>
      </c>
      <c r="D198" s="17" t="s">
        <v>323</v>
      </c>
      <c r="E198" s="18">
        <v>503</v>
      </c>
      <c r="F198" s="30">
        <v>1</v>
      </c>
      <c r="G198" s="31">
        <v>17664</v>
      </c>
      <c r="H198" s="20">
        <f t="shared" si="21"/>
        <v>17664</v>
      </c>
      <c r="I198" s="21">
        <f t="shared" si="24"/>
        <v>211968</v>
      </c>
      <c r="J198" s="22">
        <v>0</v>
      </c>
      <c r="K198" s="22">
        <f t="shared" si="22"/>
        <v>2903.6712328767126</v>
      </c>
      <c r="L198" s="22">
        <f t="shared" si="25"/>
        <v>29036.712328767124</v>
      </c>
      <c r="M198" s="22">
        <v>0</v>
      </c>
      <c r="N198" s="22">
        <v>0</v>
      </c>
      <c r="O198" s="22">
        <v>0</v>
      </c>
      <c r="P198" s="21">
        <f t="shared" si="26"/>
        <v>243908.38356164383</v>
      </c>
    </row>
    <row r="199" spans="1:30" s="14" customFormat="1" ht="15.95" customHeight="1" x14ac:dyDescent="0.2">
      <c r="A199" s="15" t="s">
        <v>67</v>
      </c>
      <c r="B199" s="25" t="s">
        <v>333</v>
      </c>
      <c r="C199" s="29">
        <v>20</v>
      </c>
      <c r="D199" s="17" t="s">
        <v>323</v>
      </c>
      <c r="E199" s="18">
        <v>503</v>
      </c>
      <c r="F199" s="30">
        <v>1</v>
      </c>
      <c r="G199" s="31">
        <v>5880</v>
      </c>
      <c r="H199" s="20">
        <f t="shared" si="21"/>
        <v>5880</v>
      </c>
      <c r="I199" s="21">
        <f t="shared" si="24"/>
        <v>70560</v>
      </c>
      <c r="J199" s="22">
        <v>0</v>
      </c>
      <c r="K199" s="22">
        <f t="shared" si="22"/>
        <v>966.57534246575335</v>
      </c>
      <c r="L199" s="22">
        <f t="shared" si="25"/>
        <v>9665.7534246575342</v>
      </c>
      <c r="M199" s="22">
        <v>0</v>
      </c>
      <c r="N199" s="22">
        <v>0</v>
      </c>
      <c r="O199" s="22">
        <v>9185.0015999999996</v>
      </c>
      <c r="P199" s="21">
        <f t="shared" si="26"/>
        <v>90377.330367123301</v>
      </c>
    </row>
    <row r="200" spans="1:30" s="14" customFormat="1" ht="15.95" customHeight="1" x14ac:dyDescent="0.2">
      <c r="A200" s="15" t="s">
        <v>334</v>
      </c>
      <c r="B200" s="25" t="s">
        <v>335</v>
      </c>
      <c r="C200" s="29">
        <v>20</v>
      </c>
      <c r="D200" s="17" t="s">
        <v>323</v>
      </c>
      <c r="E200" s="18">
        <v>503</v>
      </c>
      <c r="F200" s="30">
        <v>1</v>
      </c>
      <c r="G200" s="31">
        <v>9114</v>
      </c>
      <c r="H200" s="20">
        <f t="shared" si="21"/>
        <v>9114</v>
      </c>
      <c r="I200" s="21">
        <f t="shared" si="24"/>
        <v>109368</v>
      </c>
      <c r="J200" s="22">
        <v>0</v>
      </c>
      <c r="K200" s="22">
        <f t="shared" si="22"/>
        <v>1498.1917808219177</v>
      </c>
      <c r="L200" s="22">
        <f t="shared" si="25"/>
        <v>14981.917808219177</v>
      </c>
      <c r="M200" s="22">
        <v>0</v>
      </c>
      <c r="N200" s="22">
        <v>0</v>
      </c>
      <c r="O200" s="22">
        <v>13868.0016</v>
      </c>
      <c r="P200" s="21">
        <f t="shared" si="26"/>
        <v>139716.11118904108</v>
      </c>
    </row>
    <row r="201" spans="1:30" s="14" customFormat="1" ht="15.95" customHeight="1" x14ac:dyDescent="0.2">
      <c r="A201" s="15" t="s">
        <v>133</v>
      </c>
      <c r="B201" s="25" t="s">
        <v>30</v>
      </c>
      <c r="C201" s="29">
        <v>20</v>
      </c>
      <c r="D201" s="17" t="s">
        <v>323</v>
      </c>
      <c r="E201" s="18">
        <v>503</v>
      </c>
      <c r="F201" s="30">
        <v>1</v>
      </c>
      <c r="G201" s="31">
        <v>5421</v>
      </c>
      <c r="H201" s="20">
        <f t="shared" si="21"/>
        <v>5421</v>
      </c>
      <c r="I201" s="21">
        <f t="shared" si="24"/>
        <v>65052</v>
      </c>
      <c r="J201" s="22">
        <v>0</v>
      </c>
      <c r="K201" s="22">
        <f t="shared" si="22"/>
        <v>891.1232876712329</v>
      </c>
      <c r="L201" s="22">
        <f t="shared" si="25"/>
        <v>8911.232876712329</v>
      </c>
      <c r="M201" s="22">
        <v>0</v>
      </c>
      <c r="N201" s="22">
        <v>0</v>
      </c>
      <c r="O201" s="32">
        <v>7943.1552000000011</v>
      </c>
      <c r="P201" s="21">
        <f t="shared" si="26"/>
        <v>82797.511364383565</v>
      </c>
    </row>
    <row r="202" spans="1:30" s="14" customFormat="1" ht="15.95" customHeight="1" x14ac:dyDescent="0.2">
      <c r="A202" s="15" t="s">
        <v>337</v>
      </c>
      <c r="B202" s="25" t="s">
        <v>338</v>
      </c>
      <c r="C202" s="29">
        <v>20</v>
      </c>
      <c r="D202" s="17" t="s">
        <v>323</v>
      </c>
      <c r="E202" s="18">
        <v>503</v>
      </c>
      <c r="F202" s="30">
        <v>1</v>
      </c>
      <c r="G202" s="31">
        <v>5463</v>
      </c>
      <c r="H202" s="20">
        <f t="shared" si="21"/>
        <v>5463</v>
      </c>
      <c r="I202" s="21">
        <f t="shared" si="24"/>
        <v>65556</v>
      </c>
      <c r="J202" s="22">
        <v>0</v>
      </c>
      <c r="K202" s="22">
        <f t="shared" si="22"/>
        <v>898.02739726027403</v>
      </c>
      <c r="L202" s="22">
        <f t="shared" si="25"/>
        <v>8980.2739726027394</v>
      </c>
      <c r="M202" s="22">
        <v>0</v>
      </c>
      <c r="N202" s="22">
        <v>0</v>
      </c>
      <c r="O202" s="32">
        <v>8001.2426400000004</v>
      </c>
      <c r="P202" s="21">
        <f t="shared" si="26"/>
        <v>83435.544009863006</v>
      </c>
    </row>
    <row r="203" spans="1:30" s="14" customFormat="1" ht="15.95" customHeight="1" x14ac:dyDescent="0.2">
      <c r="A203" s="15" t="s">
        <v>39</v>
      </c>
      <c r="B203" s="25" t="s">
        <v>339</v>
      </c>
      <c r="C203" s="29">
        <v>20</v>
      </c>
      <c r="D203" s="17" t="s">
        <v>323</v>
      </c>
      <c r="E203" s="18">
        <v>503</v>
      </c>
      <c r="F203" s="30">
        <v>1</v>
      </c>
      <c r="G203" s="31">
        <f>2489.25*2</f>
        <v>4978.5</v>
      </c>
      <c r="H203" s="20">
        <f t="shared" ref="H203:H234" si="34">+G203*F203</f>
        <v>4978.5</v>
      </c>
      <c r="I203" s="21">
        <f t="shared" si="24"/>
        <v>59742</v>
      </c>
      <c r="J203" s="22">
        <v>0</v>
      </c>
      <c r="K203" s="22">
        <f t="shared" ref="K203:K234" si="35">I203/365*20*25%</f>
        <v>818.38356164383549</v>
      </c>
      <c r="L203" s="22">
        <f t="shared" si="25"/>
        <v>8183.8356164383558</v>
      </c>
      <c r="M203" s="22">
        <v>0</v>
      </c>
      <c r="N203" s="22">
        <v>0</v>
      </c>
      <c r="O203" s="32">
        <v>2807.8739999999998</v>
      </c>
      <c r="P203" s="21">
        <f t="shared" si="26"/>
        <v>71552.093178082185</v>
      </c>
    </row>
    <row r="204" spans="1:30" s="14" customFormat="1" ht="15.95" customHeight="1" x14ac:dyDescent="0.2">
      <c r="A204" s="15" t="s">
        <v>39</v>
      </c>
      <c r="B204" s="25" t="s">
        <v>340</v>
      </c>
      <c r="C204" s="29">
        <v>20</v>
      </c>
      <c r="D204" s="17" t="s">
        <v>323</v>
      </c>
      <c r="E204" s="18">
        <v>503</v>
      </c>
      <c r="F204" s="30">
        <v>1</v>
      </c>
      <c r="G204" s="31">
        <f>5343*2</f>
        <v>10686</v>
      </c>
      <c r="H204" s="20">
        <f t="shared" si="34"/>
        <v>10686</v>
      </c>
      <c r="I204" s="21">
        <f t="shared" si="24"/>
        <v>128232</v>
      </c>
      <c r="J204" s="22">
        <v>0</v>
      </c>
      <c r="K204" s="22">
        <f t="shared" si="35"/>
        <v>1756.6027397260273</v>
      </c>
      <c r="L204" s="22">
        <f t="shared" si="25"/>
        <v>17566.027397260274</v>
      </c>
      <c r="M204" s="22">
        <v>0</v>
      </c>
      <c r="N204" s="22">
        <v>0</v>
      </c>
      <c r="O204" s="32">
        <v>6026.9040000000005</v>
      </c>
      <c r="P204" s="21">
        <f t="shared" si="26"/>
        <v>153581.53413698633</v>
      </c>
    </row>
    <row r="205" spans="1:30" s="14" customFormat="1" ht="15.95" customHeight="1" x14ac:dyDescent="0.2">
      <c r="A205" s="15" t="s">
        <v>341</v>
      </c>
      <c r="B205" s="25" t="s">
        <v>342</v>
      </c>
      <c r="C205" s="29">
        <v>20</v>
      </c>
      <c r="D205" s="17" t="s">
        <v>323</v>
      </c>
      <c r="E205" s="18">
        <v>503</v>
      </c>
      <c r="F205" s="30">
        <v>1</v>
      </c>
      <c r="G205" s="31">
        <f>2725.5*2</f>
        <v>5451</v>
      </c>
      <c r="H205" s="20">
        <f t="shared" si="34"/>
        <v>5451</v>
      </c>
      <c r="I205" s="21">
        <f t="shared" si="24"/>
        <v>65412</v>
      </c>
      <c r="J205" s="22">
        <v>0</v>
      </c>
      <c r="K205" s="22">
        <f t="shared" si="35"/>
        <v>896.05479452054794</v>
      </c>
      <c r="L205" s="22">
        <f t="shared" si="25"/>
        <v>8960.5479452054788</v>
      </c>
      <c r="M205" s="22">
        <v>0</v>
      </c>
      <c r="N205" s="22">
        <v>0</v>
      </c>
      <c r="O205" s="32">
        <v>8677.68</v>
      </c>
      <c r="P205" s="21">
        <f t="shared" si="26"/>
        <v>83946.282739726012</v>
      </c>
    </row>
    <row r="206" spans="1:30" s="14" customFormat="1" ht="15.95" customHeight="1" x14ac:dyDescent="0.2">
      <c r="A206" s="56" t="s">
        <v>23</v>
      </c>
      <c r="B206" s="56"/>
      <c r="C206" s="56"/>
      <c r="D206" s="56"/>
      <c r="E206" s="56"/>
      <c r="F206" s="23">
        <f>SUM(F193:F205)</f>
        <v>17</v>
      </c>
      <c r="G206" s="20"/>
      <c r="H206" s="20"/>
      <c r="I206" s="24">
        <f>SUM(I193:I205)</f>
        <v>1539882</v>
      </c>
      <c r="J206" s="24">
        <f t="shared" ref="J206:P206" si="36">SUM(J193:J205)</f>
        <v>0</v>
      </c>
      <c r="K206" s="24">
        <f t="shared" si="36"/>
        <v>21094.273972602743</v>
      </c>
      <c r="L206" s="24">
        <f t="shared" si="36"/>
        <v>210942.73972602742</v>
      </c>
      <c r="M206" s="24">
        <f t="shared" si="36"/>
        <v>0</v>
      </c>
      <c r="N206" s="24">
        <f t="shared" si="36"/>
        <v>0</v>
      </c>
      <c r="O206" s="24">
        <f t="shared" si="36"/>
        <v>106426.86144000001</v>
      </c>
      <c r="P206" s="24">
        <f t="shared" si="36"/>
        <v>1878345.8751386302</v>
      </c>
    </row>
    <row r="207" spans="1:30" s="14" customFormat="1" ht="15.95" customHeight="1" x14ac:dyDescent="0.2">
      <c r="A207" s="15" t="s">
        <v>343</v>
      </c>
      <c r="B207" s="25" t="s">
        <v>344</v>
      </c>
      <c r="C207" s="29">
        <v>21</v>
      </c>
      <c r="D207" s="17" t="s">
        <v>345</v>
      </c>
      <c r="E207" s="18">
        <v>503</v>
      </c>
      <c r="F207" s="30">
        <v>1</v>
      </c>
      <c r="G207" s="31">
        <v>5973</v>
      </c>
      <c r="H207" s="20">
        <f t="shared" si="34"/>
        <v>5973</v>
      </c>
      <c r="I207" s="21">
        <f t="shared" si="24"/>
        <v>71676</v>
      </c>
      <c r="J207" s="22">
        <v>0</v>
      </c>
      <c r="K207" s="22">
        <f t="shared" si="35"/>
        <v>981.8630136986302</v>
      </c>
      <c r="L207" s="22">
        <f t="shared" si="25"/>
        <v>9818.6301369863013</v>
      </c>
      <c r="M207" s="22">
        <v>0</v>
      </c>
      <c r="N207" s="22">
        <v>0</v>
      </c>
      <c r="O207" s="22">
        <v>9323.0015999999996</v>
      </c>
      <c r="P207" s="21">
        <f t="shared" si="26"/>
        <v>91799.494750684942</v>
      </c>
    </row>
    <row r="208" spans="1:30" s="14" customFormat="1" ht="15.95" customHeight="1" x14ac:dyDescent="0.2">
      <c r="A208" s="15" t="s">
        <v>67</v>
      </c>
      <c r="B208" s="25" t="s">
        <v>346</v>
      </c>
      <c r="C208" s="29">
        <v>21</v>
      </c>
      <c r="D208" s="17" t="s">
        <v>345</v>
      </c>
      <c r="E208" s="18">
        <v>503</v>
      </c>
      <c r="F208" s="30">
        <v>1</v>
      </c>
      <c r="G208" s="31">
        <v>8073</v>
      </c>
      <c r="H208" s="20">
        <f t="shared" si="34"/>
        <v>8073</v>
      </c>
      <c r="I208" s="21">
        <f t="shared" si="24"/>
        <v>96876</v>
      </c>
      <c r="J208" s="22">
        <v>0</v>
      </c>
      <c r="K208" s="22">
        <f t="shared" si="35"/>
        <v>1327.0684931506848</v>
      </c>
      <c r="L208" s="22">
        <f t="shared" si="25"/>
        <v>13270.68493150685</v>
      </c>
      <c r="M208" s="22">
        <v>0</v>
      </c>
      <c r="N208" s="22">
        <v>0</v>
      </c>
      <c r="O208" s="22">
        <v>12332.0016</v>
      </c>
      <c r="P208" s="21">
        <f t="shared" si="26"/>
        <v>123805.75502465754</v>
      </c>
    </row>
    <row r="209" spans="1:28" s="14" customFormat="1" ht="15.95" customHeight="1" x14ac:dyDescent="0.2">
      <c r="A209" s="15" t="s">
        <v>347</v>
      </c>
      <c r="B209" s="25" t="s">
        <v>348</v>
      </c>
      <c r="C209" s="29">
        <v>21</v>
      </c>
      <c r="D209" s="17" t="s">
        <v>345</v>
      </c>
      <c r="E209" s="18">
        <v>503</v>
      </c>
      <c r="F209" s="30">
        <v>1</v>
      </c>
      <c r="G209" s="31">
        <v>5191.5</v>
      </c>
      <c r="H209" s="20">
        <f t="shared" si="34"/>
        <v>5191.5</v>
      </c>
      <c r="I209" s="21">
        <f t="shared" si="24"/>
        <v>62298</v>
      </c>
      <c r="J209" s="22">
        <v>0</v>
      </c>
      <c r="K209" s="22">
        <f t="shared" si="35"/>
        <v>853.39726027397262</v>
      </c>
      <c r="L209" s="22">
        <f t="shared" si="25"/>
        <v>8533.9726027397264</v>
      </c>
      <c r="M209" s="22">
        <v>0</v>
      </c>
      <c r="N209" s="22">
        <v>0</v>
      </c>
      <c r="O209" s="22">
        <v>8153.0015999999996</v>
      </c>
      <c r="P209" s="21">
        <f t="shared" si="26"/>
        <v>79838.371463013711</v>
      </c>
      <c r="AB209" s="26"/>
    </row>
    <row r="210" spans="1:28" s="14" customFormat="1" ht="15.95" customHeight="1" x14ac:dyDescent="0.2">
      <c r="A210" s="56" t="s">
        <v>23</v>
      </c>
      <c r="B210" s="56"/>
      <c r="C210" s="56"/>
      <c r="D210" s="56"/>
      <c r="E210" s="56"/>
      <c r="F210" s="23">
        <f>SUM(F207:F209)</f>
        <v>3</v>
      </c>
      <c r="G210" s="20"/>
      <c r="H210" s="20"/>
      <c r="I210" s="24">
        <f>SUM(I207:I209)</f>
        <v>230850</v>
      </c>
      <c r="J210" s="24">
        <f t="shared" ref="J210:P210" si="37">SUM(J207:J209)</f>
        <v>0</v>
      </c>
      <c r="K210" s="24">
        <f t="shared" si="37"/>
        <v>3162.3287671232879</v>
      </c>
      <c r="L210" s="24">
        <f t="shared" si="37"/>
        <v>31623.28767123288</v>
      </c>
      <c r="M210" s="24">
        <f t="shared" si="37"/>
        <v>0</v>
      </c>
      <c r="N210" s="24">
        <f t="shared" si="37"/>
        <v>0</v>
      </c>
      <c r="O210" s="24">
        <f t="shared" si="37"/>
        <v>29808.004799999999</v>
      </c>
      <c r="P210" s="24">
        <f t="shared" si="37"/>
        <v>295443.62123835617</v>
      </c>
    </row>
    <row r="211" spans="1:28" s="14" customFormat="1" ht="15.95" customHeight="1" x14ac:dyDescent="0.2">
      <c r="A211" s="15" t="s">
        <v>349</v>
      </c>
      <c r="B211" s="41" t="s">
        <v>350</v>
      </c>
      <c r="C211" s="29">
        <v>22</v>
      </c>
      <c r="D211" s="17" t="s">
        <v>351</v>
      </c>
      <c r="E211" s="18">
        <v>503</v>
      </c>
      <c r="F211" s="30">
        <v>1</v>
      </c>
      <c r="G211" s="31">
        <v>11925</v>
      </c>
      <c r="H211" s="20">
        <f t="shared" si="34"/>
        <v>11925</v>
      </c>
      <c r="I211" s="21">
        <f t="shared" si="24"/>
        <v>143100</v>
      </c>
      <c r="J211" s="22">
        <v>0</v>
      </c>
      <c r="K211" s="22">
        <f t="shared" si="35"/>
        <v>1960.2739726027398</v>
      </c>
      <c r="L211" s="22">
        <f t="shared" si="25"/>
        <v>19602.739726027397</v>
      </c>
      <c r="M211" s="22">
        <v>0</v>
      </c>
      <c r="N211" s="22">
        <v>0</v>
      </c>
      <c r="O211" s="22">
        <v>11809.0008</v>
      </c>
      <c r="P211" s="21">
        <f t="shared" si="26"/>
        <v>176472.01449863013</v>
      </c>
    </row>
    <row r="212" spans="1:28" s="14" customFormat="1" ht="15.95" customHeight="1" x14ac:dyDescent="0.2">
      <c r="A212" s="15" t="s">
        <v>352</v>
      </c>
      <c r="B212" s="25" t="s">
        <v>353</v>
      </c>
      <c r="C212" s="29">
        <v>22</v>
      </c>
      <c r="D212" s="17" t="s">
        <v>351</v>
      </c>
      <c r="E212" s="18">
        <v>503</v>
      </c>
      <c r="F212" s="30">
        <v>1</v>
      </c>
      <c r="G212" s="31">
        <v>7653</v>
      </c>
      <c r="H212" s="20">
        <f t="shared" si="34"/>
        <v>7653</v>
      </c>
      <c r="I212" s="21">
        <f t="shared" si="24"/>
        <v>91836</v>
      </c>
      <c r="J212" s="22">
        <v>0</v>
      </c>
      <c r="K212" s="22">
        <f t="shared" si="35"/>
        <v>1258.027397260274</v>
      </c>
      <c r="L212" s="22">
        <f t="shared" si="25"/>
        <v>12580.273972602739</v>
      </c>
      <c r="M212" s="22">
        <v>0</v>
      </c>
      <c r="N212" s="22">
        <v>0</v>
      </c>
      <c r="O212" s="22">
        <v>11403</v>
      </c>
      <c r="P212" s="21">
        <f t="shared" si="26"/>
        <v>117077.30136986301</v>
      </c>
    </row>
    <row r="213" spans="1:28" s="14" customFormat="1" ht="15.95" customHeight="1" x14ac:dyDescent="0.2">
      <c r="A213" s="15" t="s">
        <v>354</v>
      </c>
      <c r="B213" s="25" t="s">
        <v>355</v>
      </c>
      <c r="C213" s="29">
        <v>22</v>
      </c>
      <c r="D213" s="17" t="s">
        <v>351</v>
      </c>
      <c r="E213" s="18">
        <v>503</v>
      </c>
      <c r="F213" s="30">
        <v>1</v>
      </c>
      <c r="G213" s="31">
        <v>7003.5</v>
      </c>
      <c r="H213" s="20">
        <f t="shared" si="34"/>
        <v>7003.5</v>
      </c>
      <c r="I213" s="21">
        <f t="shared" si="24"/>
        <v>84042</v>
      </c>
      <c r="J213" s="22">
        <v>0</v>
      </c>
      <c r="K213" s="22">
        <f t="shared" si="35"/>
        <v>1151.2602739726028</v>
      </c>
      <c r="L213" s="22">
        <f t="shared" si="25"/>
        <v>11512.602739726028</v>
      </c>
      <c r="M213" s="22">
        <v>0</v>
      </c>
      <c r="N213" s="22">
        <v>0</v>
      </c>
      <c r="O213" s="22">
        <v>10873.0008</v>
      </c>
      <c r="P213" s="21">
        <f t="shared" si="26"/>
        <v>107578.86381369863</v>
      </c>
    </row>
    <row r="214" spans="1:28" s="14" customFormat="1" ht="15.95" customHeight="1" x14ac:dyDescent="0.2">
      <c r="A214" s="15" t="s">
        <v>356</v>
      </c>
      <c r="B214" s="41" t="s">
        <v>357</v>
      </c>
      <c r="C214" s="29">
        <v>22</v>
      </c>
      <c r="D214" s="17" t="s">
        <v>351</v>
      </c>
      <c r="E214" s="18">
        <v>503</v>
      </c>
      <c r="F214" s="30">
        <v>1</v>
      </c>
      <c r="G214" s="31">
        <v>7653</v>
      </c>
      <c r="H214" s="20">
        <f t="shared" si="34"/>
        <v>7653</v>
      </c>
      <c r="I214" s="21">
        <f t="shared" si="24"/>
        <v>91836</v>
      </c>
      <c r="J214" s="22">
        <v>0</v>
      </c>
      <c r="K214" s="22">
        <f t="shared" si="35"/>
        <v>1258.027397260274</v>
      </c>
      <c r="L214" s="22">
        <f t="shared" si="25"/>
        <v>12580.273972602739</v>
      </c>
      <c r="M214" s="22">
        <v>0</v>
      </c>
      <c r="N214" s="22">
        <v>0</v>
      </c>
      <c r="O214" s="22">
        <v>11403</v>
      </c>
      <c r="P214" s="21">
        <f t="shared" si="26"/>
        <v>117077.30136986301</v>
      </c>
      <c r="AB214" s="26"/>
    </row>
    <row r="215" spans="1:28" s="14" customFormat="1" ht="15.95" customHeight="1" x14ac:dyDescent="0.2">
      <c r="A215" s="15" t="s">
        <v>358</v>
      </c>
      <c r="B215" s="25" t="s">
        <v>359</v>
      </c>
      <c r="C215" s="29">
        <v>22</v>
      </c>
      <c r="D215" s="17" t="s">
        <v>351</v>
      </c>
      <c r="E215" s="18">
        <v>503</v>
      </c>
      <c r="F215" s="30">
        <v>1</v>
      </c>
      <c r="G215" s="31">
        <v>7662</v>
      </c>
      <c r="H215" s="20">
        <f t="shared" si="34"/>
        <v>7662</v>
      </c>
      <c r="I215" s="21">
        <f t="shared" si="24"/>
        <v>91944</v>
      </c>
      <c r="J215" s="22">
        <v>0</v>
      </c>
      <c r="K215" s="22">
        <f t="shared" si="35"/>
        <v>1259.5068493150686</v>
      </c>
      <c r="L215" s="22">
        <f t="shared" si="25"/>
        <v>12595.068493150686</v>
      </c>
      <c r="M215" s="22">
        <v>0</v>
      </c>
      <c r="N215" s="22">
        <v>0</v>
      </c>
      <c r="O215" s="22">
        <v>11413.0008</v>
      </c>
      <c r="P215" s="21">
        <f t="shared" si="26"/>
        <v>117211.57614246575</v>
      </c>
    </row>
    <row r="216" spans="1:28" s="14" customFormat="1" ht="15.95" customHeight="1" x14ac:dyDescent="0.2">
      <c r="A216" s="15" t="s">
        <v>360</v>
      </c>
      <c r="B216" s="25" t="s">
        <v>361</v>
      </c>
      <c r="C216" s="29">
        <v>22</v>
      </c>
      <c r="D216" s="17" t="s">
        <v>351</v>
      </c>
      <c r="E216" s="18">
        <v>503</v>
      </c>
      <c r="F216" s="30">
        <v>1</v>
      </c>
      <c r="G216" s="31">
        <v>4939.5</v>
      </c>
      <c r="H216" s="20">
        <f t="shared" si="34"/>
        <v>4939.5</v>
      </c>
      <c r="I216" s="21">
        <f t="shared" si="24"/>
        <v>59274</v>
      </c>
      <c r="J216" s="22">
        <v>0</v>
      </c>
      <c r="K216" s="22">
        <f t="shared" si="35"/>
        <v>811.97260273972597</v>
      </c>
      <c r="L216" s="22">
        <f t="shared" si="25"/>
        <v>8119.7260273972606</v>
      </c>
      <c r="M216" s="22">
        <v>0</v>
      </c>
      <c r="N216" s="22">
        <v>0</v>
      </c>
      <c r="O216" s="22">
        <v>7786.0007999999998</v>
      </c>
      <c r="P216" s="21">
        <f t="shared" si="26"/>
        <v>75991.699430136985</v>
      </c>
    </row>
    <row r="217" spans="1:28" s="14" customFormat="1" ht="77.25" customHeight="1" x14ac:dyDescent="0.2">
      <c r="A217" s="15" t="s">
        <v>362</v>
      </c>
      <c r="B217" s="38" t="s">
        <v>403</v>
      </c>
      <c r="C217" s="29">
        <v>22</v>
      </c>
      <c r="D217" s="17" t="s">
        <v>351</v>
      </c>
      <c r="E217" s="18">
        <v>503</v>
      </c>
      <c r="F217" s="30">
        <v>5</v>
      </c>
      <c r="G217" s="31">
        <v>7653</v>
      </c>
      <c r="H217" s="20">
        <f t="shared" si="34"/>
        <v>38265</v>
      </c>
      <c r="I217" s="21">
        <f t="shared" si="24"/>
        <v>459180</v>
      </c>
      <c r="J217" s="22">
        <v>0</v>
      </c>
      <c r="K217" s="22">
        <f t="shared" si="35"/>
        <v>6290.1369863013697</v>
      </c>
      <c r="L217" s="22">
        <f t="shared" si="25"/>
        <v>62901.369863013701</v>
      </c>
      <c r="M217" s="22">
        <v>0</v>
      </c>
      <c r="N217" s="22">
        <v>0</v>
      </c>
      <c r="O217" s="22">
        <v>11403</v>
      </c>
      <c r="P217" s="21">
        <f t="shared" si="26"/>
        <v>539774.50684931513</v>
      </c>
    </row>
    <row r="218" spans="1:28" s="14" customFormat="1" ht="15.75" customHeight="1" x14ac:dyDescent="0.2">
      <c r="A218" s="15" t="s">
        <v>362</v>
      </c>
      <c r="B218" s="38" t="s">
        <v>404</v>
      </c>
      <c r="C218" s="29">
        <v>22</v>
      </c>
      <c r="D218" s="17" t="s">
        <v>351</v>
      </c>
      <c r="E218" s="18">
        <v>503</v>
      </c>
      <c r="F218" s="30">
        <v>1</v>
      </c>
      <c r="G218" s="31">
        <v>6993</v>
      </c>
      <c r="H218" s="20">
        <f t="shared" si="34"/>
        <v>6993</v>
      </c>
      <c r="I218" s="21">
        <f t="shared" si="24"/>
        <v>83916</v>
      </c>
      <c r="J218" s="22"/>
      <c r="K218" s="22">
        <f t="shared" si="35"/>
        <v>1149.5342465753424</v>
      </c>
      <c r="L218" s="22">
        <f t="shared" si="25"/>
        <v>11495.342465753423</v>
      </c>
      <c r="M218" s="22"/>
      <c r="N218" s="22"/>
      <c r="O218" s="22">
        <v>11403</v>
      </c>
      <c r="P218" s="21">
        <f t="shared" si="26"/>
        <v>107963.87671232877</v>
      </c>
    </row>
    <row r="219" spans="1:28" s="14" customFormat="1" ht="15.95" customHeight="1" x14ac:dyDescent="0.2">
      <c r="A219" s="15" t="s">
        <v>364</v>
      </c>
      <c r="B219" s="25" t="s">
        <v>365</v>
      </c>
      <c r="C219" s="29">
        <v>22</v>
      </c>
      <c r="D219" s="17" t="s">
        <v>351</v>
      </c>
      <c r="E219" s="18">
        <v>503</v>
      </c>
      <c r="F219" s="30">
        <v>1</v>
      </c>
      <c r="G219" s="31">
        <v>9864</v>
      </c>
      <c r="H219" s="20">
        <f t="shared" si="34"/>
        <v>9864</v>
      </c>
      <c r="I219" s="21">
        <f t="shared" si="24"/>
        <v>118368</v>
      </c>
      <c r="J219" s="22">
        <v>0</v>
      </c>
      <c r="K219" s="22">
        <f t="shared" si="35"/>
        <v>1621.4794520547946</v>
      </c>
      <c r="L219" s="22">
        <f t="shared" si="25"/>
        <v>16214.794520547946</v>
      </c>
      <c r="M219" s="22">
        <v>0</v>
      </c>
      <c r="N219" s="22">
        <v>0</v>
      </c>
      <c r="O219" s="22">
        <v>14980.0008</v>
      </c>
      <c r="P219" s="21">
        <f t="shared" si="26"/>
        <v>151184.27477260274</v>
      </c>
    </row>
    <row r="220" spans="1:28" s="14" customFormat="1" ht="15.95" customHeight="1" x14ac:dyDescent="0.2">
      <c r="A220" s="15" t="s">
        <v>366</v>
      </c>
      <c r="B220" s="25" t="s">
        <v>367</v>
      </c>
      <c r="C220" s="29">
        <v>22</v>
      </c>
      <c r="D220" s="17" t="s">
        <v>351</v>
      </c>
      <c r="E220" s="18">
        <v>503</v>
      </c>
      <c r="F220" s="30">
        <v>1</v>
      </c>
      <c r="G220" s="31">
        <v>6747</v>
      </c>
      <c r="H220" s="20">
        <f t="shared" si="34"/>
        <v>6747</v>
      </c>
      <c r="I220" s="21">
        <f t="shared" si="24"/>
        <v>80964</v>
      </c>
      <c r="J220" s="22">
        <v>0</v>
      </c>
      <c r="K220" s="22">
        <f t="shared" si="35"/>
        <v>1109.0958904109589</v>
      </c>
      <c r="L220" s="22">
        <f t="shared" si="25"/>
        <v>11090.958904109588</v>
      </c>
      <c r="M220" s="22">
        <v>0</v>
      </c>
      <c r="N220" s="22">
        <v>0</v>
      </c>
      <c r="O220" s="22">
        <v>9806.0015999999996</v>
      </c>
      <c r="P220" s="21">
        <f t="shared" si="26"/>
        <v>102970.05639452055</v>
      </c>
    </row>
    <row r="221" spans="1:28" s="14" customFormat="1" ht="15.95" customHeight="1" x14ac:dyDescent="0.2">
      <c r="A221" s="15" t="s">
        <v>368</v>
      </c>
      <c r="B221" s="25" t="s">
        <v>369</v>
      </c>
      <c r="C221" s="29">
        <v>22</v>
      </c>
      <c r="D221" s="17" t="s">
        <v>351</v>
      </c>
      <c r="E221" s="18">
        <v>503</v>
      </c>
      <c r="F221" s="30">
        <v>1</v>
      </c>
      <c r="G221" s="31">
        <v>9019.5</v>
      </c>
      <c r="H221" s="20">
        <f t="shared" si="34"/>
        <v>9019.5</v>
      </c>
      <c r="I221" s="21">
        <f t="shared" si="24"/>
        <v>108234</v>
      </c>
      <c r="J221" s="22">
        <v>0</v>
      </c>
      <c r="K221" s="22">
        <f t="shared" si="35"/>
        <v>1482.6575342465753</v>
      </c>
      <c r="L221" s="22">
        <f t="shared" si="25"/>
        <v>14826.575342465752</v>
      </c>
      <c r="M221" s="22">
        <v>0</v>
      </c>
      <c r="N221" s="22">
        <v>0</v>
      </c>
      <c r="O221" s="22">
        <v>13728</v>
      </c>
      <c r="P221" s="21">
        <f t="shared" si="26"/>
        <v>138271.23287671234</v>
      </c>
    </row>
    <row r="222" spans="1:28" s="14" customFormat="1" ht="15.95" customHeight="1" x14ac:dyDescent="0.2">
      <c r="A222" s="15" t="s">
        <v>79</v>
      </c>
      <c r="B222" s="25" t="s">
        <v>370</v>
      </c>
      <c r="C222" s="29">
        <v>22</v>
      </c>
      <c r="D222" s="17" t="s">
        <v>351</v>
      </c>
      <c r="E222" s="18">
        <v>503</v>
      </c>
      <c r="F222" s="30">
        <v>1</v>
      </c>
      <c r="G222" s="31">
        <v>6744</v>
      </c>
      <c r="H222" s="20">
        <f t="shared" si="34"/>
        <v>6744</v>
      </c>
      <c r="I222" s="21">
        <f t="shared" si="24"/>
        <v>80928</v>
      </c>
      <c r="J222" s="22">
        <v>0</v>
      </c>
      <c r="K222" s="22">
        <f t="shared" si="35"/>
        <v>1108.6027397260275</v>
      </c>
      <c r="L222" s="22">
        <f t="shared" si="25"/>
        <v>11086.027397260274</v>
      </c>
      <c r="M222" s="22">
        <v>0</v>
      </c>
      <c r="N222" s="22">
        <v>0</v>
      </c>
      <c r="O222" s="22">
        <v>9806.0015999999996</v>
      </c>
      <c r="P222" s="21">
        <f t="shared" si="26"/>
        <v>102928.63173698631</v>
      </c>
    </row>
    <row r="223" spans="1:28" s="14" customFormat="1" ht="15.95" customHeight="1" x14ac:dyDescent="0.2">
      <c r="A223" s="15" t="s">
        <v>39</v>
      </c>
      <c r="B223" s="25" t="s">
        <v>371</v>
      </c>
      <c r="C223" s="29">
        <v>22</v>
      </c>
      <c r="D223" s="17" t="s">
        <v>351</v>
      </c>
      <c r="E223" s="18">
        <v>503</v>
      </c>
      <c r="F223" s="30">
        <v>1</v>
      </c>
      <c r="G223" s="31">
        <f>4181.25*2</f>
        <v>8362.5</v>
      </c>
      <c r="H223" s="20">
        <f t="shared" si="34"/>
        <v>8362.5</v>
      </c>
      <c r="I223" s="21">
        <f t="shared" ref="I223:I234" si="38">F223*G223*12</f>
        <v>100350</v>
      </c>
      <c r="J223" s="22">
        <v>0</v>
      </c>
      <c r="K223" s="22">
        <f t="shared" si="35"/>
        <v>1374.6575342465753</v>
      </c>
      <c r="L223" s="22">
        <f t="shared" ref="L223:L234" si="39">I223/365*50</f>
        <v>13746.575342465752</v>
      </c>
      <c r="M223" s="22">
        <v>0</v>
      </c>
      <c r="N223" s="22">
        <v>0</v>
      </c>
      <c r="O223" s="22">
        <v>4716.4500000000007</v>
      </c>
      <c r="P223" s="21">
        <f t="shared" ref="P223:P233" si="40">SUM(I223:O223)</f>
        <v>120187.68287671234</v>
      </c>
    </row>
    <row r="224" spans="1:28" s="14" customFormat="1" ht="15.95" customHeight="1" x14ac:dyDescent="0.2">
      <c r="A224" s="56" t="s">
        <v>23</v>
      </c>
      <c r="B224" s="56"/>
      <c r="C224" s="56"/>
      <c r="D224" s="56"/>
      <c r="E224" s="56"/>
      <c r="F224" s="23">
        <f>SUM(F211:F223)</f>
        <v>17</v>
      </c>
      <c r="G224" s="20"/>
      <c r="H224" s="20"/>
      <c r="I224" s="24">
        <f>SUM(I211:I223)</f>
        <v>1593972</v>
      </c>
      <c r="J224" s="24">
        <f t="shared" ref="J224:P224" si="41">SUM(J211:J223)</f>
        <v>0</v>
      </c>
      <c r="K224" s="24">
        <f t="shared" si="41"/>
        <v>21835.232876712329</v>
      </c>
      <c r="L224" s="24">
        <f t="shared" si="41"/>
        <v>218352.32876712325</v>
      </c>
      <c r="M224" s="24">
        <f t="shared" si="41"/>
        <v>0</v>
      </c>
      <c r="N224" s="24">
        <f t="shared" si="41"/>
        <v>0</v>
      </c>
      <c r="O224" s="24">
        <f t="shared" si="41"/>
        <v>140529.4572</v>
      </c>
      <c r="P224" s="24">
        <f t="shared" si="41"/>
        <v>1974689.0188438359</v>
      </c>
    </row>
    <row r="225" spans="1:16" s="14" customFormat="1" ht="15.95" customHeight="1" x14ac:dyDescent="0.2">
      <c r="A225" s="15" t="s">
        <v>372</v>
      </c>
      <c r="B225" s="25" t="s">
        <v>373</v>
      </c>
      <c r="C225" s="29">
        <v>23</v>
      </c>
      <c r="D225" s="17" t="s">
        <v>374</v>
      </c>
      <c r="E225" s="18">
        <v>503</v>
      </c>
      <c r="F225" s="30">
        <v>1</v>
      </c>
      <c r="G225" s="31">
        <v>8827.0020000000004</v>
      </c>
      <c r="H225" s="20">
        <f t="shared" si="34"/>
        <v>8827.0020000000004</v>
      </c>
      <c r="I225" s="21">
        <f t="shared" si="38"/>
        <v>105924.024</v>
      </c>
      <c r="J225" s="22">
        <v>0</v>
      </c>
      <c r="K225" s="22">
        <f t="shared" si="35"/>
        <v>1451.0140273972604</v>
      </c>
      <c r="L225" s="22">
        <f t="shared" si="39"/>
        <v>14510.140273972604</v>
      </c>
      <c r="M225" s="22">
        <v>0</v>
      </c>
      <c r="N225" s="22">
        <v>0</v>
      </c>
      <c r="O225" s="22">
        <v>0</v>
      </c>
      <c r="P225" s="21">
        <f t="shared" si="40"/>
        <v>121885.17830136987</v>
      </c>
    </row>
    <row r="226" spans="1:16" s="14" customFormat="1" ht="15.95" customHeight="1" x14ac:dyDescent="0.2">
      <c r="A226" s="56" t="s">
        <v>23</v>
      </c>
      <c r="B226" s="56"/>
      <c r="C226" s="56"/>
      <c r="D226" s="56"/>
      <c r="E226" s="56"/>
      <c r="F226" s="23">
        <f>+F225</f>
        <v>1</v>
      </c>
      <c r="G226" s="20"/>
      <c r="H226" s="20"/>
      <c r="I226" s="24">
        <f>+I225</f>
        <v>105924.024</v>
      </c>
      <c r="J226" s="24">
        <f t="shared" ref="J226:P226" si="42">+J225</f>
        <v>0</v>
      </c>
      <c r="K226" s="24">
        <f t="shared" si="42"/>
        <v>1451.0140273972604</v>
      </c>
      <c r="L226" s="24">
        <f t="shared" si="42"/>
        <v>14510.140273972604</v>
      </c>
      <c r="M226" s="24">
        <f t="shared" si="42"/>
        <v>0</v>
      </c>
      <c r="N226" s="24">
        <f t="shared" si="42"/>
        <v>0</v>
      </c>
      <c r="O226" s="24">
        <f t="shared" si="42"/>
        <v>0</v>
      </c>
      <c r="P226" s="24">
        <f t="shared" si="42"/>
        <v>121885.17830136987</v>
      </c>
    </row>
    <row r="227" spans="1:16" s="14" customFormat="1" ht="15.95" customHeight="1" x14ac:dyDescent="0.2">
      <c r="A227" s="15" t="s">
        <v>375</v>
      </c>
      <c r="B227" s="25" t="s">
        <v>376</v>
      </c>
      <c r="C227" s="29">
        <v>24</v>
      </c>
      <c r="D227" s="17" t="s">
        <v>377</v>
      </c>
      <c r="E227" s="18">
        <v>503</v>
      </c>
      <c r="F227" s="30">
        <v>1</v>
      </c>
      <c r="G227" s="31">
        <v>8713.5</v>
      </c>
      <c r="H227" s="20">
        <f t="shared" si="34"/>
        <v>8713.5</v>
      </c>
      <c r="I227" s="21">
        <f t="shared" si="38"/>
        <v>104562</v>
      </c>
      <c r="J227" s="22">
        <v>0</v>
      </c>
      <c r="K227" s="22">
        <f t="shared" si="35"/>
        <v>1432.3561643835617</v>
      </c>
      <c r="L227" s="22">
        <f t="shared" si="39"/>
        <v>14323.561643835617</v>
      </c>
      <c r="M227" s="22">
        <v>0</v>
      </c>
      <c r="N227" s="22">
        <v>0</v>
      </c>
      <c r="O227" s="22">
        <v>11447.0016</v>
      </c>
      <c r="P227" s="21">
        <f t="shared" si="40"/>
        <v>131764.91940821917</v>
      </c>
    </row>
    <row r="228" spans="1:16" s="14" customFormat="1" ht="15.95" customHeight="1" x14ac:dyDescent="0.2">
      <c r="A228" s="15" t="s">
        <v>378</v>
      </c>
      <c r="B228" s="25" t="s">
        <v>379</v>
      </c>
      <c r="C228" s="29">
        <v>24</v>
      </c>
      <c r="D228" s="17" t="s">
        <v>377</v>
      </c>
      <c r="E228" s="18">
        <v>503</v>
      </c>
      <c r="F228" s="30">
        <v>1</v>
      </c>
      <c r="G228" s="31">
        <f>4142.5005*2</f>
        <v>8285.0010000000002</v>
      </c>
      <c r="H228" s="20">
        <f t="shared" si="34"/>
        <v>8285.0010000000002</v>
      </c>
      <c r="I228" s="21">
        <f t="shared" si="38"/>
        <v>99420.012000000002</v>
      </c>
      <c r="J228" s="22">
        <v>0</v>
      </c>
      <c r="K228" s="22">
        <f t="shared" si="35"/>
        <v>1361.9179726027396</v>
      </c>
      <c r="L228" s="22">
        <f t="shared" si="39"/>
        <v>13619.179726027398</v>
      </c>
      <c r="M228" s="22">
        <v>0</v>
      </c>
      <c r="N228" s="22">
        <v>0</v>
      </c>
      <c r="O228" s="22">
        <v>4672.74</v>
      </c>
      <c r="P228" s="21">
        <f t="shared" si="40"/>
        <v>119073.84969863015</v>
      </c>
    </row>
    <row r="229" spans="1:16" s="14" customFormat="1" ht="15.95" customHeight="1" x14ac:dyDescent="0.2">
      <c r="A229" s="56" t="s">
        <v>23</v>
      </c>
      <c r="B229" s="56"/>
      <c r="C229" s="56"/>
      <c r="D229" s="56"/>
      <c r="E229" s="56"/>
      <c r="F229" s="23">
        <f>SUM(F227:F228)</f>
        <v>2</v>
      </c>
      <c r="G229" s="20"/>
      <c r="H229" s="20"/>
      <c r="I229" s="24">
        <f>SUM(I227:I228)</f>
        <v>203982.01199999999</v>
      </c>
      <c r="J229" s="24">
        <f t="shared" ref="J229:P229" si="43">SUM(J227:J228)</f>
        <v>0</v>
      </c>
      <c r="K229" s="24">
        <f t="shared" si="43"/>
        <v>2794.2741369863015</v>
      </c>
      <c r="L229" s="24">
        <f t="shared" si="43"/>
        <v>27942.741369863015</v>
      </c>
      <c r="M229" s="24">
        <f t="shared" si="43"/>
        <v>0</v>
      </c>
      <c r="N229" s="24">
        <f t="shared" si="43"/>
        <v>0</v>
      </c>
      <c r="O229" s="24">
        <f t="shared" si="43"/>
        <v>16119.741599999999</v>
      </c>
      <c r="P229" s="24">
        <f t="shared" si="43"/>
        <v>250838.76910684933</v>
      </c>
    </row>
    <row r="230" spans="1:16" s="14" customFormat="1" ht="15.95" customHeight="1" x14ac:dyDescent="0.2">
      <c r="A230" s="15" t="s">
        <v>380</v>
      </c>
      <c r="B230" s="25" t="s">
        <v>381</v>
      </c>
      <c r="C230" s="29">
        <v>25</v>
      </c>
      <c r="D230" s="17" t="s">
        <v>382</v>
      </c>
      <c r="E230" s="18">
        <v>503</v>
      </c>
      <c r="F230" s="30">
        <v>1</v>
      </c>
      <c r="G230" s="31">
        <v>22977</v>
      </c>
      <c r="H230" s="20">
        <f t="shared" si="34"/>
        <v>22977</v>
      </c>
      <c r="I230" s="21">
        <f t="shared" si="38"/>
        <v>275724</v>
      </c>
      <c r="J230" s="22">
        <v>0</v>
      </c>
      <c r="K230" s="22">
        <f t="shared" si="35"/>
        <v>3777.0410958904108</v>
      </c>
      <c r="L230" s="22">
        <f t="shared" si="39"/>
        <v>37770.410958904111</v>
      </c>
      <c r="M230" s="22">
        <v>0</v>
      </c>
      <c r="N230" s="22">
        <v>0</v>
      </c>
      <c r="O230" s="22">
        <v>0</v>
      </c>
      <c r="P230" s="21">
        <f t="shared" si="40"/>
        <v>317271.45205479453</v>
      </c>
    </row>
    <row r="231" spans="1:16" s="14" customFormat="1" ht="15.95" customHeight="1" x14ac:dyDescent="0.2">
      <c r="A231" s="15" t="s">
        <v>383</v>
      </c>
      <c r="B231" s="25" t="s">
        <v>384</v>
      </c>
      <c r="C231" s="29">
        <v>25</v>
      </c>
      <c r="D231" s="17" t="s">
        <v>382</v>
      </c>
      <c r="E231" s="18">
        <v>503</v>
      </c>
      <c r="F231" s="30">
        <v>1</v>
      </c>
      <c r="G231" s="31">
        <v>10131</v>
      </c>
      <c r="H231" s="20">
        <f t="shared" si="34"/>
        <v>10131</v>
      </c>
      <c r="I231" s="21">
        <f t="shared" si="38"/>
        <v>121572</v>
      </c>
      <c r="J231" s="22">
        <v>0</v>
      </c>
      <c r="K231" s="22">
        <f t="shared" si="35"/>
        <v>1665.3698630136987</v>
      </c>
      <c r="L231" s="22">
        <f t="shared" si="39"/>
        <v>16653.698630136987</v>
      </c>
      <c r="M231" s="22">
        <v>0</v>
      </c>
      <c r="N231" s="22">
        <v>0</v>
      </c>
      <c r="O231" s="22">
        <v>12332.0016</v>
      </c>
      <c r="P231" s="21">
        <f t="shared" si="40"/>
        <v>152223.07009315066</v>
      </c>
    </row>
    <row r="232" spans="1:16" s="14" customFormat="1" ht="15.95" customHeight="1" x14ac:dyDescent="0.2">
      <c r="A232" s="15" t="s">
        <v>383</v>
      </c>
      <c r="B232" s="25" t="s">
        <v>385</v>
      </c>
      <c r="C232" s="29">
        <v>25</v>
      </c>
      <c r="D232" s="17" t="s">
        <v>382</v>
      </c>
      <c r="E232" s="18">
        <v>503</v>
      </c>
      <c r="F232" s="30">
        <v>1</v>
      </c>
      <c r="G232" s="31">
        <v>11835</v>
      </c>
      <c r="H232" s="20">
        <f t="shared" si="34"/>
        <v>11835</v>
      </c>
      <c r="I232" s="21">
        <f t="shared" si="38"/>
        <v>142020</v>
      </c>
      <c r="J232" s="22">
        <v>0</v>
      </c>
      <c r="K232" s="22">
        <f t="shared" si="35"/>
        <v>1945.4794520547946</v>
      </c>
      <c r="L232" s="22">
        <f t="shared" si="39"/>
        <v>19454.794520547948</v>
      </c>
      <c r="M232" s="22">
        <v>0</v>
      </c>
      <c r="N232" s="22">
        <v>0</v>
      </c>
      <c r="O232" s="22">
        <v>15921</v>
      </c>
      <c r="P232" s="21">
        <f t="shared" si="40"/>
        <v>179341.27397260274</v>
      </c>
    </row>
    <row r="233" spans="1:16" s="14" customFormat="1" ht="15.95" customHeight="1" x14ac:dyDescent="0.2">
      <c r="A233" s="15" t="s">
        <v>386</v>
      </c>
      <c r="B233" s="25" t="s">
        <v>387</v>
      </c>
      <c r="C233" s="29">
        <v>25</v>
      </c>
      <c r="D233" s="17" t="s">
        <v>382</v>
      </c>
      <c r="E233" s="18">
        <v>503</v>
      </c>
      <c r="F233" s="30">
        <v>1</v>
      </c>
      <c r="G233" s="31">
        <v>7600.5</v>
      </c>
      <c r="H233" s="20">
        <f t="shared" si="34"/>
        <v>7600.5</v>
      </c>
      <c r="I233" s="21">
        <f t="shared" si="38"/>
        <v>91206</v>
      </c>
      <c r="J233" s="22">
        <v>0</v>
      </c>
      <c r="K233" s="22">
        <f t="shared" si="35"/>
        <v>1249.3972602739725</v>
      </c>
      <c r="L233" s="22">
        <f t="shared" si="39"/>
        <v>12493.972602739726</v>
      </c>
      <c r="M233" s="22">
        <v>0</v>
      </c>
      <c r="N233" s="22">
        <v>0</v>
      </c>
      <c r="O233" s="32">
        <v>3932.2080000000005</v>
      </c>
      <c r="P233" s="21">
        <f t="shared" si="40"/>
        <v>108881.57786301369</v>
      </c>
    </row>
    <row r="234" spans="1:16" s="14" customFormat="1" ht="15.95" customHeight="1" x14ac:dyDescent="0.2">
      <c r="A234" s="15" t="s">
        <v>39</v>
      </c>
      <c r="B234" s="25" t="s">
        <v>396</v>
      </c>
      <c r="C234" s="29">
        <v>25</v>
      </c>
      <c r="D234" s="17" t="s">
        <v>382</v>
      </c>
      <c r="E234" s="18">
        <v>503</v>
      </c>
      <c r="F234" s="30">
        <v>1</v>
      </c>
      <c r="G234" s="31">
        <f>2904*2</f>
        <v>5808</v>
      </c>
      <c r="H234" s="20">
        <f t="shared" si="34"/>
        <v>5808</v>
      </c>
      <c r="I234" s="21">
        <f t="shared" si="38"/>
        <v>69696</v>
      </c>
      <c r="J234" s="22">
        <v>0</v>
      </c>
      <c r="K234" s="22">
        <f t="shared" si="35"/>
        <v>954.73972602739718</v>
      </c>
      <c r="L234" s="22">
        <f t="shared" si="39"/>
        <v>9547.3972602739723</v>
      </c>
      <c r="M234" s="22">
        <v>0</v>
      </c>
      <c r="N234" s="22">
        <v>0</v>
      </c>
      <c r="O234" s="32">
        <v>3275.712</v>
      </c>
      <c r="P234" s="21">
        <f>SUM(I234:O234)</f>
        <v>83473.848986301367</v>
      </c>
    </row>
    <row r="235" spans="1:16" s="14" customFormat="1" ht="15.95" customHeight="1" x14ac:dyDescent="0.2">
      <c r="A235" s="54" t="s">
        <v>23</v>
      </c>
      <c r="B235" s="54"/>
      <c r="C235" s="54"/>
      <c r="D235" s="54"/>
      <c r="E235" s="54"/>
      <c r="F235" s="42">
        <f>SUM(F230:F234)</f>
        <v>5</v>
      </c>
      <c r="G235" s="43"/>
      <c r="H235" s="43"/>
      <c r="I235" s="44">
        <f>SUM(I230:I234)</f>
        <v>700218</v>
      </c>
      <c r="J235" s="44">
        <f t="shared" ref="J235:P235" si="44">SUM(J230:J234)</f>
        <v>0</v>
      </c>
      <c r="K235" s="44">
        <f t="shared" si="44"/>
        <v>9592.0273972602736</v>
      </c>
      <c r="L235" s="44">
        <f t="shared" si="44"/>
        <v>95920.273972602736</v>
      </c>
      <c r="M235" s="44">
        <f t="shared" si="44"/>
        <v>0</v>
      </c>
      <c r="N235" s="44">
        <f t="shared" si="44"/>
        <v>0</v>
      </c>
      <c r="O235" s="44">
        <f t="shared" si="44"/>
        <v>35460.921600000001</v>
      </c>
      <c r="P235" s="44">
        <f t="shared" si="44"/>
        <v>841191.22296986298</v>
      </c>
    </row>
    <row r="236" spans="1:16" s="14" customFormat="1" ht="24.95" customHeight="1" x14ac:dyDescent="0.2">
      <c r="A236" s="55" t="s">
        <v>388</v>
      </c>
      <c r="B236" s="55"/>
      <c r="C236" s="55"/>
      <c r="D236" s="55"/>
      <c r="E236" s="55"/>
      <c r="F236" s="45">
        <f>+F235+F229+F226+F224+F210+F192++F188+F176+F168+F164+F159+F154+F143+F110+F100+F95+F90+F85+F34+F28+F24+F20+F16+F9+F206</f>
        <v>250</v>
      </c>
      <c r="G236" s="46"/>
      <c r="H236" s="46">
        <f>SUM(H8:H234)</f>
        <v>2084432.8280000007</v>
      </c>
      <c r="I236" s="46">
        <f t="shared" ref="I236:P236" si="45">+I9+I16+I20+I24+I28+I34+I85+I90+I95+I100+I110+I143+I154+I159+I164+I168+I176+I188+I192+I206+I210+I229+I235+I226+I224</f>
        <v>25013193.935999993</v>
      </c>
      <c r="J236" s="46">
        <f t="shared" si="45"/>
        <v>0</v>
      </c>
      <c r="K236" s="46">
        <f t="shared" si="45"/>
        <v>342646.4922739726</v>
      </c>
      <c r="L236" s="46">
        <f t="shared" si="45"/>
        <v>3426464.9227397256</v>
      </c>
      <c r="M236" s="46">
        <f t="shared" si="45"/>
        <v>0</v>
      </c>
      <c r="N236" s="46">
        <f t="shared" si="45"/>
        <v>0</v>
      </c>
      <c r="O236" s="46">
        <f t="shared" si="45"/>
        <v>1562637.6486400003</v>
      </c>
      <c r="P236" s="46">
        <f t="shared" si="45"/>
        <v>30344942.999653704</v>
      </c>
    </row>
    <row r="237" spans="1:16" s="14" customFormat="1" ht="24.95" customHeight="1" x14ac:dyDescent="0.2">
      <c r="D237" s="47"/>
      <c r="L237" s="48"/>
    </row>
    <row r="238" spans="1:16" s="14" customFormat="1" ht="24.95" customHeight="1" x14ac:dyDescent="0.2">
      <c r="D238" s="47"/>
      <c r="L238" s="48"/>
    </row>
    <row r="239" spans="1:16" s="14" customFormat="1" ht="24.95" customHeight="1" x14ac:dyDescent="0.2">
      <c r="D239" s="47"/>
      <c r="L239" s="48"/>
    </row>
    <row r="240" spans="1:16" s="14" customFormat="1" ht="24.95" customHeight="1" x14ac:dyDescent="0.2">
      <c r="D240" s="47"/>
      <c r="L240" s="48"/>
    </row>
    <row r="241" spans="4:12" s="14" customFormat="1" ht="24.95" customHeight="1" x14ac:dyDescent="0.2">
      <c r="D241" s="47"/>
      <c r="L241" s="48"/>
    </row>
    <row r="242" spans="4:12" s="14" customFormat="1" ht="24.95" customHeight="1" x14ac:dyDescent="0.2">
      <c r="D242" s="47"/>
      <c r="L242" s="48"/>
    </row>
    <row r="243" spans="4:12" s="14" customFormat="1" ht="12.75" x14ac:dyDescent="0.2">
      <c r="D243" s="47"/>
    </row>
    <row r="244" spans="4:12" s="14" customFormat="1" ht="12.75" x14ac:dyDescent="0.2">
      <c r="D244" s="47"/>
    </row>
    <row r="245" spans="4:12" s="14" customFormat="1" ht="12.75" x14ac:dyDescent="0.2">
      <c r="D245" s="47"/>
    </row>
    <row r="246" spans="4:12" s="14" customFormat="1" ht="12.75" x14ac:dyDescent="0.2">
      <c r="D246" s="47"/>
    </row>
    <row r="247" spans="4:12" s="14" customFormat="1" ht="12.75" x14ac:dyDescent="0.2">
      <c r="D247" s="47"/>
    </row>
    <row r="248" spans="4:12" s="14" customFormat="1" ht="12.75" x14ac:dyDescent="0.2">
      <c r="D248" s="47"/>
    </row>
    <row r="249" spans="4:12" s="14" customFormat="1" ht="12.75" x14ac:dyDescent="0.2">
      <c r="D249" s="47"/>
    </row>
    <row r="250" spans="4:12" s="14" customFormat="1" ht="12.75" x14ac:dyDescent="0.2">
      <c r="D250" s="47"/>
    </row>
    <row r="251" spans="4:12" s="14" customFormat="1" ht="12.75" x14ac:dyDescent="0.2">
      <c r="D251" s="47"/>
    </row>
    <row r="252" spans="4:12" s="14" customFormat="1" ht="12.75" x14ac:dyDescent="0.2">
      <c r="D252" s="47"/>
    </row>
    <row r="253" spans="4:12" s="14" customFormat="1" ht="12.75" x14ac:dyDescent="0.2">
      <c r="D253" s="47"/>
    </row>
    <row r="254" spans="4:12" s="14" customFormat="1" ht="12.75" x14ac:dyDescent="0.2">
      <c r="D254" s="47"/>
    </row>
    <row r="255" spans="4:12" s="14" customFormat="1" ht="12.75" x14ac:dyDescent="0.2">
      <c r="D255" s="47"/>
    </row>
    <row r="256" spans="4:12" s="14" customFormat="1" ht="12.75" x14ac:dyDescent="0.2">
      <c r="D256" s="47"/>
    </row>
    <row r="257" spans="4:4" s="14" customFormat="1" ht="12.75" x14ac:dyDescent="0.2">
      <c r="D257" s="47"/>
    </row>
    <row r="258" spans="4:4" s="14" customFormat="1" ht="12.75" x14ac:dyDescent="0.2">
      <c r="D258" s="47"/>
    </row>
    <row r="259" spans="4:4" s="14" customFormat="1" ht="12.75" x14ac:dyDescent="0.2">
      <c r="D259" s="47"/>
    </row>
    <row r="260" spans="4:4" s="14" customFormat="1" ht="12.75" x14ac:dyDescent="0.2">
      <c r="D260" s="47"/>
    </row>
    <row r="261" spans="4:4" s="14" customFormat="1" ht="12.75" x14ac:dyDescent="0.2">
      <c r="D261" s="47"/>
    </row>
    <row r="262" spans="4:4" s="14" customFormat="1" ht="12.75" x14ac:dyDescent="0.2">
      <c r="D262" s="47"/>
    </row>
    <row r="263" spans="4:4" s="14" customFormat="1" ht="12.75" x14ac:dyDescent="0.2">
      <c r="D263" s="47"/>
    </row>
    <row r="264" spans="4:4" s="14" customFormat="1" ht="12.75" x14ac:dyDescent="0.2">
      <c r="D264" s="47"/>
    </row>
    <row r="265" spans="4:4" s="14" customFormat="1" ht="12.75" x14ac:dyDescent="0.2">
      <c r="D265" s="47"/>
    </row>
    <row r="266" spans="4:4" s="14" customFormat="1" ht="12.75" x14ac:dyDescent="0.2">
      <c r="D266" s="47"/>
    </row>
    <row r="267" spans="4:4" s="14" customFormat="1" ht="12.75" x14ac:dyDescent="0.2">
      <c r="D267" s="47"/>
    </row>
    <row r="268" spans="4:4" s="14" customFormat="1" ht="12.75" x14ac:dyDescent="0.2">
      <c r="D268" s="47"/>
    </row>
    <row r="269" spans="4:4" s="14" customFormat="1" ht="12.75" x14ac:dyDescent="0.2">
      <c r="D269" s="47"/>
    </row>
    <row r="270" spans="4:4" s="14" customFormat="1" ht="12.75" x14ac:dyDescent="0.2">
      <c r="D270" s="47"/>
    </row>
    <row r="271" spans="4:4" s="14" customFormat="1" ht="12.75" x14ac:dyDescent="0.2">
      <c r="D271" s="47"/>
    </row>
    <row r="272" spans="4:4" s="14" customFormat="1" ht="12.75" x14ac:dyDescent="0.2">
      <c r="D272" s="47"/>
    </row>
    <row r="273" spans="4:4" s="14" customFormat="1" ht="12.75" x14ac:dyDescent="0.2">
      <c r="D273" s="47"/>
    </row>
    <row r="274" spans="4:4" s="14" customFormat="1" ht="12.75" x14ac:dyDescent="0.2">
      <c r="D274" s="47"/>
    </row>
    <row r="275" spans="4:4" s="14" customFormat="1" ht="12.75" x14ac:dyDescent="0.2">
      <c r="D275" s="47"/>
    </row>
    <row r="276" spans="4:4" s="14" customFormat="1" ht="12.75" x14ac:dyDescent="0.2">
      <c r="D276" s="47"/>
    </row>
    <row r="277" spans="4:4" s="14" customFormat="1" ht="12.75" x14ac:dyDescent="0.2">
      <c r="D277" s="47"/>
    </row>
    <row r="278" spans="4:4" s="14" customFormat="1" ht="12.75" x14ac:dyDescent="0.2">
      <c r="D278" s="47"/>
    </row>
    <row r="279" spans="4:4" s="14" customFormat="1" ht="12.75" x14ac:dyDescent="0.2">
      <c r="D279" s="47"/>
    </row>
    <row r="280" spans="4:4" s="14" customFormat="1" ht="12.75" x14ac:dyDescent="0.2">
      <c r="D280" s="47"/>
    </row>
    <row r="281" spans="4:4" s="14" customFormat="1" ht="12.75" x14ac:dyDescent="0.2">
      <c r="D281" s="47"/>
    </row>
    <row r="282" spans="4:4" s="14" customFormat="1" ht="12.75" x14ac:dyDescent="0.2">
      <c r="D282" s="47"/>
    </row>
    <row r="283" spans="4:4" s="14" customFormat="1" ht="12.75" x14ac:dyDescent="0.2">
      <c r="D283" s="47"/>
    </row>
    <row r="284" spans="4:4" s="14" customFormat="1" ht="12.75" x14ac:dyDescent="0.2">
      <c r="D284" s="47"/>
    </row>
    <row r="285" spans="4:4" s="14" customFormat="1" ht="12.75" x14ac:dyDescent="0.2">
      <c r="D285" s="47"/>
    </row>
    <row r="286" spans="4:4" s="14" customFormat="1" ht="12.75" x14ac:dyDescent="0.2">
      <c r="D286" s="47"/>
    </row>
    <row r="287" spans="4:4" s="14" customFormat="1" ht="12.75" x14ac:dyDescent="0.2">
      <c r="D287" s="47"/>
    </row>
  </sheetData>
  <mergeCells count="42">
    <mergeCell ref="A1:P1"/>
    <mergeCell ref="A2:P2"/>
    <mergeCell ref="A4:A6"/>
    <mergeCell ref="B4:B6"/>
    <mergeCell ref="C4:C6"/>
    <mergeCell ref="D4:D6"/>
    <mergeCell ref="E4:E6"/>
    <mergeCell ref="F4:F6"/>
    <mergeCell ref="G4:I4"/>
    <mergeCell ref="O4:O6"/>
    <mergeCell ref="A34:E34"/>
    <mergeCell ref="P4:P6"/>
    <mergeCell ref="G5:I5"/>
    <mergeCell ref="K5:K6"/>
    <mergeCell ref="L5:L6"/>
    <mergeCell ref="M5:M6"/>
    <mergeCell ref="N5:N6"/>
    <mergeCell ref="A9:E9"/>
    <mergeCell ref="A16:E16"/>
    <mergeCell ref="A20:E20"/>
    <mergeCell ref="A24:E24"/>
    <mergeCell ref="A28:E28"/>
    <mergeCell ref="A188:E188"/>
    <mergeCell ref="A85:E85"/>
    <mergeCell ref="A90:E90"/>
    <mergeCell ref="A95:E95"/>
    <mergeCell ref="A100:E100"/>
    <mergeCell ref="A110:E110"/>
    <mergeCell ref="A143:E143"/>
    <mergeCell ref="A154:E154"/>
    <mergeCell ref="A159:E159"/>
    <mergeCell ref="A164:E164"/>
    <mergeCell ref="A168:E168"/>
    <mergeCell ref="A176:E176"/>
    <mergeCell ref="A235:E235"/>
    <mergeCell ref="A236:E236"/>
    <mergeCell ref="A192:E192"/>
    <mergeCell ref="A206:E206"/>
    <mergeCell ref="A210:E210"/>
    <mergeCell ref="A224:E224"/>
    <mergeCell ref="A226:E226"/>
    <mergeCell ref="A229:E229"/>
  </mergeCells>
  <pageMargins left="0.25" right="0.25" top="0.75" bottom="0.75" header="0.3" footer="0.3"/>
  <pageSetup scale="59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287"/>
  <sheetViews>
    <sheetView zoomScale="85" zoomScaleNormal="85" workbookViewId="0">
      <pane ySplit="7" topLeftCell="A218" activePane="bottomLeft" state="frozen"/>
      <selection pane="bottomLeft" activeCell="B136" sqref="B136"/>
    </sheetView>
  </sheetViews>
  <sheetFormatPr baseColWidth="10" defaultRowHeight="16.5" x14ac:dyDescent="0.3"/>
  <cols>
    <col min="1" max="2" width="24.140625" style="1" customWidth="1"/>
    <col min="3" max="3" width="6.42578125" style="1" customWidth="1"/>
    <col min="4" max="4" width="51.28515625" style="49" customWidth="1"/>
    <col min="5" max="5" width="4.28515625" style="1" bestFit="1" customWidth="1"/>
    <col min="6" max="6" width="9.85546875" style="1" bestFit="1" customWidth="1"/>
    <col min="7" max="9" width="14.7109375" style="1" customWidth="1"/>
    <col min="10" max="10" width="14.7109375" style="1" hidden="1" customWidth="1"/>
    <col min="11" max="12" width="14.7109375" style="1" customWidth="1"/>
    <col min="13" max="13" width="14.7109375" style="1" hidden="1" customWidth="1"/>
    <col min="14" max="14" width="16.42578125" style="1" hidden="1" customWidth="1"/>
    <col min="15" max="16" width="14.7109375" style="1" customWidth="1"/>
    <col min="17" max="17" width="28.7109375" style="1" customWidth="1"/>
    <col min="18" max="18" width="10.7109375" style="1" customWidth="1"/>
    <col min="19" max="19" width="27.140625" style="1" customWidth="1"/>
    <col min="20" max="25" width="1.7109375" style="1" customWidth="1"/>
    <col min="26" max="161" width="11.42578125" style="1"/>
    <col min="162" max="170" width="1.7109375" style="1" customWidth="1"/>
    <col min="171" max="172" width="3.140625" style="1" customWidth="1"/>
    <col min="173" max="173" width="1.7109375" style="1" customWidth="1"/>
    <col min="174" max="174" width="3.140625" style="1" customWidth="1"/>
    <col min="175" max="175" width="3" style="1" customWidth="1"/>
    <col min="176" max="176" width="4" style="1" customWidth="1"/>
    <col min="177" max="186" width="1.7109375" style="1" customWidth="1"/>
    <col min="187" max="187" width="3.5703125" style="1" customWidth="1"/>
    <col min="188" max="188" width="1.7109375" style="1" customWidth="1"/>
    <col min="189" max="189" width="5.28515625" style="1" customWidth="1"/>
    <col min="190" max="200" width="1.7109375" style="1" customWidth="1"/>
    <col min="201" max="201" width="3.5703125" style="1" customWidth="1"/>
    <col min="202" max="202" width="1.7109375" style="1" customWidth="1"/>
    <col min="203" max="203" width="2.42578125" style="1" customWidth="1"/>
    <col min="204" max="218" width="1.7109375" style="1" customWidth="1"/>
    <col min="219" max="219" width="2.5703125" style="1" customWidth="1"/>
    <col min="220" max="266" width="1.7109375" style="1" customWidth="1"/>
    <col min="267" max="267" width="1" style="1" customWidth="1"/>
    <col min="268" max="268" width="1.7109375" style="1" customWidth="1"/>
    <col min="269" max="269" width="0.42578125" style="1" customWidth="1"/>
    <col min="270" max="272" width="1.7109375" style="1" customWidth="1"/>
    <col min="273" max="273" width="0" style="1" hidden="1" customWidth="1"/>
    <col min="274" max="274" width="10.7109375" style="1" customWidth="1"/>
    <col min="275" max="281" width="1.7109375" style="1" customWidth="1"/>
    <col min="282" max="417" width="11.42578125" style="1"/>
    <col min="418" max="426" width="1.7109375" style="1" customWidth="1"/>
    <col min="427" max="428" width="3.140625" style="1" customWidth="1"/>
    <col min="429" max="429" width="1.7109375" style="1" customWidth="1"/>
    <col min="430" max="430" width="3.140625" style="1" customWidth="1"/>
    <col min="431" max="431" width="3" style="1" customWidth="1"/>
    <col min="432" max="432" width="4" style="1" customWidth="1"/>
    <col min="433" max="442" width="1.7109375" style="1" customWidth="1"/>
    <col min="443" max="443" width="3.5703125" style="1" customWidth="1"/>
    <col min="444" max="444" width="1.7109375" style="1" customWidth="1"/>
    <col min="445" max="445" width="5.28515625" style="1" customWidth="1"/>
    <col min="446" max="456" width="1.7109375" style="1" customWidth="1"/>
    <col min="457" max="457" width="3.5703125" style="1" customWidth="1"/>
    <col min="458" max="458" width="1.7109375" style="1" customWidth="1"/>
    <col min="459" max="459" width="2.42578125" style="1" customWidth="1"/>
    <col min="460" max="474" width="1.7109375" style="1" customWidth="1"/>
    <col min="475" max="475" width="2.5703125" style="1" customWidth="1"/>
    <col min="476" max="522" width="1.7109375" style="1" customWidth="1"/>
    <col min="523" max="523" width="1" style="1" customWidth="1"/>
    <col min="524" max="524" width="1.7109375" style="1" customWidth="1"/>
    <col min="525" max="525" width="0.42578125" style="1" customWidth="1"/>
    <col min="526" max="528" width="1.7109375" style="1" customWidth="1"/>
    <col min="529" max="529" width="0" style="1" hidden="1" customWidth="1"/>
    <col min="530" max="530" width="10.7109375" style="1" customWidth="1"/>
    <col min="531" max="537" width="1.7109375" style="1" customWidth="1"/>
    <col min="538" max="673" width="11.42578125" style="1"/>
    <col min="674" max="682" width="1.7109375" style="1" customWidth="1"/>
    <col min="683" max="684" width="3.140625" style="1" customWidth="1"/>
    <col min="685" max="685" width="1.7109375" style="1" customWidth="1"/>
    <col min="686" max="686" width="3.140625" style="1" customWidth="1"/>
    <col min="687" max="687" width="3" style="1" customWidth="1"/>
    <col min="688" max="688" width="4" style="1" customWidth="1"/>
    <col min="689" max="698" width="1.7109375" style="1" customWidth="1"/>
    <col min="699" max="699" width="3.5703125" style="1" customWidth="1"/>
    <col min="700" max="700" width="1.7109375" style="1" customWidth="1"/>
    <col min="701" max="701" width="5.28515625" style="1" customWidth="1"/>
    <col min="702" max="712" width="1.7109375" style="1" customWidth="1"/>
    <col min="713" max="713" width="3.5703125" style="1" customWidth="1"/>
    <col min="714" max="714" width="1.7109375" style="1" customWidth="1"/>
    <col min="715" max="715" width="2.42578125" style="1" customWidth="1"/>
    <col min="716" max="730" width="1.7109375" style="1" customWidth="1"/>
    <col min="731" max="731" width="2.5703125" style="1" customWidth="1"/>
    <col min="732" max="778" width="1.7109375" style="1" customWidth="1"/>
    <col min="779" max="779" width="1" style="1" customWidth="1"/>
    <col min="780" max="780" width="1.7109375" style="1" customWidth="1"/>
    <col min="781" max="781" width="0.42578125" style="1" customWidth="1"/>
    <col min="782" max="784" width="1.7109375" style="1" customWidth="1"/>
    <col min="785" max="785" width="0" style="1" hidden="1" customWidth="1"/>
    <col min="786" max="786" width="10.7109375" style="1" customWidth="1"/>
    <col min="787" max="793" width="1.7109375" style="1" customWidth="1"/>
    <col min="794" max="929" width="11.42578125" style="1"/>
    <col min="930" max="938" width="1.7109375" style="1" customWidth="1"/>
    <col min="939" max="940" width="3.140625" style="1" customWidth="1"/>
    <col min="941" max="941" width="1.7109375" style="1" customWidth="1"/>
    <col min="942" max="942" width="3.140625" style="1" customWidth="1"/>
    <col min="943" max="943" width="3" style="1" customWidth="1"/>
    <col min="944" max="944" width="4" style="1" customWidth="1"/>
    <col min="945" max="954" width="1.7109375" style="1" customWidth="1"/>
    <col min="955" max="955" width="3.5703125" style="1" customWidth="1"/>
    <col min="956" max="956" width="1.7109375" style="1" customWidth="1"/>
    <col min="957" max="957" width="5.28515625" style="1" customWidth="1"/>
    <col min="958" max="968" width="1.7109375" style="1" customWidth="1"/>
    <col min="969" max="969" width="3.5703125" style="1" customWidth="1"/>
    <col min="970" max="970" width="1.7109375" style="1" customWidth="1"/>
    <col min="971" max="971" width="2.42578125" style="1" customWidth="1"/>
    <col min="972" max="986" width="1.7109375" style="1" customWidth="1"/>
    <col min="987" max="987" width="2.5703125" style="1" customWidth="1"/>
    <col min="988" max="1034" width="1.7109375" style="1" customWidth="1"/>
    <col min="1035" max="1035" width="1" style="1" customWidth="1"/>
    <col min="1036" max="1036" width="1.7109375" style="1" customWidth="1"/>
    <col min="1037" max="1037" width="0.42578125" style="1" customWidth="1"/>
    <col min="1038" max="1040" width="1.7109375" style="1" customWidth="1"/>
    <col min="1041" max="1041" width="0" style="1" hidden="1" customWidth="1"/>
    <col min="1042" max="1042" width="10.7109375" style="1" customWidth="1"/>
    <col min="1043" max="1049" width="1.7109375" style="1" customWidth="1"/>
    <col min="1050" max="1185" width="11.42578125" style="1"/>
    <col min="1186" max="1194" width="1.7109375" style="1" customWidth="1"/>
    <col min="1195" max="1196" width="3.140625" style="1" customWidth="1"/>
    <col min="1197" max="1197" width="1.7109375" style="1" customWidth="1"/>
    <col min="1198" max="1198" width="3.140625" style="1" customWidth="1"/>
    <col min="1199" max="1199" width="3" style="1" customWidth="1"/>
    <col min="1200" max="1200" width="4" style="1" customWidth="1"/>
    <col min="1201" max="1210" width="1.7109375" style="1" customWidth="1"/>
    <col min="1211" max="1211" width="3.5703125" style="1" customWidth="1"/>
    <col min="1212" max="1212" width="1.7109375" style="1" customWidth="1"/>
    <col min="1213" max="1213" width="5.28515625" style="1" customWidth="1"/>
    <col min="1214" max="1224" width="1.7109375" style="1" customWidth="1"/>
    <col min="1225" max="1225" width="3.5703125" style="1" customWidth="1"/>
    <col min="1226" max="1226" width="1.7109375" style="1" customWidth="1"/>
    <col min="1227" max="1227" width="2.42578125" style="1" customWidth="1"/>
    <col min="1228" max="1242" width="1.7109375" style="1" customWidth="1"/>
    <col min="1243" max="1243" width="2.5703125" style="1" customWidth="1"/>
    <col min="1244" max="1290" width="1.7109375" style="1" customWidth="1"/>
    <col min="1291" max="1291" width="1" style="1" customWidth="1"/>
    <col min="1292" max="1292" width="1.7109375" style="1" customWidth="1"/>
    <col min="1293" max="1293" width="0.42578125" style="1" customWidth="1"/>
    <col min="1294" max="1296" width="1.7109375" style="1" customWidth="1"/>
    <col min="1297" max="1297" width="0" style="1" hidden="1" customWidth="1"/>
    <col min="1298" max="1298" width="10.7109375" style="1" customWidth="1"/>
    <col min="1299" max="1305" width="1.7109375" style="1" customWidth="1"/>
    <col min="1306" max="1441" width="11.42578125" style="1"/>
    <col min="1442" max="1450" width="1.7109375" style="1" customWidth="1"/>
    <col min="1451" max="1452" width="3.140625" style="1" customWidth="1"/>
    <col min="1453" max="1453" width="1.7109375" style="1" customWidth="1"/>
    <col min="1454" max="1454" width="3.140625" style="1" customWidth="1"/>
    <col min="1455" max="1455" width="3" style="1" customWidth="1"/>
    <col min="1456" max="1456" width="4" style="1" customWidth="1"/>
    <col min="1457" max="1466" width="1.7109375" style="1" customWidth="1"/>
    <col min="1467" max="1467" width="3.5703125" style="1" customWidth="1"/>
    <col min="1468" max="1468" width="1.7109375" style="1" customWidth="1"/>
    <col min="1469" max="1469" width="5.28515625" style="1" customWidth="1"/>
    <col min="1470" max="1480" width="1.7109375" style="1" customWidth="1"/>
    <col min="1481" max="1481" width="3.5703125" style="1" customWidth="1"/>
    <col min="1482" max="1482" width="1.7109375" style="1" customWidth="1"/>
    <col min="1483" max="1483" width="2.42578125" style="1" customWidth="1"/>
    <col min="1484" max="1498" width="1.7109375" style="1" customWidth="1"/>
    <col min="1499" max="1499" width="2.5703125" style="1" customWidth="1"/>
    <col min="1500" max="1546" width="1.7109375" style="1" customWidth="1"/>
    <col min="1547" max="1547" width="1" style="1" customWidth="1"/>
    <col min="1548" max="1548" width="1.7109375" style="1" customWidth="1"/>
    <col min="1549" max="1549" width="0.42578125" style="1" customWidth="1"/>
    <col min="1550" max="1552" width="1.7109375" style="1" customWidth="1"/>
    <col min="1553" max="1553" width="0" style="1" hidden="1" customWidth="1"/>
    <col min="1554" max="1554" width="10.7109375" style="1" customWidth="1"/>
    <col min="1555" max="1561" width="1.7109375" style="1" customWidth="1"/>
    <col min="1562" max="1697" width="11.42578125" style="1"/>
    <col min="1698" max="1706" width="1.7109375" style="1" customWidth="1"/>
    <col min="1707" max="1708" width="3.140625" style="1" customWidth="1"/>
    <col min="1709" max="1709" width="1.7109375" style="1" customWidth="1"/>
    <col min="1710" max="1710" width="3.140625" style="1" customWidth="1"/>
    <col min="1711" max="1711" width="3" style="1" customWidth="1"/>
    <col min="1712" max="1712" width="4" style="1" customWidth="1"/>
    <col min="1713" max="1722" width="1.7109375" style="1" customWidth="1"/>
    <col min="1723" max="1723" width="3.5703125" style="1" customWidth="1"/>
    <col min="1724" max="1724" width="1.7109375" style="1" customWidth="1"/>
    <col min="1725" max="1725" width="5.28515625" style="1" customWidth="1"/>
    <col min="1726" max="1736" width="1.7109375" style="1" customWidth="1"/>
    <col min="1737" max="1737" width="3.5703125" style="1" customWidth="1"/>
    <col min="1738" max="1738" width="1.7109375" style="1" customWidth="1"/>
    <col min="1739" max="1739" width="2.42578125" style="1" customWidth="1"/>
    <col min="1740" max="1754" width="1.7109375" style="1" customWidth="1"/>
    <col min="1755" max="1755" width="2.5703125" style="1" customWidth="1"/>
    <col min="1756" max="1802" width="1.7109375" style="1" customWidth="1"/>
    <col min="1803" max="1803" width="1" style="1" customWidth="1"/>
    <col min="1804" max="1804" width="1.7109375" style="1" customWidth="1"/>
    <col min="1805" max="1805" width="0.42578125" style="1" customWidth="1"/>
    <col min="1806" max="1808" width="1.7109375" style="1" customWidth="1"/>
    <col min="1809" max="1809" width="0" style="1" hidden="1" customWidth="1"/>
    <col min="1810" max="1810" width="10.7109375" style="1" customWidth="1"/>
    <col min="1811" max="1817" width="1.7109375" style="1" customWidth="1"/>
    <col min="1818" max="1953" width="11.42578125" style="1"/>
    <col min="1954" max="1962" width="1.7109375" style="1" customWidth="1"/>
    <col min="1963" max="1964" width="3.140625" style="1" customWidth="1"/>
    <col min="1965" max="1965" width="1.7109375" style="1" customWidth="1"/>
    <col min="1966" max="1966" width="3.140625" style="1" customWidth="1"/>
    <col min="1967" max="1967" width="3" style="1" customWidth="1"/>
    <col min="1968" max="1968" width="4" style="1" customWidth="1"/>
    <col min="1969" max="1978" width="1.7109375" style="1" customWidth="1"/>
    <col min="1979" max="1979" width="3.5703125" style="1" customWidth="1"/>
    <col min="1980" max="1980" width="1.7109375" style="1" customWidth="1"/>
    <col min="1981" max="1981" width="5.28515625" style="1" customWidth="1"/>
    <col min="1982" max="1992" width="1.7109375" style="1" customWidth="1"/>
    <col min="1993" max="1993" width="3.5703125" style="1" customWidth="1"/>
    <col min="1994" max="1994" width="1.7109375" style="1" customWidth="1"/>
    <col min="1995" max="1995" width="2.42578125" style="1" customWidth="1"/>
    <col min="1996" max="2010" width="1.7109375" style="1" customWidth="1"/>
    <col min="2011" max="2011" width="2.5703125" style="1" customWidth="1"/>
    <col min="2012" max="2058" width="1.7109375" style="1" customWidth="1"/>
    <col min="2059" max="2059" width="1" style="1" customWidth="1"/>
    <col min="2060" max="2060" width="1.7109375" style="1" customWidth="1"/>
    <col min="2061" max="2061" width="0.42578125" style="1" customWidth="1"/>
    <col min="2062" max="2064" width="1.7109375" style="1" customWidth="1"/>
    <col min="2065" max="2065" width="0" style="1" hidden="1" customWidth="1"/>
    <col min="2066" max="2066" width="10.7109375" style="1" customWidth="1"/>
    <col min="2067" max="2073" width="1.7109375" style="1" customWidth="1"/>
    <col min="2074" max="2209" width="11.42578125" style="1"/>
    <col min="2210" max="2218" width="1.7109375" style="1" customWidth="1"/>
    <col min="2219" max="2220" width="3.140625" style="1" customWidth="1"/>
    <col min="2221" max="2221" width="1.7109375" style="1" customWidth="1"/>
    <col min="2222" max="2222" width="3.140625" style="1" customWidth="1"/>
    <col min="2223" max="2223" width="3" style="1" customWidth="1"/>
    <col min="2224" max="2224" width="4" style="1" customWidth="1"/>
    <col min="2225" max="2234" width="1.7109375" style="1" customWidth="1"/>
    <col min="2235" max="2235" width="3.5703125" style="1" customWidth="1"/>
    <col min="2236" max="2236" width="1.7109375" style="1" customWidth="1"/>
    <col min="2237" max="2237" width="5.28515625" style="1" customWidth="1"/>
    <col min="2238" max="2248" width="1.7109375" style="1" customWidth="1"/>
    <col min="2249" max="2249" width="3.5703125" style="1" customWidth="1"/>
    <col min="2250" max="2250" width="1.7109375" style="1" customWidth="1"/>
    <col min="2251" max="2251" width="2.42578125" style="1" customWidth="1"/>
    <col min="2252" max="2266" width="1.7109375" style="1" customWidth="1"/>
    <col min="2267" max="2267" width="2.5703125" style="1" customWidth="1"/>
    <col min="2268" max="2314" width="1.7109375" style="1" customWidth="1"/>
    <col min="2315" max="2315" width="1" style="1" customWidth="1"/>
    <col min="2316" max="2316" width="1.7109375" style="1" customWidth="1"/>
    <col min="2317" max="2317" width="0.42578125" style="1" customWidth="1"/>
    <col min="2318" max="2320" width="1.7109375" style="1" customWidth="1"/>
    <col min="2321" max="2321" width="0" style="1" hidden="1" customWidth="1"/>
    <col min="2322" max="2322" width="10.7109375" style="1" customWidth="1"/>
    <col min="2323" max="2329" width="1.7109375" style="1" customWidth="1"/>
    <col min="2330" max="2465" width="11.42578125" style="1"/>
    <col min="2466" max="2474" width="1.7109375" style="1" customWidth="1"/>
    <col min="2475" max="2476" width="3.140625" style="1" customWidth="1"/>
    <col min="2477" max="2477" width="1.7109375" style="1" customWidth="1"/>
    <col min="2478" max="2478" width="3.140625" style="1" customWidth="1"/>
    <col min="2479" max="2479" width="3" style="1" customWidth="1"/>
    <col min="2480" max="2480" width="4" style="1" customWidth="1"/>
    <col min="2481" max="2490" width="1.7109375" style="1" customWidth="1"/>
    <col min="2491" max="2491" width="3.5703125" style="1" customWidth="1"/>
    <col min="2492" max="2492" width="1.7109375" style="1" customWidth="1"/>
    <col min="2493" max="2493" width="5.28515625" style="1" customWidth="1"/>
    <col min="2494" max="2504" width="1.7109375" style="1" customWidth="1"/>
    <col min="2505" max="2505" width="3.5703125" style="1" customWidth="1"/>
    <col min="2506" max="2506" width="1.7109375" style="1" customWidth="1"/>
    <col min="2507" max="2507" width="2.42578125" style="1" customWidth="1"/>
    <col min="2508" max="2522" width="1.7109375" style="1" customWidth="1"/>
    <col min="2523" max="2523" width="2.5703125" style="1" customWidth="1"/>
    <col min="2524" max="2570" width="1.7109375" style="1" customWidth="1"/>
    <col min="2571" max="2571" width="1" style="1" customWidth="1"/>
    <col min="2572" max="2572" width="1.7109375" style="1" customWidth="1"/>
    <col min="2573" max="2573" width="0.42578125" style="1" customWidth="1"/>
    <col min="2574" max="2576" width="1.7109375" style="1" customWidth="1"/>
    <col min="2577" max="2577" width="0" style="1" hidden="1" customWidth="1"/>
    <col min="2578" max="2578" width="10.7109375" style="1" customWidth="1"/>
    <col min="2579" max="2585" width="1.7109375" style="1" customWidth="1"/>
    <col min="2586" max="2721" width="11.42578125" style="1"/>
    <col min="2722" max="2730" width="1.7109375" style="1" customWidth="1"/>
    <col min="2731" max="2732" width="3.140625" style="1" customWidth="1"/>
    <col min="2733" max="2733" width="1.7109375" style="1" customWidth="1"/>
    <col min="2734" max="2734" width="3.140625" style="1" customWidth="1"/>
    <col min="2735" max="2735" width="3" style="1" customWidth="1"/>
    <col min="2736" max="2736" width="4" style="1" customWidth="1"/>
    <col min="2737" max="2746" width="1.7109375" style="1" customWidth="1"/>
    <col min="2747" max="2747" width="3.5703125" style="1" customWidth="1"/>
    <col min="2748" max="2748" width="1.7109375" style="1" customWidth="1"/>
    <col min="2749" max="2749" width="5.28515625" style="1" customWidth="1"/>
    <col min="2750" max="2760" width="1.7109375" style="1" customWidth="1"/>
    <col min="2761" max="2761" width="3.5703125" style="1" customWidth="1"/>
    <col min="2762" max="2762" width="1.7109375" style="1" customWidth="1"/>
    <col min="2763" max="2763" width="2.42578125" style="1" customWidth="1"/>
    <col min="2764" max="2778" width="1.7109375" style="1" customWidth="1"/>
    <col min="2779" max="2779" width="2.5703125" style="1" customWidth="1"/>
    <col min="2780" max="2826" width="1.7109375" style="1" customWidth="1"/>
    <col min="2827" max="2827" width="1" style="1" customWidth="1"/>
    <col min="2828" max="2828" width="1.7109375" style="1" customWidth="1"/>
    <col min="2829" max="2829" width="0.42578125" style="1" customWidth="1"/>
    <col min="2830" max="2832" width="1.7109375" style="1" customWidth="1"/>
    <col min="2833" max="2833" width="0" style="1" hidden="1" customWidth="1"/>
    <col min="2834" max="2834" width="10.7109375" style="1" customWidth="1"/>
    <col min="2835" max="2841" width="1.7109375" style="1" customWidth="1"/>
    <col min="2842" max="2977" width="11.42578125" style="1"/>
    <col min="2978" max="2986" width="1.7109375" style="1" customWidth="1"/>
    <col min="2987" max="2988" width="3.140625" style="1" customWidth="1"/>
    <col min="2989" max="2989" width="1.7109375" style="1" customWidth="1"/>
    <col min="2990" max="2990" width="3.140625" style="1" customWidth="1"/>
    <col min="2991" max="2991" width="3" style="1" customWidth="1"/>
    <col min="2992" max="2992" width="4" style="1" customWidth="1"/>
    <col min="2993" max="3002" width="1.7109375" style="1" customWidth="1"/>
    <col min="3003" max="3003" width="3.5703125" style="1" customWidth="1"/>
    <col min="3004" max="3004" width="1.7109375" style="1" customWidth="1"/>
    <col min="3005" max="3005" width="5.28515625" style="1" customWidth="1"/>
    <col min="3006" max="3016" width="1.7109375" style="1" customWidth="1"/>
    <col min="3017" max="3017" width="3.5703125" style="1" customWidth="1"/>
    <col min="3018" max="3018" width="1.7109375" style="1" customWidth="1"/>
    <col min="3019" max="3019" width="2.42578125" style="1" customWidth="1"/>
    <col min="3020" max="3034" width="1.7109375" style="1" customWidth="1"/>
    <col min="3035" max="3035" width="2.5703125" style="1" customWidth="1"/>
    <col min="3036" max="3082" width="1.7109375" style="1" customWidth="1"/>
    <col min="3083" max="3083" width="1" style="1" customWidth="1"/>
    <col min="3084" max="3084" width="1.7109375" style="1" customWidth="1"/>
    <col min="3085" max="3085" width="0.42578125" style="1" customWidth="1"/>
    <col min="3086" max="3088" width="1.7109375" style="1" customWidth="1"/>
    <col min="3089" max="3089" width="0" style="1" hidden="1" customWidth="1"/>
    <col min="3090" max="3090" width="10.7109375" style="1" customWidth="1"/>
    <col min="3091" max="3097" width="1.7109375" style="1" customWidth="1"/>
    <col min="3098" max="3233" width="11.42578125" style="1"/>
    <col min="3234" max="3242" width="1.7109375" style="1" customWidth="1"/>
    <col min="3243" max="3244" width="3.140625" style="1" customWidth="1"/>
    <col min="3245" max="3245" width="1.7109375" style="1" customWidth="1"/>
    <col min="3246" max="3246" width="3.140625" style="1" customWidth="1"/>
    <col min="3247" max="3247" width="3" style="1" customWidth="1"/>
    <col min="3248" max="3248" width="4" style="1" customWidth="1"/>
    <col min="3249" max="3258" width="1.7109375" style="1" customWidth="1"/>
    <col min="3259" max="3259" width="3.5703125" style="1" customWidth="1"/>
    <col min="3260" max="3260" width="1.7109375" style="1" customWidth="1"/>
    <col min="3261" max="3261" width="5.28515625" style="1" customWidth="1"/>
    <col min="3262" max="3272" width="1.7109375" style="1" customWidth="1"/>
    <col min="3273" max="3273" width="3.5703125" style="1" customWidth="1"/>
    <col min="3274" max="3274" width="1.7109375" style="1" customWidth="1"/>
    <col min="3275" max="3275" width="2.42578125" style="1" customWidth="1"/>
    <col min="3276" max="3290" width="1.7109375" style="1" customWidth="1"/>
    <col min="3291" max="3291" width="2.5703125" style="1" customWidth="1"/>
    <col min="3292" max="3338" width="1.7109375" style="1" customWidth="1"/>
    <col min="3339" max="3339" width="1" style="1" customWidth="1"/>
    <col min="3340" max="3340" width="1.7109375" style="1" customWidth="1"/>
    <col min="3341" max="3341" width="0.42578125" style="1" customWidth="1"/>
    <col min="3342" max="3344" width="1.7109375" style="1" customWidth="1"/>
    <col min="3345" max="3345" width="0" style="1" hidden="1" customWidth="1"/>
    <col min="3346" max="3346" width="10.7109375" style="1" customWidth="1"/>
    <col min="3347" max="3353" width="1.7109375" style="1" customWidth="1"/>
    <col min="3354" max="3489" width="11.42578125" style="1"/>
    <col min="3490" max="3498" width="1.7109375" style="1" customWidth="1"/>
    <col min="3499" max="3500" width="3.140625" style="1" customWidth="1"/>
    <col min="3501" max="3501" width="1.7109375" style="1" customWidth="1"/>
    <col min="3502" max="3502" width="3.140625" style="1" customWidth="1"/>
    <col min="3503" max="3503" width="3" style="1" customWidth="1"/>
    <col min="3504" max="3504" width="4" style="1" customWidth="1"/>
    <col min="3505" max="3514" width="1.7109375" style="1" customWidth="1"/>
    <col min="3515" max="3515" width="3.5703125" style="1" customWidth="1"/>
    <col min="3516" max="3516" width="1.7109375" style="1" customWidth="1"/>
    <col min="3517" max="3517" width="5.28515625" style="1" customWidth="1"/>
    <col min="3518" max="3528" width="1.7109375" style="1" customWidth="1"/>
    <col min="3529" max="3529" width="3.5703125" style="1" customWidth="1"/>
    <col min="3530" max="3530" width="1.7109375" style="1" customWidth="1"/>
    <col min="3531" max="3531" width="2.42578125" style="1" customWidth="1"/>
    <col min="3532" max="3546" width="1.7109375" style="1" customWidth="1"/>
    <col min="3547" max="3547" width="2.5703125" style="1" customWidth="1"/>
    <col min="3548" max="3594" width="1.7109375" style="1" customWidth="1"/>
    <col min="3595" max="3595" width="1" style="1" customWidth="1"/>
    <col min="3596" max="3596" width="1.7109375" style="1" customWidth="1"/>
    <col min="3597" max="3597" width="0.42578125" style="1" customWidth="1"/>
    <col min="3598" max="3600" width="1.7109375" style="1" customWidth="1"/>
    <col min="3601" max="3601" width="0" style="1" hidden="1" customWidth="1"/>
    <col min="3602" max="3602" width="10.7109375" style="1" customWidth="1"/>
    <col min="3603" max="3609" width="1.7109375" style="1" customWidth="1"/>
    <col min="3610" max="3745" width="11.42578125" style="1"/>
    <col min="3746" max="3754" width="1.7109375" style="1" customWidth="1"/>
    <col min="3755" max="3756" width="3.140625" style="1" customWidth="1"/>
    <col min="3757" max="3757" width="1.7109375" style="1" customWidth="1"/>
    <col min="3758" max="3758" width="3.140625" style="1" customWidth="1"/>
    <col min="3759" max="3759" width="3" style="1" customWidth="1"/>
    <col min="3760" max="3760" width="4" style="1" customWidth="1"/>
    <col min="3761" max="3770" width="1.7109375" style="1" customWidth="1"/>
    <col min="3771" max="3771" width="3.5703125" style="1" customWidth="1"/>
    <col min="3772" max="3772" width="1.7109375" style="1" customWidth="1"/>
    <col min="3773" max="3773" width="5.28515625" style="1" customWidth="1"/>
    <col min="3774" max="3784" width="1.7109375" style="1" customWidth="1"/>
    <col min="3785" max="3785" width="3.5703125" style="1" customWidth="1"/>
    <col min="3786" max="3786" width="1.7109375" style="1" customWidth="1"/>
    <col min="3787" max="3787" width="2.42578125" style="1" customWidth="1"/>
    <col min="3788" max="3802" width="1.7109375" style="1" customWidth="1"/>
    <col min="3803" max="3803" width="2.5703125" style="1" customWidth="1"/>
    <col min="3804" max="3850" width="1.7109375" style="1" customWidth="1"/>
    <col min="3851" max="3851" width="1" style="1" customWidth="1"/>
    <col min="3852" max="3852" width="1.7109375" style="1" customWidth="1"/>
    <col min="3853" max="3853" width="0.42578125" style="1" customWidth="1"/>
    <col min="3854" max="3856" width="1.7109375" style="1" customWidth="1"/>
    <col min="3857" max="3857" width="0" style="1" hidden="1" customWidth="1"/>
    <col min="3858" max="3858" width="10.7109375" style="1" customWidth="1"/>
    <col min="3859" max="3865" width="1.7109375" style="1" customWidth="1"/>
    <col min="3866" max="4001" width="11.42578125" style="1"/>
    <col min="4002" max="4010" width="1.7109375" style="1" customWidth="1"/>
    <col min="4011" max="4012" width="3.140625" style="1" customWidth="1"/>
    <col min="4013" max="4013" width="1.7109375" style="1" customWidth="1"/>
    <col min="4014" max="4014" width="3.140625" style="1" customWidth="1"/>
    <col min="4015" max="4015" width="3" style="1" customWidth="1"/>
    <col min="4016" max="4016" width="4" style="1" customWidth="1"/>
    <col min="4017" max="4026" width="1.7109375" style="1" customWidth="1"/>
    <col min="4027" max="4027" width="3.5703125" style="1" customWidth="1"/>
    <col min="4028" max="4028" width="1.7109375" style="1" customWidth="1"/>
    <col min="4029" max="4029" width="5.28515625" style="1" customWidth="1"/>
    <col min="4030" max="4040" width="1.7109375" style="1" customWidth="1"/>
    <col min="4041" max="4041" width="3.5703125" style="1" customWidth="1"/>
    <col min="4042" max="4042" width="1.7109375" style="1" customWidth="1"/>
    <col min="4043" max="4043" width="2.42578125" style="1" customWidth="1"/>
    <col min="4044" max="4058" width="1.7109375" style="1" customWidth="1"/>
    <col min="4059" max="4059" width="2.5703125" style="1" customWidth="1"/>
    <col min="4060" max="4106" width="1.7109375" style="1" customWidth="1"/>
    <col min="4107" max="4107" width="1" style="1" customWidth="1"/>
    <col min="4108" max="4108" width="1.7109375" style="1" customWidth="1"/>
    <col min="4109" max="4109" width="0.42578125" style="1" customWidth="1"/>
    <col min="4110" max="4112" width="1.7109375" style="1" customWidth="1"/>
    <col min="4113" max="4113" width="0" style="1" hidden="1" customWidth="1"/>
    <col min="4114" max="4114" width="10.7109375" style="1" customWidth="1"/>
    <col min="4115" max="4121" width="1.7109375" style="1" customWidth="1"/>
    <col min="4122" max="4257" width="11.42578125" style="1"/>
    <col min="4258" max="4266" width="1.7109375" style="1" customWidth="1"/>
    <col min="4267" max="4268" width="3.140625" style="1" customWidth="1"/>
    <col min="4269" max="4269" width="1.7109375" style="1" customWidth="1"/>
    <col min="4270" max="4270" width="3.140625" style="1" customWidth="1"/>
    <col min="4271" max="4271" width="3" style="1" customWidth="1"/>
    <col min="4272" max="4272" width="4" style="1" customWidth="1"/>
    <col min="4273" max="4282" width="1.7109375" style="1" customWidth="1"/>
    <col min="4283" max="4283" width="3.5703125" style="1" customWidth="1"/>
    <col min="4284" max="4284" width="1.7109375" style="1" customWidth="1"/>
    <col min="4285" max="4285" width="5.28515625" style="1" customWidth="1"/>
    <col min="4286" max="4296" width="1.7109375" style="1" customWidth="1"/>
    <col min="4297" max="4297" width="3.5703125" style="1" customWidth="1"/>
    <col min="4298" max="4298" width="1.7109375" style="1" customWidth="1"/>
    <col min="4299" max="4299" width="2.42578125" style="1" customWidth="1"/>
    <col min="4300" max="4314" width="1.7109375" style="1" customWidth="1"/>
    <col min="4315" max="4315" width="2.5703125" style="1" customWidth="1"/>
    <col min="4316" max="4362" width="1.7109375" style="1" customWidth="1"/>
    <col min="4363" max="4363" width="1" style="1" customWidth="1"/>
    <col min="4364" max="4364" width="1.7109375" style="1" customWidth="1"/>
    <col min="4365" max="4365" width="0.42578125" style="1" customWidth="1"/>
    <col min="4366" max="4368" width="1.7109375" style="1" customWidth="1"/>
    <col min="4369" max="4369" width="0" style="1" hidden="1" customWidth="1"/>
    <col min="4370" max="4370" width="10.7109375" style="1" customWidth="1"/>
    <col min="4371" max="4377" width="1.7109375" style="1" customWidth="1"/>
    <col min="4378" max="4513" width="11.42578125" style="1"/>
    <col min="4514" max="4522" width="1.7109375" style="1" customWidth="1"/>
    <col min="4523" max="4524" width="3.140625" style="1" customWidth="1"/>
    <col min="4525" max="4525" width="1.7109375" style="1" customWidth="1"/>
    <col min="4526" max="4526" width="3.140625" style="1" customWidth="1"/>
    <col min="4527" max="4527" width="3" style="1" customWidth="1"/>
    <col min="4528" max="4528" width="4" style="1" customWidth="1"/>
    <col min="4529" max="4538" width="1.7109375" style="1" customWidth="1"/>
    <col min="4539" max="4539" width="3.5703125" style="1" customWidth="1"/>
    <col min="4540" max="4540" width="1.7109375" style="1" customWidth="1"/>
    <col min="4541" max="4541" width="5.28515625" style="1" customWidth="1"/>
    <col min="4542" max="4552" width="1.7109375" style="1" customWidth="1"/>
    <col min="4553" max="4553" width="3.5703125" style="1" customWidth="1"/>
    <col min="4554" max="4554" width="1.7109375" style="1" customWidth="1"/>
    <col min="4555" max="4555" width="2.42578125" style="1" customWidth="1"/>
    <col min="4556" max="4570" width="1.7109375" style="1" customWidth="1"/>
    <col min="4571" max="4571" width="2.5703125" style="1" customWidth="1"/>
    <col min="4572" max="4618" width="1.7109375" style="1" customWidth="1"/>
    <col min="4619" max="4619" width="1" style="1" customWidth="1"/>
    <col min="4620" max="4620" width="1.7109375" style="1" customWidth="1"/>
    <col min="4621" max="4621" width="0.42578125" style="1" customWidth="1"/>
    <col min="4622" max="4624" width="1.7109375" style="1" customWidth="1"/>
    <col min="4625" max="4625" width="0" style="1" hidden="1" customWidth="1"/>
    <col min="4626" max="4626" width="10.7109375" style="1" customWidth="1"/>
    <col min="4627" max="4633" width="1.7109375" style="1" customWidth="1"/>
    <col min="4634" max="4769" width="11.42578125" style="1"/>
    <col min="4770" max="4778" width="1.7109375" style="1" customWidth="1"/>
    <col min="4779" max="4780" width="3.140625" style="1" customWidth="1"/>
    <col min="4781" max="4781" width="1.7109375" style="1" customWidth="1"/>
    <col min="4782" max="4782" width="3.140625" style="1" customWidth="1"/>
    <col min="4783" max="4783" width="3" style="1" customWidth="1"/>
    <col min="4784" max="4784" width="4" style="1" customWidth="1"/>
    <col min="4785" max="4794" width="1.7109375" style="1" customWidth="1"/>
    <col min="4795" max="4795" width="3.5703125" style="1" customWidth="1"/>
    <col min="4796" max="4796" width="1.7109375" style="1" customWidth="1"/>
    <col min="4797" max="4797" width="5.28515625" style="1" customWidth="1"/>
    <col min="4798" max="4808" width="1.7109375" style="1" customWidth="1"/>
    <col min="4809" max="4809" width="3.5703125" style="1" customWidth="1"/>
    <col min="4810" max="4810" width="1.7109375" style="1" customWidth="1"/>
    <col min="4811" max="4811" width="2.42578125" style="1" customWidth="1"/>
    <col min="4812" max="4826" width="1.7109375" style="1" customWidth="1"/>
    <col min="4827" max="4827" width="2.5703125" style="1" customWidth="1"/>
    <col min="4828" max="4874" width="1.7109375" style="1" customWidth="1"/>
    <col min="4875" max="4875" width="1" style="1" customWidth="1"/>
    <col min="4876" max="4876" width="1.7109375" style="1" customWidth="1"/>
    <col min="4877" max="4877" width="0.42578125" style="1" customWidth="1"/>
    <col min="4878" max="4880" width="1.7109375" style="1" customWidth="1"/>
    <col min="4881" max="4881" width="0" style="1" hidden="1" customWidth="1"/>
    <col min="4882" max="4882" width="10.7109375" style="1" customWidth="1"/>
    <col min="4883" max="4889" width="1.7109375" style="1" customWidth="1"/>
    <col min="4890" max="5025" width="11.42578125" style="1"/>
    <col min="5026" max="5034" width="1.7109375" style="1" customWidth="1"/>
    <col min="5035" max="5036" width="3.140625" style="1" customWidth="1"/>
    <col min="5037" max="5037" width="1.7109375" style="1" customWidth="1"/>
    <col min="5038" max="5038" width="3.140625" style="1" customWidth="1"/>
    <col min="5039" max="5039" width="3" style="1" customWidth="1"/>
    <col min="5040" max="5040" width="4" style="1" customWidth="1"/>
    <col min="5041" max="5050" width="1.7109375" style="1" customWidth="1"/>
    <col min="5051" max="5051" width="3.5703125" style="1" customWidth="1"/>
    <col min="5052" max="5052" width="1.7109375" style="1" customWidth="1"/>
    <col min="5053" max="5053" width="5.28515625" style="1" customWidth="1"/>
    <col min="5054" max="5064" width="1.7109375" style="1" customWidth="1"/>
    <col min="5065" max="5065" width="3.5703125" style="1" customWidth="1"/>
    <col min="5066" max="5066" width="1.7109375" style="1" customWidth="1"/>
    <col min="5067" max="5067" width="2.42578125" style="1" customWidth="1"/>
    <col min="5068" max="5082" width="1.7109375" style="1" customWidth="1"/>
    <col min="5083" max="5083" width="2.5703125" style="1" customWidth="1"/>
    <col min="5084" max="5130" width="1.7109375" style="1" customWidth="1"/>
    <col min="5131" max="5131" width="1" style="1" customWidth="1"/>
    <col min="5132" max="5132" width="1.7109375" style="1" customWidth="1"/>
    <col min="5133" max="5133" width="0.42578125" style="1" customWidth="1"/>
    <col min="5134" max="5136" width="1.7109375" style="1" customWidth="1"/>
    <col min="5137" max="5137" width="0" style="1" hidden="1" customWidth="1"/>
    <col min="5138" max="5138" width="10.7109375" style="1" customWidth="1"/>
    <col min="5139" max="5145" width="1.7109375" style="1" customWidth="1"/>
    <col min="5146" max="5281" width="11.42578125" style="1"/>
    <col min="5282" max="5290" width="1.7109375" style="1" customWidth="1"/>
    <col min="5291" max="5292" width="3.140625" style="1" customWidth="1"/>
    <col min="5293" max="5293" width="1.7109375" style="1" customWidth="1"/>
    <col min="5294" max="5294" width="3.140625" style="1" customWidth="1"/>
    <col min="5295" max="5295" width="3" style="1" customWidth="1"/>
    <col min="5296" max="5296" width="4" style="1" customWidth="1"/>
    <col min="5297" max="5306" width="1.7109375" style="1" customWidth="1"/>
    <col min="5307" max="5307" width="3.5703125" style="1" customWidth="1"/>
    <col min="5308" max="5308" width="1.7109375" style="1" customWidth="1"/>
    <col min="5309" max="5309" width="5.28515625" style="1" customWidth="1"/>
    <col min="5310" max="5320" width="1.7109375" style="1" customWidth="1"/>
    <col min="5321" max="5321" width="3.5703125" style="1" customWidth="1"/>
    <col min="5322" max="5322" width="1.7109375" style="1" customWidth="1"/>
    <col min="5323" max="5323" width="2.42578125" style="1" customWidth="1"/>
    <col min="5324" max="5338" width="1.7109375" style="1" customWidth="1"/>
    <col min="5339" max="5339" width="2.5703125" style="1" customWidth="1"/>
    <col min="5340" max="5386" width="1.7109375" style="1" customWidth="1"/>
    <col min="5387" max="5387" width="1" style="1" customWidth="1"/>
    <col min="5388" max="5388" width="1.7109375" style="1" customWidth="1"/>
    <col min="5389" max="5389" width="0.42578125" style="1" customWidth="1"/>
    <col min="5390" max="5392" width="1.7109375" style="1" customWidth="1"/>
    <col min="5393" max="5393" width="0" style="1" hidden="1" customWidth="1"/>
    <col min="5394" max="5394" width="10.7109375" style="1" customWidth="1"/>
    <col min="5395" max="5401" width="1.7109375" style="1" customWidth="1"/>
    <col min="5402" max="5537" width="11.42578125" style="1"/>
    <col min="5538" max="5546" width="1.7109375" style="1" customWidth="1"/>
    <col min="5547" max="5548" width="3.140625" style="1" customWidth="1"/>
    <col min="5549" max="5549" width="1.7109375" style="1" customWidth="1"/>
    <col min="5550" max="5550" width="3.140625" style="1" customWidth="1"/>
    <col min="5551" max="5551" width="3" style="1" customWidth="1"/>
    <col min="5552" max="5552" width="4" style="1" customWidth="1"/>
    <col min="5553" max="5562" width="1.7109375" style="1" customWidth="1"/>
    <col min="5563" max="5563" width="3.5703125" style="1" customWidth="1"/>
    <col min="5564" max="5564" width="1.7109375" style="1" customWidth="1"/>
    <col min="5565" max="5565" width="5.28515625" style="1" customWidth="1"/>
    <col min="5566" max="5576" width="1.7109375" style="1" customWidth="1"/>
    <col min="5577" max="5577" width="3.5703125" style="1" customWidth="1"/>
    <col min="5578" max="5578" width="1.7109375" style="1" customWidth="1"/>
    <col min="5579" max="5579" width="2.42578125" style="1" customWidth="1"/>
    <col min="5580" max="5594" width="1.7109375" style="1" customWidth="1"/>
    <col min="5595" max="5595" width="2.5703125" style="1" customWidth="1"/>
    <col min="5596" max="5642" width="1.7109375" style="1" customWidth="1"/>
    <col min="5643" max="5643" width="1" style="1" customWidth="1"/>
    <col min="5644" max="5644" width="1.7109375" style="1" customWidth="1"/>
    <col min="5645" max="5645" width="0.42578125" style="1" customWidth="1"/>
    <col min="5646" max="5648" width="1.7109375" style="1" customWidth="1"/>
    <col min="5649" max="5649" width="0" style="1" hidden="1" customWidth="1"/>
    <col min="5650" max="5650" width="10.7109375" style="1" customWidth="1"/>
    <col min="5651" max="5657" width="1.7109375" style="1" customWidth="1"/>
    <col min="5658" max="5793" width="11.42578125" style="1"/>
    <col min="5794" max="5802" width="1.7109375" style="1" customWidth="1"/>
    <col min="5803" max="5804" width="3.140625" style="1" customWidth="1"/>
    <col min="5805" max="5805" width="1.7109375" style="1" customWidth="1"/>
    <col min="5806" max="5806" width="3.140625" style="1" customWidth="1"/>
    <col min="5807" max="5807" width="3" style="1" customWidth="1"/>
    <col min="5808" max="5808" width="4" style="1" customWidth="1"/>
    <col min="5809" max="5818" width="1.7109375" style="1" customWidth="1"/>
    <col min="5819" max="5819" width="3.5703125" style="1" customWidth="1"/>
    <col min="5820" max="5820" width="1.7109375" style="1" customWidth="1"/>
    <col min="5821" max="5821" width="5.28515625" style="1" customWidth="1"/>
    <col min="5822" max="5832" width="1.7109375" style="1" customWidth="1"/>
    <col min="5833" max="5833" width="3.5703125" style="1" customWidth="1"/>
    <col min="5834" max="5834" width="1.7109375" style="1" customWidth="1"/>
    <col min="5835" max="5835" width="2.42578125" style="1" customWidth="1"/>
    <col min="5836" max="5850" width="1.7109375" style="1" customWidth="1"/>
    <col min="5851" max="5851" width="2.5703125" style="1" customWidth="1"/>
    <col min="5852" max="5898" width="1.7109375" style="1" customWidth="1"/>
    <col min="5899" max="5899" width="1" style="1" customWidth="1"/>
    <col min="5900" max="5900" width="1.7109375" style="1" customWidth="1"/>
    <col min="5901" max="5901" width="0.42578125" style="1" customWidth="1"/>
    <col min="5902" max="5904" width="1.7109375" style="1" customWidth="1"/>
    <col min="5905" max="5905" width="0" style="1" hidden="1" customWidth="1"/>
    <col min="5906" max="5906" width="10.7109375" style="1" customWidth="1"/>
    <col min="5907" max="5913" width="1.7109375" style="1" customWidth="1"/>
    <col min="5914" max="6049" width="11.42578125" style="1"/>
    <col min="6050" max="6058" width="1.7109375" style="1" customWidth="1"/>
    <col min="6059" max="6060" width="3.140625" style="1" customWidth="1"/>
    <col min="6061" max="6061" width="1.7109375" style="1" customWidth="1"/>
    <col min="6062" max="6062" width="3.140625" style="1" customWidth="1"/>
    <col min="6063" max="6063" width="3" style="1" customWidth="1"/>
    <col min="6064" max="6064" width="4" style="1" customWidth="1"/>
    <col min="6065" max="6074" width="1.7109375" style="1" customWidth="1"/>
    <col min="6075" max="6075" width="3.5703125" style="1" customWidth="1"/>
    <col min="6076" max="6076" width="1.7109375" style="1" customWidth="1"/>
    <col min="6077" max="6077" width="5.28515625" style="1" customWidth="1"/>
    <col min="6078" max="6088" width="1.7109375" style="1" customWidth="1"/>
    <col min="6089" max="6089" width="3.5703125" style="1" customWidth="1"/>
    <col min="6090" max="6090" width="1.7109375" style="1" customWidth="1"/>
    <col min="6091" max="6091" width="2.42578125" style="1" customWidth="1"/>
    <col min="6092" max="6106" width="1.7109375" style="1" customWidth="1"/>
    <col min="6107" max="6107" width="2.5703125" style="1" customWidth="1"/>
    <col min="6108" max="6154" width="1.7109375" style="1" customWidth="1"/>
    <col min="6155" max="6155" width="1" style="1" customWidth="1"/>
    <col min="6156" max="6156" width="1.7109375" style="1" customWidth="1"/>
    <col min="6157" max="6157" width="0.42578125" style="1" customWidth="1"/>
    <col min="6158" max="6160" width="1.7109375" style="1" customWidth="1"/>
    <col min="6161" max="6161" width="0" style="1" hidden="1" customWidth="1"/>
    <col min="6162" max="6162" width="10.7109375" style="1" customWidth="1"/>
    <col min="6163" max="6169" width="1.7109375" style="1" customWidth="1"/>
    <col min="6170" max="6305" width="11.42578125" style="1"/>
    <col min="6306" max="6314" width="1.7109375" style="1" customWidth="1"/>
    <col min="6315" max="6316" width="3.140625" style="1" customWidth="1"/>
    <col min="6317" max="6317" width="1.7109375" style="1" customWidth="1"/>
    <col min="6318" max="6318" width="3.140625" style="1" customWidth="1"/>
    <col min="6319" max="6319" width="3" style="1" customWidth="1"/>
    <col min="6320" max="6320" width="4" style="1" customWidth="1"/>
    <col min="6321" max="6330" width="1.7109375" style="1" customWidth="1"/>
    <col min="6331" max="6331" width="3.5703125" style="1" customWidth="1"/>
    <col min="6332" max="6332" width="1.7109375" style="1" customWidth="1"/>
    <col min="6333" max="6333" width="5.28515625" style="1" customWidth="1"/>
    <col min="6334" max="6344" width="1.7109375" style="1" customWidth="1"/>
    <col min="6345" max="6345" width="3.5703125" style="1" customWidth="1"/>
    <col min="6346" max="6346" width="1.7109375" style="1" customWidth="1"/>
    <col min="6347" max="6347" width="2.42578125" style="1" customWidth="1"/>
    <col min="6348" max="6362" width="1.7109375" style="1" customWidth="1"/>
    <col min="6363" max="6363" width="2.5703125" style="1" customWidth="1"/>
    <col min="6364" max="6410" width="1.7109375" style="1" customWidth="1"/>
    <col min="6411" max="6411" width="1" style="1" customWidth="1"/>
    <col min="6412" max="6412" width="1.7109375" style="1" customWidth="1"/>
    <col min="6413" max="6413" width="0.42578125" style="1" customWidth="1"/>
    <col min="6414" max="6416" width="1.7109375" style="1" customWidth="1"/>
    <col min="6417" max="6417" width="0" style="1" hidden="1" customWidth="1"/>
    <col min="6418" max="6418" width="10.7109375" style="1" customWidth="1"/>
    <col min="6419" max="6425" width="1.7109375" style="1" customWidth="1"/>
    <col min="6426" max="6561" width="11.42578125" style="1"/>
    <col min="6562" max="6570" width="1.7109375" style="1" customWidth="1"/>
    <col min="6571" max="6572" width="3.140625" style="1" customWidth="1"/>
    <col min="6573" max="6573" width="1.7109375" style="1" customWidth="1"/>
    <col min="6574" max="6574" width="3.140625" style="1" customWidth="1"/>
    <col min="6575" max="6575" width="3" style="1" customWidth="1"/>
    <col min="6576" max="6576" width="4" style="1" customWidth="1"/>
    <col min="6577" max="6586" width="1.7109375" style="1" customWidth="1"/>
    <col min="6587" max="6587" width="3.5703125" style="1" customWidth="1"/>
    <col min="6588" max="6588" width="1.7109375" style="1" customWidth="1"/>
    <col min="6589" max="6589" width="5.28515625" style="1" customWidth="1"/>
    <col min="6590" max="6600" width="1.7109375" style="1" customWidth="1"/>
    <col min="6601" max="6601" width="3.5703125" style="1" customWidth="1"/>
    <col min="6602" max="6602" width="1.7109375" style="1" customWidth="1"/>
    <col min="6603" max="6603" width="2.42578125" style="1" customWidth="1"/>
    <col min="6604" max="6618" width="1.7109375" style="1" customWidth="1"/>
    <col min="6619" max="6619" width="2.5703125" style="1" customWidth="1"/>
    <col min="6620" max="6666" width="1.7109375" style="1" customWidth="1"/>
    <col min="6667" max="6667" width="1" style="1" customWidth="1"/>
    <col min="6668" max="6668" width="1.7109375" style="1" customWidth="1"/>
    <col min="6669" max="6669" width="0.42578125" style="1" customWidth="1"/>
    <col min="6670" max="6672" width="1.7109375" style="1" customWidth="1"/>
    <col min="6673" max="6673" width="0" style="1" hidden="1" customWidth="1"/>
    <col min="6674" max="6674" width="10.7109375" style="1" customWidth="1"/>
    <col min="6675" max="6681" width="1.7109375" style="1" customWidth="1"/>
    <col min="6682" max="6817" width="11.42578125" style="1"/>
    <col min="6818" max="6826" width="1.7109375" style="1" customWidth="1"/>
    <col min="6827" max="6828" width="3.140625" style="1" customWidth="1"/>
    <col min="6829" max="6829" width="1.7109375" style="1" customWidth="1"/>
    <col min="6830" max="6830" width="3.140625" style="1" customWidth="1"/>
    <col min="6831" max="6831" width="3" style="1" customWidth="1"/>
    <col min="6832" max="6832" width="4" style="1" customWidth="1"/>
    <col min="6833" max="6842" width="1.7109375" style="1" customWidth="1"/>
    <col min="6843" max="6843" width="3.5703125" style="1" customWidth="1"/>
    <col min="6844" max="6844" width="1.7109375" style="1" customWidth="1"/>
    <col min="6845" max="6845" width="5.28515625" style="1" customWidth="1"/>
    <col min="6846" max="6856" width="1.7109375" style="1" customWidth="1"/>
    <col min="6857" max="6857" width="3.5703125" style="1" customWidth="1"/>
    <col min="6858" max="6858" width="1.7109375" style="1" customWidth="1"/>
    <col min="6859" max="6859" width="2.42578125" style="1" customWidth="1"/>
    <col min="6860" max="6874" width="1.7109375" style="1" customWidth="1"/>
    <col min="6875" max="6875" width="2.5703125" style="1" customWidth="1"/>
    <col min="6876" max="6922" width="1.7109375" style="1" customWidth="1"/>
    <col min="6923" max="6923" width="1" style="1" customWidth="1"/>
    <col min="6924" max="6924" width="1.7109375" style="1" customWidth="1"/>
    <col min="6925" max="6925" width="0.42578125" style="1" customWidth="1"/>
    <col min="6926" max="6928" width="1.7109375" style="1" customWidth="1"/>
    <col min="6929" max="6929" width="0" style="1" hidden="1" customWidth="1"/>
    <col min="6930" max="6930" width="10.7109375" style="1" customWidth="1"/>
    <col min="6931" max="6937" width="1.7109375" style="1" customWidth="1"/>
    <col min="6938" max="7073" width="11.42578125" style="1"/>
    <col min="7074" max="7082" width="1.7109375" style="1" customWidth="1"/>
    <col min="7083" max="7084" width="3.140625" style="1" customWidth="1"/>
    <col min="7085" max="7085" width="1.7109375" style="1" customWidth="1"/>
    <col min="7086" max="7086" width="3.140625" style="1" customWidth="1"/>
    <col min="7087" max="7087" width="3" style="1" customWidth="1"/>
    <col min="7088" max="7088" width="4" style="1" customWidth="1"/>
    <col min="7089" max="7098" width="1.7109375" style="1" customWidth="1"/>
    <col min="7099" max="7099" width="3.5703125" style="1" customWidth="1"/>
    <col min="7100" max="7100" width="1.7109375" style="1" customWidth="1"/>
    <col min="7101" max="7101" width="5.28515625" style="1" customWidth="1"/>
    <col min="7102" max="7112" width="1.7109375" style="1" customWidth="1"/>
    <col min="7113" max="7113" width="3.5703125" style="1" customWidth="1"/>
    <col min="7114" max="7114" width="1.7109375" style="1" customWidth="1"/>
    <col min="7115" max="7115" width="2.42578125" style="1" customWidth="1"/>
    <col min="7116" max="7130" width="1.7109375" style="1" customWidth="1"/>
    <col min="7131" max="7131" width="2.5703125" style="1" customWidth="1"/>
    <col min="7132" max="7178" width="1.7109375" style="1" customWidth="1"/>
    <col min="7179" max="7179" width="1" style="1" customWidth="1"/>
    <col min="7180" max="7180" width="1.7109375" style="1" customWidth="1"/>
    <col min="7181" max="7181" width="0.42578125" style="1" customWidth="1"/>
    <col min="7182" max="7184" width="1.7109375" style="1" customWidth="1"/>
    <col min="7185" max="7185" width="0" style="1" hidden="1" customWidth="1"/>
    <col min="7186" max="7186" width="10.7109375" style="1" customWidth="1"/>
    <col min="7187" max="7193" width="1.7109375" style="1" customWidth="1"/>
    <col min="7194" max="7329" width="11.42578125" style="1"/>
    <col min="7330" max="7338" width="1.7109375" style="1" customWidth="1"/>
    <col min="7339" max="7340" width="3.140625" style="1" customWidth="1"/>
    <col min="7341" max="7341" width="1.7109375" style="1" customWidth="1"/>
    <col min="7342" max="7342" width="3.140625" style="1" customWidth="1"/>
    <col min="7343" max="7343" width="3" style="1" customWidth="1"/>
    <col min="7344" max="7344" width="4" style="1" customWidth="1"/>
    <col min="7345" max="7354" width="1.7109375" style="1" customWidth="1"/>
    <col min="7355" max="7355" width="3.5703125" style="1" customWidth="1"/>
    <col min="7356" max="7356" width="1.7109375" style="1" customWidth="1"/>
    <col min="7357" max="7357" width="5.28515625" style="1" customWidth="1"/>
    <col min="7358" max="7368" width="1.7109375" style="1" customWidth="1"/>
    <col min="7369" max="7369" width="3.5703125" style="1" customWidth="1"/>
    <col min="7370" max="7370" width="1.7109375" style="1" customWidth="1"/>
    <col min="7371" max="7371" width="2.42578125" style="1" customWidth="1"/>
    <col min="7372" max="7386" width="1.7109375" style="1" customWidth="1"/>
    <col min="7387" max="7387" width="2.5703125" style="1" customWidth="1"/>
    <col min="7388" max="7434" width="1.7109375" style="1" customWidth="1"/>
    <col min="7435" max="7435" width="1" style="1" customWidth="1"/>
    <col min="7436" max="7436" width="1.7109375" style="1" customWidth="1"/>
    <col min="7437" max="7437" width="0.42578125" style="1" customWidth="1"/>
    <col min="7438" max="7440" width="1.7109375" style="1" customWidth="1"/>
    <col min="7441" max="7441" width="0" style="1" hidden="1" customWidth="1"/>
    <col min="7442" max="7442" width="10.7109375" style="1" customWidth="1"/>
    <col min="7443" max="7449" width="1.7109375" style="1" customWidth="1"/>
    <col min="7450" max="7585" width="11.42578125" style="1"/>
    <col min="7586" max="7594" width="1.7109375" style="1" customWidth="1"/>
    <col min="7595" max="7596" width="3.140625" style="1" customWidth="1"/>
    <col min="7597" max="7597" width="1.7109375" style="1" customWidth="1"/>
    <col min="7598" max="7598" width="3.140625" style="1" customWidth="1"/>
    <col min="7599" max="7599" width="3" style="1" customWidth="1"/>
    <col min="7600" max="7600" width="4" style="1" customWidth="1"/>
    <col min="7601" max="7610" width="1.7109375" style="1" customWidth="1"/>
    <col min="7611" max="7611" width="3.5703125" style="1" customWidth="1"/>
    <col min="7612" max="7612" width="1.7109375" style="1" customWidth="1"/>
    <col min="7613" max="7613" width="5.28515625" style="1" customWidth="1"/>
    <col min="7614" max="7624" width="1.7109375" style="1" customWidth="1"/>
    <col min="7625" max="7625" width="3.5703125" style="1" customWidth="1"/>
    <col min="7626" max="7626" width="1.7109375" style="1" customWidth="1"/>
    <col min="7627" max="7627" width="2.42578125" style="1" customWidth="1"/>
    <col min="7628" max="7642" width="1.7109375" style="1" customWidth="1"/>
    <col min="7643" max="7643" width="2.5703125" style="1" customWidth="1"/>
    <col min="7644" max="7690" width="1.7109375" style="1" customWidth="1"/>
    <col min="7691" max="7691" width="1" style="1" customWidth="1"/>
    <col min="7692" max="7692" width="1.7109375" style="1" customWidth="1"/>
    <col min="7693" max="7693" width="0.42578125" style="1" customWidth="1"/>
    <col min="7694" max="7696" width="1.7109375" style="1" customWidth="1"/>
    <col min="7697" max="7697" width="0" style="1" hidden="1" customWidth="1"/>
    <col min="7698" max="7698" width="10.7109375" style="1" customWidth="1"/>
    <col min="7699" max="7705" width="1.7109375" style="1" customWidth="1"/>
    <col min="7706" max="7841" width="11.42578125" style="1"/>
    <col min="7842" max="7850" width="1.7109375" style="1" customWidth="1"/>
    <col min="7851" max="7852" width="3.140625" style="1" customWidth="1"/>
    <col min="7853" max="7853" width="1.7109375" style="1" customWidth="1"/>
    <col min="7854" max="7854" width="3.140625" style="1" customWidth="1"/>
    <col min="7855" max="7855" width="3" style="1" customWidth="1"/>
    <col min="7856" max="7856" width="4" style="1" customWidth="1"/>
    <col min="7857" max="7866" width="1.7109375" style="1" customWidth="1"/>
    <col min="7867" max="7867" width="3.5703125" style="1" customWidth="1"/>
    <col min="7868" max="7868" width="1.7109375" style="1" customWidth="1"/>
    <col min="7869" max="7869" width="5.28515625" style="1" customWidth="1"/>
    <col min="7870" max="7880" width="1.7109375" style="1" customWidth="1"/>
    <col min="7881" max="7881" width="3.5703125" style="1" customWidth="1"/>
    <col min="7882" max="7882" width="1.7109375" style="1" customWidth="1"/>
    <col min="7883" max="7883" width="2.42578125" style="1" customWidth="1"/>
    <col min="7884" max="7898" width="1.7109375" style="1" customWidth="1"/>
    <col min="7899" max="7899" width="2.5703125" style="1" customWidth="1"/>
    <col min="7900" max="7946" width="1.7109375" style="1" customWidth="1"/>
    <col min="7947" max="7947" width="1" style="1" customWidth="1"/>
    <col min="7948" max="7948" width="1.7109375" style="1" customWidth="1"/>
    <col min="7949" max="7949" width="0.42578125" style="1" customWidth="1"/>
    <col min="7950" max="7952" width="1.7109375" style="1" customWidth="1"/>
    <col min="7953" max="7953" width="0" style="1" hidden="1" customWidth="1"/>
    <col min="7954" max="7954" width="10.7109375" style="1" customWidth="1"/>
    <col min="7955" max="7961" width="1.7109375" style="1" customWidth="1"/>
    <col min="7962" max="8097" width="11.42578125" style="1"/>
    <col min="8098" max="8106" width="1.7109375" style="1" customWidth="1"/>
    <col min="8107" max="8108" width="3.140625" style="1" customWidth="1"/>
    <col min="8109" max="8109" width="1.7109375" style="1" customWidth="1"/>
    <col min="8110" max="8110" width="3.140625" style="1" customWidth="1"/>
    <col min="8111" max="8111" width="3" style="1" customWidth="1"/>
    <col min="8112" max="8112" width="4" style="1" customWidth="1"/>
    <col min="8113" max="8122" width="1.7109375" style="1" customWidth="1"/>
    <col min="8123" max="8123" width="3.5703125" style="1" customWidth="1"/>
    <col min="8124" max="8124" width="1.7109375" style="1" customWidth="1"/>
    <col min="8125" max="8125" width="5.28515625" style="1" customWidth="1"/>
    <col min="8126" max="8136" width="1.7109375" style="1" customWidth="1"/>
    <col min="8137" max="8137" width="3.5703125" style="1" customWidth="1"/>
    <col min="8138" max="8138" width="1.7109375" style="1" customWidth="1"/>
    <col min="8139" max="8139" width="2.42578125" style="1" customWidth="1"/>
    <col min="8140" max="8154" width="1.7109375" style="1" customWidth="1"/>
    <col min="8155" max="8155" width="2.5703125" style="1" customWidth="1"/>
    <col min="8156" max="8202" width="1.7109375" style="1" customWidth="1"/>
    <col min="8203" max="8203" width="1" style="1" customWidth="1"/>
    <col min="8204" max="8204" width="1.7109375" style="1" customWidth="1"/>
    <col min="8205" max="8205" width="0.42578125" style="1" customWidth="1"/>
    <col min="8206" max="8208" width="1.7109375" style="1" customWidth="1"/>
    <col min="8209" max="8209" width="0" style="1" hidden="1" customWidth="1"/>
    <col min="8210" max="8210" width="10.7109375" style="1" customWidth="1"/>
    <col min="8211" max="8217" width="1.7109375" style="1" customWidth="1"/>
    <col min="8218" max="8353" width="11.42578125" style="1"/>
    <col min="8354" max="8362" width="1.7109375" style="1" customWidth="1"/>
    <col min="8363" max="8364" width="3.140625" style="1" customWidth="1"/>
    <col min="8365" max="8365" width="1.7109375" style="1" customWidth="1"/>
    <col min="8366" max="8366" width="3.140625" style="1" customWidth="1"/>
    <col min="8367" max="8367" width="3" style="1" customWidth="1"/>
    <col min="8368" max="8368" width="4" style="1" customWidth="1"/>
    <col min="8369" max="8378" width="1.7109375" style="1" customWidth="1"/>
    <col min="8379" max="8379" width="3.5703125" style="1" customWidth="1"/>
    <col min="8380" max="8380" width="1.7109375" style="1" customWidth="1"/>
    <col min="8381" max="8381" width="5.28515625" style="1" customWidth="1"/>
    <col min="8382" max="8392" width="1.7109375" style="1" customWidth="1"/>
    <col min="8393" max="8393" width="3.5703125" style="1" customWidth="1"/>
    <col min="8394" max="8394" width="1.7109375" style="1" customWidth="1"/>
    <col min="8395" max="8395" width="2.42578125" style="1" customWidth="1"/>
    <col min="8396" max="8410" width="1.7109375" style="1" customWidth="1"/>
    <col min="8411" max="8411" width="2.5703125" style="1" customWidth="1"/>
    <col min="8412" max="8458" width="1.7109375" style="1" customWidth="1"/>
    <col min="8459" max="8459" width="1" style="1" customWidth="1"/>
    <col min="8460" max="8460" width="1.7109375" style="1" customWidth="1"/>
    <col min="8461" max="8461" width="0.42578125" style="1" customWidth="1"/>
    <col min="8462" max="8464" width="1.7109375" style="1" customWidth="1"/>
    <col min="8465" max="8465" width="0" style="1" hidden="1" customWidth="1"/>
    <col min="8466" max="8466" width="10.7109375" style="1" customWidth="1"/>
    <col min="8467" max="8473" width="1.7109375" style="1" customWidth="1"/>
    <col min="8474" max="8609" width="11.42578125" style="1"/>
    <col min="8610" max="8618" width="1.7109375" style="1" customWidth="1"/>
    <col min="8619" max="8620" width="3.140625" style="1" customWidth="1"/>
    <col min="8621" max="8621" width="1.7109375" style="1" customWidth="1"/>
    <col min="8622" max="8622" width="3.140625" style="1" customWidth="1"/>
    <col min="8623" max="8623" width="3" style="1" customWidth="1"/>
    <col min="8624" max="8624" width="4" style="1" customWidth="1"/>
    <col min="8625" max="8634" width="1.7109375" style="1" customWidth="1"/>
    <col min="8635" max="8635" width="3.5703125" style="1" customWidth="1"/>
    <col min="8636" max="8636" width="1.7109375" style="1" customWidth="1"/>
    <col min="8637" max="8637" width="5.28515625" style="1" customWidth="1"/>
    <col min="8638" max="8648" width="1.7109375" style="1" customWidth="1"/>
    <col min="8649" max="8649" width="3.5703125" style="1" customWidth="1"/>
    <col min="8650" max="8650" width="1.7109375" style="1" customWidth="1"/>
    <col min="8651" max="8651" width="2.42578125" style="1" customWidth="1"/>
    <col min="8652" max="8666" width="1.7109375" style="1" customWidth="1"/>
    <col min="8667" max="8667" width="2.5703125" style="1" customWidth="1"/>
    <col min="8668" max="8714" width="1.7109375" style="1" customWidth="1"/>
    <col min="8715" max="8715" width="1" style="1" customWidth="1"/>
    <col min="8716" max="8716" width="1.7109375" style="1" customWidth="1"/>
    <col min="8717" max="8717" width="0.42578125" style="1" customWidth="1"/>
    <col min="8718" max="8720" width="1.7109375" style="1" customWidth="1"/>
    <col min="8721" max="8721" width="0" style="1" hidden="1" customWidth="1"/>
    <col min="8722" max="8722" width="10.7109375" style="1" customWidth="1"/>
    <col min="8723" max="8729" width="1.7109375" style="1" customWidth="1"/>
    <col min="8730" max="8865" width="11.42578125" style="1"/>
    <col min="8866" max="8874" width="1.7109375" style="1" customWidth="1"/>
    <col min="8875" max="8876" width="3.140625" style="1" customWidth="1"/>
    <col min="8877" max="8877" width="1.7109375" style="1" customWidth="1"/>
    <col min="8878" max="8878" width="3.140625" style="1" customWidth="1"/>
    <col min="8879" max="8879" width="3" style="1" customWidth="1"/>
    <col min="8880" max="8880" width="4" style="1" customWidth="1"/>
    <col min="8881" max="8890" width="1.7109375" style="1" customWidth="1"/>
    <col min="8891" max="8891" width="3.5703125" style="1" customWidth="1"/>
    <col min="8892" max="8892" width="1.7109375" style="1" customWidth="1"/>
    <col min="8893" max="8893" width="5.28515625" style="1" customWidth="1"/>
    <col min="8894" max="8904" width="1.7109375" style="1" customWidth="1"/>
    <col min="8905" max="8905" width="3.5703125" style="1" customWidth="1"/>
    <col min="8906" max="8906" width="1.7109375" style="1" customWidth="1"/>
    <col min="8907" max="8907" width="2.42578125" style="1" customWidth="1"/>
    <col min="8908" max="8922" width="1.7109375" style="1" customWidth="1"/>
    <col min="8923" max="8923" width="2.5703125" style="1" customWidth="1"/>
    <col min="8924" max="8970" width="1.7109375" style="1" customWidth="1"/>
    <col min="8971" max="8971" width="1" style="1" customWidth="1"/>
    <col min="8972" max="8972" width="1.7109375" style="1" customWidth="1"/>
    <col min="8973" max="8973" width="0.42578125" style="1" customWidth="1"/>
    <col min="8974" max="8976" width="1.7109375" style="1" customWidth="1"/>
    <col min="8977" max="8977" width="0" style="1" hidden="1" customWidth="1"/>
    <col min="8978" max="8978" width="10.7109375" style="1" customWidth="1"/>
    <col min="8979" max="8985" width="1.7109375" style="1" customWidth="1"/>
    <col min="8986" max="9121" width="11.42578125" style="1"/>
    <col min="9122" max="9130" width="1.7109375" style="1" customWidth="1"/>
    <col min="9131" max="9132" width="3.140625" style="1" customWidth="1"/>
    <col min="9133" max="9133" width="1.7109375" style="1" customWidth="1"/>
    <col min="9134" max="9134" width="3.140625" style="1" customWidth="1"/>
    <col min="9135" max="9135" width="3" style="1" customWidth="1"/>
    <col min="9136" max="9136" width="4" style="1" customWidth="1"/>
    <col min="9137" max="9146" width="1.7109375" style="1" customWidth="1"/>
    <col min="9147" max="9147" width="3.5703125" style="1" customWidth="1"/>
    <col min="9148" max="9148" width="1.7109375" style="1" customWidth="1"/>
    <col min="9149" max="9149" width="5.28515625" style="1" customWidth="1"/>
    <col min="9150" max="9160" width="1.7109375" style="1" customWidth="1"/>
    <col min="9161" max="9161" width="3.5703125" style="1" customWidth="1"/>
    <col min="9162" max="9162" width="1.7109375" style="1" customWidth="1"/>
    <col min="9163" max="9163" width="2.42578125" style="1" customWidth="1"/>
    <col min="9164" max="9178" width="1.7109375" style="1" customWidth="1"/>
    <col min="9179" max="9179" width="2.5703125" style="1" customWidth="1"/>
    <col min="9180" max="9226" width="1.7109375" style="1" customWidth="1"/>
    <col min="9227" max="9227" width="1" style="1" customWidth="1"/>
    <col min="9228" max="9228" width="1.7109375" style="1" customWidth="1"/>
    <col min="9229" max="9229" width="0.42578125" style="1" customWidth="1"/>
    <col min="9230" max="9232" width="1.7109375" style="1" customWidth="1"/>
    <col min="9233" max="9233" width="0" style="1" hidden="1" customWidth="1"/>
    <col min="9234" max="9234" width="10.7109375" style="1" customWidth="1"/>
    <col min="9235" max="9241" width="1.7109375" style="1" customWidth="1"/>
    <col min="9242" max="9377" width="11.42578125" style="1"/>
    <col min="9378" max="9386" width="1.7109375" style="1" customWidth="1"/>
    <col min="9387" max="9388" width="3.140625" style="1" customWidth="1"/>
    <col min="9389" max="9389" width="1.7109375" style="1" customWidth="1"/>
    <col min="9390" max="9390" width="3.140625" style="1" customWidth="1"/>
    <col min="9391" max="9391" width="3" style="1" customWidth="1"/>
    <col min="9392" max="9392" width="4" style="1" customWidth="1"/>
    <col min="9393" max="9402" width="1.7109375" style="1" customWidth="1"/>
    <col min="9403" max="9403" width="3.5703125" style="1" customWidth="1"/>
    <col min="9404" max="9404" width="1.7109375" style="1" customWidth="1"/>
    <col min="9405" max="9405" width="5.28515625" style="1" customWidth="1"/>
    <col min="9406" max="9416" width="1.7109375" style="1" customWidth="1"/>
    <col min="9417" max="9417" width="3.5703125" style="1" customWidth="1"/>
    <col min="9418" max="9418" width="1.7109375" style="1" customWidth="1"/>
    <col min="9419" max="9419" width="2.42578125" style="1" customWidth="1"/>
    <col min="9420" max="9434" width="1.7109375" style="1" customWidth="1"/>
    <col min="9435" max="9435" width="2.5703125" style="1" customWidth="1"/>
    <col min="9436" max="9482" width="1.7109375" style="1" customWidth="1"/>
    <col min="9483" max="9483" width="1" style="1" customWidth="1"/>
    <col min="9484" max="9484" width="1.7109375" style="1" customWidth="1"/>
    <col min="9485" max="9485" width="0.42578125" style="1" customWidth="1"/>
    <col min="9486" max="9488" width="1.7109375" style="1" customWidth="1"/>
    <col min="9489" max="9489" width="0" style="1" hidden="1" customWidth="1"/>
    <col min="9490" max="9490" width="10.7109375" style="1" customWidth="1"/>
    <col min="9491" max="9497" width="1.7109375" style="1" customWidth="1"/>
    <col min="9498" max="9633" width="11.42578125" style="1"/>
    <col min="9634" max="9642" width="1.7109375" style="1" customWidth="1"/>
    <col min="9643" max="9644" width="3.140625" style="1" customWidth="1"/>
    <col min="9645" max="9645" width="1.7109375" style="1" customWidth="1"/>
    <col min="9646" max="9646" width="3.140625" style="1" customWidth="1"/>
    <col min="9647" max="9647" width="3" style="1" customWidth="1"/>
    <col min="9648" max="9648" width="4" style="1" customWidth="1"/>
    <col min="9649" max="9658" width="1.7109375" style="1" customWidth="1"/>
    <col min="9659" max="9659" width="3.5703125" style="1" customWidth="1"/>
    <col min="9660" max="9660" width="1.7109375" style="1" customWidth="1"/>
    <col min="9661" max="9661" width="5.28515625" style="1" customWidth="1"/>
    <col min="9662" max="9672" width="1.7109375" style="1" customWidth="1"/>
    <col min="9673" max="9673" width="3.5703125" style="1" customWidth="1"/>
    <col min="9674" max="9674" width="1.7109375" style="1" customWidth="1"/>
    <col min="9675" max="9675" width="2.42578125" style="1" customWidth="1"/>
    <col min="9676" max="9690" width="1.7109375" style="1" customWidth="1"/>
    <col min="9691" max="9691" width="2.5703125" style="1" customWidth="1"/>
    <col min="9692" max="9738" width="1.7109375" style="1" customWidth="1"/>
    <col min="9739" max="9739" width="1" style="1" customWidth="1"/>
    <col min="9740" max="9740" width="1.7109375" style="1" customWidth="1"/>
    <col min="9741" max="9741" width="0.42578125" style="1" customWidth="1"/>
    <col min="9742" max="9744" width="1.7109375" style="1" customWidth="1"/>
    <col min="9745" max="9745" width="0" style="1" hidden="1" customWidth="1"/>
    <col min="9746" max="9746" width="10.7109375" style="1" customWidth="1"/>
    <col min="9747" max="9753" width="1.7109375" style="1" customWidth="1"/>
    <col min="9754" max="9889" width="11.42578125" style="1"/>
    <col min="9890" max="9898" width="1.7109375" style="1" customWidth="1"/>
    <col min="9899" max="9900" width="3.140625" style="1" customWidth="1"/>
    <col min="9901" max="9901" width="1.7109375" style="1" customWidth="1"/>
    <col min="9902" max="9902" width="3.140625" style="1" customWidth="1"/>
    <col min="9903" max="9903" width="3" style="1" customWidth="1"/>
    <col min="9904" max="9904" width="4" style="1" customWidth="1"/>
    <col min="9905" max="9914" width="1.7109375" style="1" customWidth="1"/>
    <col min="9915" max="9915" width="3.5703125" style="1" customWidth="1"/>
    <col min="9916" max="9916" width="1.7109375" style="1" customWidth="1"/>
    <col min="9917" max="9917" width="5.28515625" style="1" customWidth="1"/>
    <col min="9918" max="9928" width="1.7109375" style="1" customWidth="1"/>
    <col min="9929" max="9929" width="3.5703125" style="1" customWidth="1"/>
    <col min="9930" max="9930" width="1.7109375" style="1" customWidth="1"/>
    <col min="9931" max="9931" width="2.42578125" style="1" customWidth="1"/>
    <col min="9932" max="9946" width="1.7109375" style="1" customWidth="1"/>
    <col min="9947" max="9947" width="2.5703125" style="1" customWidth="1"/>
    <col min="9948" max="9994" width="1.7109375" style="1" customWidth="1"/>
    <col min="9995" max="9995" width="1" style="1" customWidth="1"/>
    <col min="9996" max="9996" width="1.7109375" style="1" customWidth="1"/>
    <col min="9997" max="9997" width="0.42578125" style="1" customWidth="1"/>
    <col min="9998" max="10000" width="1.7109375" style="1" customWidth="1"/>
    <col min="10001" max="10001" width="0" style="1" hidden="1" customWidth="1"/>
    <col min="10002" max="10002" width="10.7109375" style="1" customWidth="1"/>
    <col min="10003" max="10009" width="1.7109375" style="1" customWidth="1"/>
    <col min="10010" max="10145" width="11.42578125" style="1"/>
    <col min="10146" max="10154" width="1.7109375" style="1" customWidth="1"/>
    <col min="10155" max="10156" width="3.140625" style="1" customWidth="1"/>
    <col min="10157" max="10157" width="1.7109375" style="1" customWidth="1"/>
    <col min="10158" max="10158" width="3.140625" style="1" customWidth="1"/>
    <col min="10159" max="10159" width="3" style="1" customWidth="1"/>
    <col min="10160" max="10160" width="4" style="1" customWidth="1"/>
    <col min="10161" max="10170" width="1.7109375" style="1" customWidth="1"/>
    <col min="10171" max="10171" width="3.5703125" style="1" customWidth="1"/>
    <col min="10172" max="10172" width="1.7109375" style="1" customWidth="1"/>
    <col min="10173" max="10173" width="5.28515625" style="1" customWidth="1"/>
    <col min="10174" max="10184" width="1.7109375" style="1" customWidth="1"/>
    <col min="10185" max="10185" width="3.5703125" style="1" customWidth="1"/>
    <col min="10186" max="10186" width="1.7109375" style="1" customWidth="1"/>
    <col min="10187" max="10187" width="2.42578125" style="1" customWidth="1"/>
    <col min="10188" max="10202" width="1.7109375" style="1" customWidth="1"/>
    <col min="10203" max="10203" width="2.5703125" style="1" customWidth="1"/>
    <col min="10204" max="10250" width="1.7109375" style="1" customWidth="1"/>
    <col min="10251" max="10251" width="1" style="1" customWidth="1"/>
    <col min="10252" max="10252" width="1.7109375" style="1" customWidth="1"/>
    <col min="10253" max="10253" width="0.42578125" style="1" customWidth="1"/>
    <col min="10254" max="10256" width="1.7109375" style="1" customWidth="1"/>
    <col min="10257" max="10257" width="0" style="1" hidden="1" customWidth="1"/>
    <col min="10258" max="10258" width="10.7109375" style="1" customWidth="1"/>
    <col min="10259" max="10265" width="1.7109375" style="1" customWidth="1"/>
    <col min="10266" max="10401" width="11.42578125" style="1"/>
    <col min="10402" max="10410" width="1.7109375" style="1" customWidth="1"/>
    <col min="10411" max="10412" width="3.140625" style="1" customWidth="1"/>
    <col min="10413" max="10413" width="1.7109375" style="1" customWidth="1"/>
    <col min="10414" max="10414" width="3.140625" style="1" customWidth="1"/>
    <col min="10415" max="10415" width="3" style="1" customWidth="1"/>
    <col min="10416" max="10416" width="4" style="1" customWidth="1"/>
    <col min="10417" max="10426" width="1.7109375" style="1" customWidth="1"/>
    <col min="10427" max="10427" width="3.5703125" style="1" customWidth="1"/>
    <col min="10428" max="10428" width="1.7109375" style="1" customWidth="1"/>
    <col min="10429" max="10429" width="5.28515625" style="1" customWidth="1"/>
    <col min="10430" max="10440" width="1.7109375" style="1" customWidth="1"/>
    <col min="10441" max="10441" width="3.5703125" style="1" customWidth="1"/>
    <col min="10442" max="10442" width="1.7109375" style="1" customWidth="1"/>
    <col min="10443" max="10443" width="2.42578125" style="1" customWidth="1"/>
    <col min="10444" max="10458" width="1.7109375" style="1" customWidth="1"/>
    <col min="10459" max="10459" width="2.5703125" style="1" customWidth="1"/>
    <col min="10460" max="10506" width="1.7109375" style="1" customWidth="1"/>
    <col min="10507" max="10507" width="1" style="1" customWidth="1"/>
    <col min="10508" max="10508" width="1.7109375" style="1" customWidth="1"/>
    <col min="10509" max="10509" width="0.42578125" style="1" customWidth="1"/>
    <col min="10510" max="10512" width="1.7109375" style="1" customWidth="1"/>
    <col min="10513" max="10513" width="0" style="1" hidden="1" customWidth="1"/>
    <col min="10514" max="10514" width="10.7109375" style="1" customWidth="1"/>
    <col min="10515" max="10521" width="1.7109375" style="1" customWidth="1"/>
    <col min="10522" max="10657" width="11.42578125" style="1"/>
    <col min="10658" max="10666" width="1.7109375" style="1" customWidth="1"/>
    <col min="10667" max="10668" width="3.140625" style="1" customWidth="1"/>
    <col min="10669" max="10669" width="1.7109375" style="1" customWidth="1"/>
    <col min="10670" max="10670" width="3.140625" style="1" customWidth="1"/>
    <col min="10671" max="10671" width="3" style="1" customWidth="1"/>
    <col min="10672" max="10672" width="4" style="1" customWidth="1"/>
    <col min="10673" max="10682" width="1.7109375" style="1" customWidth="1"/>
    <col min="10683" max="10683" width="3.5703125" style="1" customWidth="1"/>
    <col min="10684" max="10684" width="1.7109375" style="1" customWidth="1"/>
    <col min="10685" max="10685" width="5.28515625" style="1" customWidth="1"/>
    <col min="10686" max="10696" width="1.7109375" style="1" customWidth="1"/>
    <col min="10697" max="10697" width="3.5703125" style="1" customWidth="1"/>
    <col min="10698" max="10698" width="1.7109375" style="1" customWidth="1"/>
    <col min="10699" max="10699" width="2.42578125" style="1" customWidth="1"/>
    <col min="10700" max="10714" width="1.7109375" style="1" customWidth="1"/>
    <col min="10715" max="10715" width="2.5703125" style="1" customWidth="1"/>
    <col min="10716" max="10762" width="1.7109375" style="1" customWidth="1"/>
    <col min="10763" max="10763" width="1" style="1" customWidth="1"/>
    <col min="10764" max="10764" width="1.7109375" style="1" customWidth="1"/>
    <col min="10765" max="10765" width="0.42578125" style="1" customWidth="1"/>
    <col min="10766" max="10768" width="1.7109375" style="1" customWidth="1"/>
    <col min="10769" max="10769" width="0" style="1" hidden="1" customWidth="1"/>
    <col min="10770" max="10770" width="10.7109375" style="1" customWidth="1"/>
    <col min="10771" max="10777" width="1.7109375" style="1" customWidth="1"/>
    <col min="10778" max="10913" width="11.42578125" style="1"/>
    <col min="10914" max="10922" width="1.7109375" style="1" customWidth="1"/>
    <col min="10923" max="10924" width="3.140625" style="1" customWidth="1"/>
    <col min="10925" max="10925" width="1.7109375" style="1" customWidth="1"/>
    <col min="10926" max="10926" width="3.140625" style="1" customWidth="1"/>
    <col min="10927" max="10927" width="3" style="1" customWidth="1"/>
    <col min="10928" max="10928" width="4" style="1" customWidth="1"/>
    <col min="10929" max="10938" width="1.7109375" style="1" customWidth="1"/>
    <col min="10939" max="10939" width="3.5703125" style="1" customWidth="1"/>
    <col min="10940" max="10940" width="1.7109375" style="1" customWidth="1"/>
    <col min="10941" max="10941" width="5.28515625" style="1" customWidth="1"/>
    <col min="10942" max="10952" width="1.7109375" style="1" customWidth="1"/>
    <col min="10953" max="10953" width="3.5703125" style="1" customWidth="1"/>
    <col min="10954" max="10954" width="1.7109375" style="1" customWidth="1"/>
    <col min="10955" max="10955" width="2.42578125" style="1" customWidth="1"/>
    <col min="10956" max="10970" width="1.7109375" style="1" customWidth="1"/>
    <col min="10971" max="10971" width="2.5703125" style="1" customWidth="1"/>
    <col min="10972" max="11018" width="1.7109375" style="1" customWidth="1"/>
    <col min="11019" max="11019" width="1" style="1" customWidth="1"/>
    <col min="11020" max="11020" width="1.7109375" style="1" customWidth="1"/>
    <col min="11021" max="11021" width="0.42578125" style="1" customWidth="1"/>
    <col min="11022" max="11024" width="1.7109375" style="1" customWidth="1"/>
    <col min="11025" max="11025" width="0" style="1" hidden="1" customWidth="1"/>
    <col min="11026" max="11026" width="10.7109375" style="1" customWidth="1"/>
    <col min="11027" max="11033" width="1.7109375" style="1" customWidth="1"/>
    <col min="11034" max="11169" width="11.42578125" style="1"/>
    <col min="11170" max="11178" width="1.7109375" style="1" customWidth="1"/>
    <col min="11179" max="11180" width="3.140625" style="1" customWidth="1"/>
    <col min="11181" max="11181" width="1.7109375" style="1" customWidth="1"/>
    <col min="11182" max="11182" width="3.140625" style="1" customWidth="1"/>
    <col min="11183" max="11183" width="3" style="1" customWidth="1"/>
    <col min="11184" max="11184" width="4" style="1" customWidth="1"/>
    <col min="11185" max="11194" width="1.7109375" style="1" customWidth="1"/>
    <col min="11195" max="11195" width="3.5703125" style="1" customWidth="1"/>
    <col min="11196" max="11196" width="1.7109375" style="1" customWidth="1"/>
    <col min="11197" max="11197" width="5.28515625" style="1" customWidth="1"/>
    <col min="11198" max="11208" width="1.7109375" style="1" customWidth="1"/>
    <col min="11209" max="11209" width="3.5703125" style="1" customWidth="1"/>
    <col min="11210" max="11210" width="1.7109375" style="1" customWidth="1"/>
    <col min="11211" max="11211" width="2.42578125" style="1" customWidth="1"/>
    <col min="11212" max="11226" width="1.7109375" style="1" customWidth="1"/>
    <col min="11227" max="11227" width="2.5703125" style="1" customWidth="1"/>
    <col min="11228" max="11274" width="1.7109375" style="1" customWidth="1"/>
    <col min="11275" max="11275" width="1" style="1" customWidth="1"/>
    <col min="11276" max="11276" width="1.7109375" style="1" customWidth="1"/>
    <col min="11277" max="11277" width="0.42578125" style="1" customWidth="1"/>
    <col min="11278" max="11280" width="1.7109375" style="1" customWidth="1"/>
    <col min="11281" max="11281" width="0" style="1" hidden="1" customWidth="1"/>
    <col min="11282" max="11282" width="10.7109375" style="1" customWidth="1"/>
    <col min="11283" max="11289" width="1.7109375" style="1" customWidth="1"/>
    <col min="11290" max="11425" width="11.42578125" style="1"/>
    <col min="11426" max="11434" width="1.7109375" style="1" customWidth="1"/>
    <col min="11435" max="11436" width="3.140625" style="1" customWidth="1"/>
    <col min="11437" max="11437" width="1.7109375" style="1" customWidth="1"/>
    <col min="11438" max="11438" width="3.140625" style="1" customWidth="1"/>
    <col min="11439" max="11439" width="3" style="1" customWidth="1"/>
    <col min="11440" max="11440" width="4" style="1" customWidth="1"/>
    <col min="11441" max="11450" width="1.7109375" style="1" customWidth="1"/>
    <col min="11451" max="11451" width="3.5703125" style="1" customWidth="1"/>
    <col min="11452" max="11452" width="1.7109375" style="1" customWidth="1"/>
    <col min="11453" max="11453" width="5.28515625" style="1" customWidth="1"/>
    <col min="11454" max="11464" width="1.7109375" style="1" customWidth="1"/>
    <col min="11465" max="11465" width="3.5703125" style="1" customWidth="1"/>
    <col min="11466" max="11466" width="1.7109375" style="1" customWidth="1"/>
    <col min="11467" max="11467" width="2.42578125" style="1" customWidth="1"/>
    <col min="11468" max="11482" width="1.7109375" style="1" customWidth="1"/>
    <col min="11483" max="11483" width="2.5703125" style="1" customWidth="1"/>
    <col min="11484" max="11530" width="1.7109375" style="1" customWidth="1"/>
    <col min="11531" max="11531" width="1" style="1" customWidth="1"/>
    <col min="11532" max="11532" width="1.7109375" style="1" customWidth="1"/>
    <col min="11533" max="11533" width="0.42578125" style="1" customWidth="1"/>
    <col min="11534" max="11536" width="1.7109375" style="1" customWidth="1"/>
    <col min="11537" max="11537" width="0" style="1" hidden="1" customWidth="1"/>
    <col min="11538" max="11538" width="10.7109375" style="1" customWidth="1"/>
    <col min="11539" max="11545" width="1.7109375" style="1" customWidth="1"/>
    <col min="11546" max="11681" width="11.42578125" style="1"/>
    <col min="11682" max="11690" width="1.7109375" style="1" customWidth="1"/>
    <col min="11691" max="11692" width="3.140625" style="1" customWidth="1"/>
    <col min="11693" max="11693" width="1.7109375" style="1" customWidth="1"/>
    <col min="11694" max="11694" width="3.140625" style="1" customWidth="1"/>
    <col min="11695" max="11695" width="3" style="1" customWidth="1"/>
    <col min="11696" max="11696" width="4" style="1" customWidth="1"/>
    <col min="11697" max="11706" width="1.7109375" style="1" customWidth="1"/>
    <col min="11707" max="11707" width="3.5703125" style="1" customWidth="1"/>
    <col min="11708" max="11708" width="1.7109375" style="1" customWidth="1"/>
    <col min="11709" max="11709" width="5.28515625" style="1" customWidth="1"/>
    <col min="11710" max="11720" width="1.7109375" style="1" customWidth="1"/>
    <col min="11721" max="11721" width="3.5703125" style="1" customWidth="1"/>
    <col min="11722" max="11722" width="1.7109375" style="1" customWidth="1"/>
    <col min="11723" max="11723" width="2.42578125" style="1" customWidth="1"/>
    <col min="11724" max="11738" width="1.7109375" style="1" customWidth="1"/>
    <col min="11739" max="11739" width="2.5703125" style="1" customWidth="1"/>
    <col min="11740" max="11786" width="1.7109375" style="1" customWidth="1"/>
    <col min="11787" max="11787" width="1" style="1" customWidth="1"/>
    <col min="11788" max="11788" width="1.7109375" style="1" customWidth="1"/>
    <col min="11789" max="11789" width="0.42578125" style="1" customWidth="1"/>
    <col min="11790" max="11792" width="1.7109375" style="1" customWidth="1"/>
    <col min="11793" max="11793" width="0" style="1" hidden="1" customWidth="1"/>
    <col min="11794" max="11794" width="10.7109375" style="1" customWidth="1"/>
    <col min="11795" max="11801" width="1.7109375" style="1" customWidth="1"/>
    <col min="11802" max="11937" width="11.42578125" style="1"/>
    <col min="11938" max="11946" width="1.7109375" style="1" customWidth="1"/>
    <col min="11947" max="11948" width="3.140625" style="1" customWidth="1"/>
    <col min="11949" max="11949" width="1.7109375" style="1" customWidth="1"/>
    <col min="11950" max="11950" width="3.140625" style="1" customWidth="1"/>
    <col min="11951" max="11951" width="3" style="1" customWidth="1"/>
    <col min="11952" max="11952" width="4" style="1" customWidth="1"/>
    <col min="11953" max="11962" width="1.7109375" style="1" customWidth="1"/>
    <col min="11963" max="11963" width="3.5703125" style="1" customWidth="1"/>
    <col min="11964" max="11964" width="1.7109375" style="1" customWidth="1"/>
    <col min="11965" max="11965" width="5.28515625" style="1" customWidth="1"/>
    <col min="11966" max="11976" width="1.7109375" style="1" customWidth="1"/>
    <col min="11977" max="11977" width="3.5703125" style="1" customWidth="1"/>
    <col min="11978" max="11978" width="1.7109375" style="1" customWidth="1"/>
    <col min="11979" max="11979" width="2.42578125" style="1" customWidth="1"/>
    <col min="11980" max="11994" width="1.7109375" style="1" customWidth="1"/>
    <col min="11995" max="11995" width="2.5703125" style="1" customWidth="1"/>
    <col min="11996" max="12042" width="1.7109375" style="1" customWidth="1"/>
    <col min="12043" max="12043" width="1" style="1" customWidth="1"/>
    <col min="12044" max="12044" width="1.7109375" style="1" customWidth="1"/>
    <col min="12045" max="12045" width="0.42578125" style="1" customWidth="1"/>
    <col min="12046" max="12048" width="1.7109375" style="1" customWidth="1"/>
    <col min="12049" max="12049" width="0" style="1" hidden="1" customWidth="1"/>
    <col min="12050" max="12050" width="10.7109375" style="1" customWidth="1"/>
    <col min="12051" max="12057" width="1.7109375" style="1" customWidth="1"/>
    <col min="12058" max="12193" width="11.42578125" style="1"/>
    <col min="12194" max="12202" width="1.7109375" style="1" customWidth="1"/>
    <col min="12203" max="12204" width="3.140625" style="1" customWidth="1"/>
    <col min="12205" max="12205" width="1.7109375" style="1" customWidth="1"/>
    <col min="12206" max="12206" width="3.140625" style="1" customWidth="1"/>
    <col min="12207" max="12207" width="3" style="1" customWidth="1"/>
    <col min="12208" max="12208" width="4" style="1" customWidth="1"/>
    <col min="12209" max="12218" width="1.7109375" style="1" customWidth="1"/>
    <col min="12219" max="12219" width="3.5703125" style="1" customWidth="1"/>
    <col min="12220" max="12220" width="1.7109375" style="1" customWidth="1"/>
    <col min="12221" max="12221" width="5.28515625" style="1" customWidth="1"/>
    <col min="12222" max="12232" width="1.7109375" style="1" customWidth="1"/>
    <col min="12233" max="12233" width="3.5703125" style="1" customWidth="1"/>
    <col min="12234" max="12234" width="1.7109375" style="1" customWidth="1"/>
    <col min="12235" max="12235" width="2.42578125" style="1" customWidth="1"/>
    <col min="12236" max="12250" width="1.7109375" style="1" customWidth="1"/>
    <col min="12251" max="12251" width="2.5703125" style="1" customWidth="1"/>
    <col min="12252" max="12298" width="1.7109375" style="1" customWidth="1"/>
    <col min="12299" max="12299" width="1" style="1" customWidth="1"/>
    <col min="12300" max="12300" width="1.7109375" style="1" customWidth="1"/>
    <col min="12301" max="12301" width="0.42578125" style="1" customWidth="1"/>
    <col min="12302" max="12304" width="1.7109375" style="1" customWidth="1"/>
    <col min="12305" max="12305" width="0" style="1" hidden="1" customWidth="1"/>
    <col min="12306" max="12306" width="10.7109375" style="1" customWidth="1"/>
    <col min="12307" max="12313" width="1.7109375" style="1" customWidth="1"/>
    <col min="12314" max="12449" width="11.42578125" style="1"/>
    <col min="12450" max="12458" width="1.7109375" style="1" customWidth="1"/>
    <col min="12459" max="12460" width="3.140625" style="1" customWidth="1"/>
    <col min="12461" max="12461" width="1.7109375" style="1" customWidth="1"/>
    <col min="12462" max="12462" width="3.140625" style="1" customWidth="1"/>
    <col min="12463" max="12463" width="3" style="1" customWidth="1"/>
    <col min="12464" max="12464" width="4" style="1" customWidth="1"/>
    <col min="12465" max="12474" width="1.7109375" style="1" customWidth="1"/>
    <col min="12475" max="12475" width="3.5703125" style="1" customWidth="1"/>
    <col min="12476" max="12476" width="1.7109375" style="1" customWidth="1"/>
    <col min="12477" max="12477" width="5.28515625" style="1" customWidth="1"/>
    <col min="12478" max="12488" width="1.7109375" style="1" customWidth="1"/>
    <col min="12489" max="12489" width="3.5703125" style="1" customWidth="1"/>
    <col min="12490" max="12490" width="1.7109375" style="1" customWidth="1"/>
    <col min="12491" max="12491" width="2.42578125" style="1" customWidth="1"/>
    <col min="12492" max="12506" width="1.7109375" style="1" customWidth="1"/>
    <col min="12507" max="12507" width="2.5703125" style="1" customWidth="1"/>
    <col min="12508" max="12554" width="1.7109375" style="1" customWidth="1"/>
    <col min="12555" max="12555" width="1" style="1" customWidth="1"/>
    <col min="12556" max="12556" width="1.7109375" style="1" customWidth="1"/>
    <col min="12557" max="12557" width="0.42578125" style="1" customWidth="1"/>
    <col min="12558" max="12560" width="1.7109375" style="1" customWidth="1"/>
    <col min="12561" max="12561" width="0" style="1" hidden="1" customWidth="1"/>
    <col min="12562" max="12562" width="10.7109375" style="1" customWidth="1"/>
    <col min="12563" max="12569" width="1.7109375" style="1" customWidth="1"/>
    <col min="12570" max="12705" width="11.42578125" style="1"/>
    <col min="12706" max="12714" width="1.7109375" style="1" customWidth="1"/>
    <col min="12715" max="12716" width="3.140625" style="1" customWidth="1"/>
    <col min="12717" max="12717" width="1.7109375" style="1" customWidth="1"/>
    <col min="12718" max="12718" width="3.140625" style="1" customWidth="1"/>
    <col min="12719" max="12719" width="3" style="1" customWidth="1"/>
    <col min="12720" max="12720" width="4" style="1" customWidth="1"/>
    <col min="12721" max="12730" width="1.7109375" style="1" customWidth="1"/>
    <col min="12731" max="12731" width="3.5703125" style="1" customWidth="1"/>
    <col min="12732" max="12732" width="1.7109375" style="1" customWidth="1"/>
    <col min="12733" max="12733" width="5.28515625" style="1" customWidth="1"/>
    <col min="12734" max="12744" width="1.7109375" style="1" customWidth="1"/>
    <col min="12745" max="12745" width="3.5703125" style="1" customWidth="1"/>
    <col min="12746" max="12746" width="1.7109375" style="1" customWidth="1"/>
    <col min="12747" max="12747" width="2.42578125" style="1" customWidth="1"/>
    <col min="12748" max="12762" width="1.7109375" style="1" customWidth="1"/>
    <col min="12763" max="12763" width="2.5703125" style="1" customWidth="1"/>
    <col min="12764" max="12810" width="1.7109375" style="1" customWidth="1"/>
    <col min="12811" max="12811" width="1" style="1" customWidth="1"/>
    <col min="12812" max="12812" width="1.7109375" style="1" customWidth="1"/>
    <col min="12813" max="12813" width="0.42578125" style="1" customWidth="1"/>
    <col min="12814" max="12816" width="1.7109375" style="1" customWidth="1"/>
    <col min="12817" max="12817" width="0" style="1" hidden="1" customWidth="1"/>
    <col min="12818" max="12818" width="10.7109375" style="1" customWidth="1"/>
    <col min="12819" max="12825" width="1.7109375" style="1" customWidth="1"/>
    <col min="12826" max="12961" width="11.42578125" style="1"/>
    <col min="12962" max="12970" width="1.7109375" style="1" customWidth="1"/>
    <col min="12971" max="12972" width="3.140625" style="1" customWidth="1"/>
    <col min="12973" max="12973" width="1.7109375" style="1" customWidth="1"/>
    <col min="12974" max="12974" width="3.140625" style="1" customWidth="1"/>
    <col min="12975" max="12975" width="3" style="1" customWidth="1"/>
    <col min="12976" max="12976" width="4" style="1" customWidth="1"/>
    <col min="12977" max="12986" width="1.7109375" style="1" customWidth="1"/>
    <col min="12987" max="12987" width="3.5703125" style="1" customWidth="1"/>
    <col min="12988" max="12988" width="1.7109375" style="1" customWidth="1"/>
    <col min="12989" max="12989" width="5.28515625" style="1" customWidth="1"/>
    <col min="12990" max="13000" width="1.7109375" style="1" customWidth="1"/>
    <col min="13001" max="13001" width="3.5703125" style="1" customWidth="1"/>
    <col min="13002" max="13002" width="1.7109375" style="1" customWidth="1"/>
    <col min="13003" max="13003" width="2.42578125" style="1" customWidth="1"/>
    <col min="13004" max="13018" width="1.7109375" style="1" customWidth="1"/>
    <col min="13019" max="13019" width="2.5703125" style="1" customWidth="1"/>
    <col min="13020" max="13066" width="1.7109375" style="1" customWidth="1"/>
    <col min="13067" max="13067" width="1" style="1" customWidth="1"/>
    <col min="13068" max="13068" width="1.7109375" style="1" customWidth="1"/>
    <col min="13069" max="13069" width="0.42578125" style="1" customWidth="1"/>
    <col min="13070" max="13072" width="1.7109375" style="1" customWidth="1"/>
    <col min="13073" max="13073" width="0" style="1" hidden="1" customWidth="1"/>
    <col min="13074" max="13074" width="10.7109375" style="1" customWidth="1"/>
    <col min="13075" max="13081" width="1.7109375" style="1" customWidth="1"/>
    <col min="13082" max="13217" width="11.42578125" style="1"/>
    <col min="13218" max="13226" width="1.7109375" style="1" customWidth="1"/>
    <col min="13227" max="13228" width="3.140625" style="1" customWidth="1"/>
    <col min="13229" max="13229" width="1.7109375" style="1" customWidth="1"/>
    <col min="13230" max="13230" width="3.140625" style="1" customWidth="1"/>
    <col min="13231" max="13231" width="3" style="1" customWidth="1"/>
    <col min="13232" max="13232" width="4" style="1" customWidth="1"/>
    <col min="13233" max="13242" width="1.7109375" style="1" customWidth="1"/>
    <col min="13243" max="13243" width="3.5703125" style="1" customWidth="1"/>
    <col min="13244" max="13244" width="1.7109375" style="1" customWidth="1"/>
    <col min="13245" max="13245" width="5.28515625" style="1" customWidth="1"/>
    <col min="13246" max="13256" width="1.7109375" style="1" customWidth="1"/>
    <col min="13257" max="13257" width="3.5703125" style="1" customWidth="1"/>
    <col min="13258" max="13258" width="1.7109375" style="1" customWidth="1"/>
    <col min="13259" max="13259" width="2.42578125" style="1" customWidth="1"/>
    <col min="13260" max="13274" width="1.7109375" style="1" customWidth="1"/>
    <col min="13275" max="13275" width="2.5703125" style="1" customWidth="1"/>
    <col min="13276" max="13322" width="1.7109375" style="1" customWidth="1"/>
    <col min="13323" max="13323" width="1" style="1" customWidth="1"/>
    <col min="13324" max="13324" width="1.7109375" style="1" customWidth="1"/>
    <col min="13325" max="13325" width="0.42578125" style="1" customWidth="1"/>
    <col min="13326" max="13328" width="1.7109375" style="1" customWidth="1"/>
    <col min="13329" max="13329" width="0" style="1" hidden="1" customWidth="1"/>
    <col min="13330" max="13330" width="10.7109375" style="1" customWidth="1"/>
    <col min="13331" max="13337" width="1.7109375" style="1" customWidth="1"/>
    <col min="13338" max="13473" width="11.42578125" style="1"/>
    <col min="13474" max="13482" width="1.7109375" style="1" customWidth="1"/>
    <col min="13483" max="13484" width="3.140625" style="1" customWidth="1"/>
    <col min="13485" max="13485" width="1.7109375" style="1" customWidth="1"/>
    <col min="13486" max="13486" width="3.140625" style="1" customWidth="1"/>
    <col min="13487" max="13487" width="3" style="1" customWidth="1"/>
    <col min="13488" max="13488" width="4" style="1" customWidth="1"/>
    <col min="13489" max="13498" width="1.7109375" style="1" customWidth="1"/>
    <col min="13499" max="13499" width="3.5703125" style="1" customWidth="1"/>
    <col min="13500" max="13500" width="1.7109375" style="1" customWidth="1"/>
    <col min="13501" max="13501" width="5.28515625" style="1" customWidth="1"/>
    <col min="13502" max="13512" width="1.7109375" style="1" customWidth="1"/>
    <col min="13513" max="13513" width="3.5703125" style="1" customWidth="1"/>
    <col min="13514" max="13514" width="1.7109375" style="1" customWidth="1"/>
    <col min="13515" max="13515" width="2.42578125" style="1" customWidth="1"/>
    <col min="13516" max="13530" width="1.7109375" style="1" customWidth="1"/>
    <col min="13531" max="13531" width="2.5703125" style="1" customWidth="1"/>
    <col min="13532" max="13578" width="1.7109375" style="1" customWidth="1"/>
    <col min="13579" max="13579" width="1" style="1" customWidth="1"/>
    <col min="13580" max="13580" width="1.7109375" style="1" customWidth="1"/>
    <col min="13581" max="13581" width="0.42578125" style="1" customWidth="1"/>
    <col min="13582" max="13584" width="1.7109375" style="1" customWidth="1"/>
    <col min="13585" max="13585" width="0" style="1" hidden="1" customWidth="1"/>
    <col min="13586" max="13586" width="10.7109375" style="1" customWidth="1"/>
    <col min="13587" max="13593" width="1.7109375" style="1" customWidth="1"/>
    <col min="13594" max="13729" width="11.42578125" style="1"/>
    <col min="13730" max="13738" width="1.7109375" style="1" customWidth="1"/>
    <col min="13739" max="13740" width="3.140625" style="1" customWidth="1"/>
    <col min="13741" max="13741" width="1.7109375" style="1" customWidth="1"/>
    <col min="13742" max="13742" width="3.140625" style="1" customWidth="1"/>
    <col min="13743" max="13743" width="3" style="1" customWidth="1"/>
    <col min="13744" max="13744" width="4" style="1" customWidth="1"/>
    <col min="13745" max="13754" width="1.7109375" style="1" customWidth="1"/>
    <col min="13755" max="13755" width="3.5703125" style="1" customWidth="1"/>
    <col min="13756" max="13756" width="1.7109375" style="1" customWidth="1"/>
    <col min="13757" max="13757" width="5.28515625" style="1" customWidth="1"/>
    <col min="13758" max="13768" width="1.7109375" style="1" customWidth="1"/>
    <col min="13769" max="13769" width="3.5703125" style="1" customWidth="1"/>
    <col min="13770" max="13770" width="1.7109375" style="1" customWidth="1"/>
    <col min="13771" max="13771" width="2.42578125" style="1" customWidth="1"/>
    <col min="13772" max="13786" width="1.7109375" style="1" customWidth="1"/>
    <col min="13787" max="13787" width="2.5703125" style="1" customWidth="1"/>
    <col min="13788" max="13834" width="1.7109375" style="1" customWidth="1"/>
    <col min="13835" max="13835" width="1" style="1" customWidth="1"/>
    <col min="13836" max="13836" width="1.7109375" style="1" customWidth="1"/>
    <col min="13837" max="13837" width="0.42578125" style="1" customWidth="1"/>
    <col min="13838" max="13840" width="1.7109375" style="1" customWidth="1"/>
    <col min="13841" max="13841" width="0" style="1" hidden="1" customWidth="1"/>
    <col min="13842" max="13842" width="10.7109375" style="1" customWidth="1"/>
    <col min="13843" max="13849" width="1.7109375" style="1" customWidth="1"/>
    <col min="13850" max="13985" width="11.42578125" style="1"/>
    <col min="13986" max="13994" width="1.7109375" style="1" customWidth="1"/>
    <col min="13995" max="13996" width="3.140625" style="1" customWidth="1"/>
    <col min="13997" max="13997" width="1.7109375" style="1" customWidth="1"/>
    <col min="13998" max="13998" width="3.140625" style="1" customWidth="1"/>
    <col min="13999" max="13999" width="3" style="1" customWidth="1"/>
    <col min="14000" max="14000" width="4" style="1" customWidth="1"/>
    <col min="14001" max="14010" width="1.7109375" style="1" customWidth="1"/>
    <col min="14011" max="14011" width="3.5703125" style="1" customWidth="1"/>
    <col min="14012" max="14012" width="1.7109375" style="1" customWidth="1"/>
    <col min="14013" max="14013" width="5.28515625" style="1" customWidth="1"/>
    <col min="14014" max="14024" width="1.7109375" style="1" customWidth="1"/>
    <col min="14025" max="14025" width="3.5703125" style="1" customWidth="1"/>
    <col min="14026" max="14026" width="1.7109375" style="1" customWidth="1"/>
    <col min="14027" max="14027" width="2.42578125" style="1" customWidth="1"/>
    <col min="14028" max="14042" width="1.7109375" style="1" customWidth="1"/>
    <col min="14043" max="14043" width="2.5703125" style="1" customWidth="1"/>
    <col min="14044" max="14090" width="1.7109375" style="1" customWidth="1"/>
    <col min="14091" max="14091" width="1" style="1" customWidth="1"/>
    <col min="14092" max="14092" width="1.7109375" style="1" customWidth="1"/>
    <col min="14093" max="14093" width="0.42578125" style="1" customWidth="1"/>
    <col min="14094" max="14096" width="1.7109375" style="1" customWidth="1"/>
    <col min="14097" max="14097" width="0" style="1" hidden="1" customWidth="1"/>
    <col min="14098" max="14098" width="10.7109375" style="1" customWidth="1"/>
    <col min="14099" max="14105" width="1.7109375" style="1" customWidth="1"/>
    <col min="14106" max="14241" width="11.42578125" style="1"/>
    <col min="14242" max="14250" width="1.7109375" style="1" customWidth="1"/>
    <col min="14251" max="14252" width="3.140625" style="1" customWidth="1"/>
    <col min="14253" max="14253" width="1.7109375" style="1" customWidth="1"/>
    <col min="14254" max="14254" width="3.140625" style="1" customWidth="1"/>
    <col min="14255" max="14255" width="3" style="1" customWidth="1"/>
    <col min="14256" max="14256" width="4" style="1" customWidth="1"/>
    <col min="14257" max="14266" width="1.7109375" style="1" customWidth="1"/>
    <col min="14267" max="14267" width="3.5703125" style="1" customWidth="1"/>
    <col min="14268" max="14268" width="1.7109375" style="1" customWidth="1"/>
    <col min="14269" max="14269" width="5.28515625" style="1" customWidth="1"/>
    <col min="14270" max="14280" width="1.7109375" style="1" customWidth="1"/>
    <col min="14281" max="14281" width="3.5703125" style="1" customWidth="1"/>
    <col min="14282" max="14282" width="1.7109375" style="1" customWidth="1"/>
    <col min="14283" max="14283" width="2.42578125" style="1" customWidth="1"/>
    <col min="14284" max="14298" width="1.7109375" style="1" customWidth="1"/>
    <col min="14299" max="14299" width="2.5703125" style="1" customWidth="1"/>
    <col min="14300" max="14346" width="1.7109375" style="1" customWidth="1"/>
    <col min="14347" max="14347" width="1" style="1" customWidth="1"/>
    <col min="14348" max="14348" width="1.7109375" style="1" customWidth="1"/>
    <col min="14349" max="14349" width="0.42578125" style="1" customWidth="1"/>
    <col min="14350" max="14352" width="1.7109375" style="1" customWidth="1"/>
    <col min="14353" max="14353" width="0" style="1" hidden="1" customWidth="1"/>
    <col min="14354" max="14354" width="10.7109375" style="1" customWidth="1"/>
    <col min="14355" max="14361" width="1.7109375" style="1" customWidth="1"/>
    <col min="14362" max="14497" width="11.42578125" style="1"/>
    <col min="14498" max="14506" width="1.7109375" style="1" customWidth="1"/>
    <col min="14507" max="14508" width="3.140625" style="1" customWidth="1"/>
    <col min="14509" max="14509" width="1.7109375" style="1" customWidth="1"/>
    <col min="14510" max="14510" width="3.140625" style="1" customWidth="1"/>
    <col min="14511" max="14511" width="3" style="1" customWidth="1"/>
    <col min="14512" max="14512" width="4" style="1" customWidth="1"/>
    <col min="14513" max="14522" width="1.7109375" style="1" customWidth="1"/>
    <col min="14523" max="14523" width="3.5703125" style="1" customWidth="1"/>
    <col min="14524" max="14524" width="1.7109375" style="1" customWidth="1"/>
    <col min="14525" max="14525" width="5.28515625" style="1" customWidth="1"/>
    <col min="14526" max="14536" width="1.7109375" style="1" customWidth="1"/>
    <col min="14537" max="14537" width="3.5703125" style="1" customWidth="1"/>
    <col min="14538" max="14538" width="1.7109375" style="1" customWidth="1"/>
    <col min="14539" max="14539" width="2.42578125" style="1" customWidth="1"/>
    <col min="14540" max="14554" width="1.7109375" style="1" customWidth="1"/>
    <col min="14555" max="14555" width="2.5703125" style="1" customWidth="1"/>
    <col min="14556" max="14602" width="1.7109375" style="1" customWidth="1"/>
    <col min="14603" max="14603" width="1" style="1" customWidth="1"/>
    <col min="14604" max="14604" width="1.7109375" style="1" customWidth="1"/>
    <col min="14605" max="14605" width="0.42578125" style="1" customWidth="1"/>
    <col min="14606" max="14608" width="1.7109375" style="1" customWidth="1"/>
    <col min="14609" max="14609" width="0" style="1" hidden="1" customWidth="1"/>
    <col min="14610" max="14610" width="10.7109375" style="1" customWidth="1"/>
    <col min="14611" max="14617" width="1.7109375" style="1" customWidth="1"/>
    <col min="14618" max="14753" width="11.42578125" style="1"/>
    <col min="14754" max="14762" width="1.7109375" style="1" customWidth="1"/>
    <col min="14763" max="14764" width="3.140625" style="1" customWidth="1"/>
    <col min="14765" max="14765" width="1.7109375" style="1" customWidth="1"/>
    <col min="14766" max="14766" width="3.140625" style="1" customWidth="1"/>
    <col min="14767" max="14767" width="3" style="1" customWidth="1"/>
    <col min="14768" max="14768" width="4" style="1" customWidth="1"/>
    <col min="14769" max="14778" width="1.7109375" style="1" customWidth="1"/>
    <col min="14779" max="14779" width="3.5703125" style="1" customWidth="1"/>
    <col min="14780" max="14780" width="1.7109375" style="1" customWidth="1"/>
    <col min="14781" max="14781" width="5.28515625" style="1" customWidth="1"/>
    <col min="14782" max="14792" width="1.7109375" style="1" customWidth="1"/>
    <col min="14793" max="14793" width="3.5703125" style="1" customWidth="1"/>
    <col min="14794" max="14794" width="1.7109375" style="1" customWidth="1"/>
    <col min="14795" max="14795" width="2.42578125" style="1" customWidth="1"/>
    <col min="14796" max="14810" width="1.7109375" style="1" customWidth="1"/>
    <col min="14811" max="14811" width="2.5703125" style="1" customWidth="1"/>
    <col min="14812" max="14858" width="1.7109375" style="1" customWidth="1"/>
    <col min="14859" max="14859" width="1" style="1" customWidth="1"/>
    <col min="14860" max="14860" width="1.7109375" style="1" customWidth="1"/>
    <col min="14861" max="14861" width="0.42578125" style="1" customWidth="1"/>
    <col min="14862" max="14864" width="1.7109375" style="1" customWidth="1"/>
    <col min="14865" max="14865" width="0" style="1" hidden="1" customWidth="1"/>
    <col min="14866" max="14866" width="10.7109375" style="1" customWidth="1"/>
    <col min="14867" max="14873" width="1.7109375" style="1" customWidth="1"/>
    <col min="14874" max="15009" width="11.42578125" style="1"/>
    <col min="15010" max="15018" width="1.7109375" style="1" customWidth="1"/>
    <col min="15019" max="15020" width="3.140625" style="1" customWidth="1"/>
    <col min="15021" max="15021" width="1.7109375" style="1" customWidth="1"/>
    <col min="15022" max="15022" width="3.140625" style="1" customWidth="1"/>
    <col min="15023" max="15023" width="3" style="1" customWidth="1"/>
    <col min="15024" max="15024" width="4" style="1" customWidth="1"/>
    <col min="15025" max="15034" width="1.7109375" style="1" customWidth="1"/>
    <col min="15035" max="15035" width="3.5703125" style="1" customWidth="1"/>
    <col min="15036" max="15036" width="1.7109375" style="1" customWidth="1"/>
    <col min="15037" max="15037" width="5.28515625" style="1" customWidth="1"/>
    <col min="15038" max="15048" width="1.7109375" style="1" customWidth="1"/>
    <col min="15049" max="15049" width="3.5703125" style="1" customWidth="1"/>
    <col min="15050" max="15050" width="1.7109375" style="1" customWidth="1"/>
    <col min="15051" max="15051" width="2.42578125" style="1" customWidth="1"/>
    <col min="15052" max="15066" width="1.7109375" style="1" customWidth="1"/>
    <col min="15067" max="15067" width="2.5703125" style="1" customWidth="1"/>
    <col min="15068" max="15114" width="1.7109375" style="1" customWidth="1"/>
    <col min="15115" max="15115" width="1" style="1" customWidth="1"/>
    <col min="15116" max="15116" width="1.7109375" style="1" customWidth="1"/>
    <col min="15117" max="15117" width="0.42578125" style="1" customWidth="1"/>
    <col min="15118" max="15120" width="1.7109375" style="1" customWidth="1"/>
    <col min="15121" max="15121" width="0" style="1" hidden="1" customWidth="1"/>
    <col min="15122" max="15122" width="10.7109375" style="1" customWidth="1"/>
    <col min="15123" max="15129" width="1.7109375" style="1" customWidth="1"/>
    <col min="15130" max="15265" width="11.42578125" style="1"/>
    <col min="15266" max="15274" width="1.7109375" style="1" customWidth="1"/>
    <col min="15275" max="15276" width="3.140625" style="1" customWidth="1"/>
    <col min="15277" max="15277" width="1.7109375" style="1" customWidth="1"/>
    <col min="15278" max="15278" width="3.140625" style="1" customWidth="1"/>
    <col min="15279" max="15279" width="3" style="1" customWidth="1"/>
    <col min="15280" max="15280" width="4" style="1" customWidth="1"/>
    <col min="15281" max="15290" width="1.7109375" style="1" customWidth="1"/>
    <col min="15291" max="15291" width="3.5703125" style="1" customWidth="1"/>
    <col min="15292" max="15292" width="1.7109375" style="1" customWidth="1"/>
    <col min="15293" max="15293" width="5.28515625" style="1" customWidth="1"/>
    <col min="15294" max="15304" width="1.7109375" style="1" customWidth="1"/>
    <col min="15305" max="15305" width="3.5703125" style="1" customWidth="1"/>
    <col min="15306" max="15306" width="1.7109375" style="1" customWidth="1"/>
    <col min="15307" max="15307" width="2.42578125" style="1" customWidth="1"/>
    <col min="15308" max="15322" width="1.7109375" style="1" customWidth="1"/>
    <col min="15323" max="15323" width="2.5703125" style="1" customWidth="1"/>
    <col min="15324" max="15370" width="1.7109375" style="1" customWidth="1"/>
    <col min="15371" max="15371" width="1" style="1" customWidth="1"/>
    <col min="15372" max="15372" width="1.7109375" style="1" customWidth="1"/>
    <col min="15373" max="15373" width="0.42578125" style="1" customWidth="1"/>
    <col min="15374" max="15376" width="1.7109375" style="1" customWidth="1"/>
    <col min="15377" max="15377" width="0" style="1" hidden="1" customWidth="1"/>
    <col min="15378" max="15378" width="10.7109375" style="1" customWidth="1"/>
    <col min="15379" max="15385" width="1.7109375" style="1" customWidth="1"/>
    <col min="15386" max="15521" width="11.42578125" style="1"/>
    <col min="15522" max="15530" width="1.7109375" style="1" customWidth="1"/>
    <col min="15531" max="15532" width="3.140625" style="1" customWidth="1"/>
    <col min="15533" max="15533" width="1.7109375" style="1" customWidth="1"/>
    <col min="15534" max="15534" width="3.140625" style="1" customWidth="1"/>
    <col min="15535" max="15535" width="3" style="1" customWidth="1"/>
    <col min="15536" max="15536" width="4" style="1" customWidth="1"/>
    <col min="15537" max="15546" width="1.7109375" style="1" customWidth="1"/>
    <col min="15547" max="15547" width="3.5703125" style="1" customWidth="1"/>
    <col min="15548" max="15548" width="1.7109375" style="1" customWidth="1"/>
    <col min="15549" max="15549" width="5.28515625" style="1" customWidth="1"/>
    <col min="15550" max="15560" width="1.7109375" style="1" customWidth="1"/>
    <col min="15561" max="15561" width="3.5703125" style="1" customWidth="1"/>
    <col min="15562" max="15562" width="1.7109375" style="1" customWidth="1"/>
    <col min="15563" max="15563" width="2.42578125" style="1" customWidth="1"/>
    <col min="15564" max="15578" width="1.7109375" style="1" customWidth="1"/>
    <col min="15579" max="15579" width="2.5703125" style="1" customWidth="1"/>
    <col min="15580" max="15626" width="1.7109375" style="1" customWidth="1"/>
    <col min="15627" max="15627" width="1" style="1" customWidth="1"/>
    <col min="15628" max="15628" width="1.7109375" style="1" customWidth="1"/>
    <col min="15629" max="15629" width="0.42578125" style="1" customWidth="1"/>
    <col min="15630" max="15632" width="1.7109375" style="1" customWidth="1"/>
    <col min="15633" max="15633" width="0" style="1" hidden="1" customWidth="1"/>
    <col min="15634" max="15634" width="10.7109375" style="1" customWidth="1"/>
    <col min="15635" max="15641" width="1.7109375" style="1" customWidth="1"/>
    <col min="15642" max="15777" width="11.42578125" style="1"/>
    <col min="15778" max="15786" width="1.7109375" style="1" customWidth="1"/>
    <col min="15787" max="15788" width="3.140625" style="1" customWidth="1"/>
    <col min="15789" max="15789" width="1.7109375" style="1" customWidth="1"/>
    <col min="15790" max="15790" width="3.140625" style="1" customWidth="1"/>
    <col min="15791" max="15791" width="3" style="1" customWidth="1"/>
    <col min="15792" max="15792" width="4" style="1" customWidth="1"/>
    <col min="15793" max="15802" width="1.7109375" style="1" customWidth="1"/>
    <col min="15803" max="15803" width="3.5703125" style="1" customWidth="1"/>
    <col min="15804" max="15804" width="1.7109375" style="1" customWidth="1"/>
    <col min="15805" max="15805" width="5.28515625" style="1" customWidth="1"/>
    <col min="15806" max="15816" width="1.7109375" style="1" customWidth="1"/>
    <col min="15817" max="15817" width="3.5703125" style="1" customWidth="1"/>
    <col min="15818" max="15818" width="1.7109375" style="1" customWidth="1"/>
    <col min="15819" max="15819" width="2.42578125" style="1" customWidth="1"/>
    <col min="15820" max="15834" width="1.7109375" style="1" customWidth="1"/>
    <col min="15835" max="15835" width="2.5703125" style="1" customWidth="1"/>
    <col min="15836" max="15882" width="1.7109375" style="1" customWidth="1"/>
    <col min="15883" max="15883" width="1" style="1" customWidth="1"/>
    <col min="15884" max="15884" width="1.7109375" style="1" customWidth="1"/>
    <col min="15885" max="15885" width="0.42578125" style="1" customWidth="1"/>
    <col min="15886" max="15888" width="1.7109375" style="1" customWidth="1"/>
    <col min="15889" max="15889" width="0" style="1" hidden="1" customWidth="1"/>
    <col min="15890" max="15890" width="10.7109375" style="1" customWidth="1"/>
    <col min="15891" max="15897" width="1.7109375" style="1" customWidth="1"/>
    <col min="15898" max="16033" width="11.42578125" style="1"/>
    <col min="16034" max="16042" width="1.7109375" style="1" customWidth="1"/>
    <col min="16043" max="16044" width="3.140625" style="1" customWidth="1"/>
    <col min="16045" max="16045" width="1.7109375" style="1" customWidth="1"/>
    <col min="16046" max="16046" width="3.140625" style="1" customWidth="1"/>
    <col min="16047" max="16047" width="3" style="1" customWidth="1"/>
    <col min="16048" max="16048" width="4" style="1" customWidth="1"/>
    <col min="16049" max="16058" width="1.7109375" style="1" customWidth="1"/>
    <col min="16059" max="16059" width="3.5703125" style="1" customWidth="1"/>
    <col min="16060" max="16060" width="1.7109375" style="1" customWidth="1"/>
    <col min="16061" max="16061" width="5.28515625" style="1" customWidth="1"/>
    <col min="16062" max="16072" width="1.7109375" style="1" customWidth="1"/>
    <col min="16073" max="16073" width="3.5703125" style="1" customWidth="1"/>
    <col min="16074" max="16074" width="1.7109375" style="1" customWidth="1"/>
    <col min="16075" max="16075" width="2.42578125" style="1" customWidth="1"/>
    <col min="16076" max="16090" width="1.7109375" style="1" customWidth="1"/>
    <col min="16091" max="16091" width="2.5703125" style="1" customWidth="1"/>
    <col min="16092" max="16138" width="1.7109375" style="1" customWidth="1"/>
    <col min="16139" max="16139" width="1" style="1" customWidth="1"/>
    <col min="16140" max="16140" width="1.7109375" style="1" customWidth="1"/>
    <col min="16141" max="16141" width="0.42578125" style="1" customWidth="1"/>
    <col min="16142" max="16144" width="1.7109375" style="1" customWidth="1"/>
    <col min="16145" max="16145" width="0" style="1" hidden="1" customWidth="1"/>
    <col min="16146" max="16146" width="10.7109375" style="1" customWidth="1"/>
    <col min="16147" max="16153" width="1.7109375" style="1" customWidth="1"/>
    <col min="16154" max="16384" width="11.42578125" style="1"/>
  </cols>
  <sheetData>
    <row r="1" spans="1:30" ht="24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30" ht="17.25" customHeight="1" x14ac:dyDescent="0.3">
      <c r="A2" s="63" t="str">
        <f>+[1]D!C4</f>
        <v>Municipio de Mascota, Jalisco.  Ejercicio Fiscal 2016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30" ht="3" customHeight="1" x14ac:dyDescent="0.3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30" ht="15" customHeight="1" x14ac:dyDescent="0.3">
      <c r="A4" s="64" t="s">
        <v>1</v>
      </c>
      <c r="B4" s="64" t="s">
        <v>2</v>
      </c>
      <c r="C4" s="64" t="s">
        <v>3</v>
      </c>
      <c r="D4" s="66" t="s">
        <v>4</v>
      </c>
      <c r="E4" s="64" t="s">
        <v>5</v>
      </c>
      <c r="F4" s="69" t="s">
        <v>6</v>
      </c>
      <c r="G4" s="70" t="s">
        <v>7</v>
      </c>
      <c r="H4" s="70"/>
      <c r="I4" s="70"/>
      <c r="J4" s="53">
        <v>131</v>
      </c>
      <c r="K4" s="53">
        <v>132</v>
      </c>
      <c r="L4" s="53">
        <v>132</v>
      </c>
      <c r="M4" s="53">
        <v>133</v>
      </c>
      <c r="N4" s="53">
        <v>134</v>
      </c>
      <c r="O4" s="69" t="s">
        <v>8</v>
      </c>
      <c r="P4" s="57" t="s">
        <v>9</v>
      </c>
    </row>
    <row r="5" spans="1:30" ht="12.75" customHeight="1" x14ac:dyDescent="0.3">
      <c r="A5" s="60"/>
      <c r="B5" s="60"/>
      <c r="C5" s="60"/>
      <c r="D5" s="67"/>
      <c r="E5" s="60"/>
      <c r="F5" s="61"/>
      <c r="G5" s="60" t="s">
        <v>10</v>
      </c>
      <c r="H5" s="60"/>
      <c r="I5" s="60"/>
      <c r="J5" s="50" t="s">
        <v>11</v>
      </c>
      <c r="K5" s="61" t="s">
        <v>12</v>
      </c>
      <c r="L5" s="61" t="s">
        <v>13</v>
      </c>
      <c r="M5" s="61" t="s">
        <v>14</v>
      </c>
      <c r="N5" s="61" t="s">
        <v>15</v>
      </c>
      <c r="O5" s="61"/>
      <c r="P5" s="58"/>
    </row>
    <row r="6" spans="1:30" ht="44.25" customHeight="1" x14ac:dyDescent="0.3">
      <c r="A6" s="65"/>
      <c r="B6" s="65"/>
      <c r="C6" s="65"/>
      <c r="D6" s="68"/>
      <c r="E6" s="65"/>
      <c r="F6" s="62"/>
      <c r="G6" s="52" t="s">
        <v>16</v>
      </c>
      <c r="H6" s="51" t="s">
        <v>17</v>
      </c>
      <c r="I6" s="52" t="s">
        <v>18</v>
      </c>
      <c r="J6" s="8" t="s">
        <v>19</v>
      </c>
      <c r="K6" s="62"/>
      <c r="L6" s="62"/>
      <c r="M6" s="62"/>
      <c r="N6" s="62"/>
      <c r="O6" s="62"/>
      <c r="P6" s="59"/>
    </row>
    <row r="7" spans="1:30" s="14" customFormat="1" ht="6" hidden="1" customHeight="1" x14ac:dyDescent="0.2">
      <c r="A7" s="9"/>
      <c r="B7" s="9"/>
      <c r="C7" s="9"/>
      <c r="D7" s="10"/>
      <c r="E7" s="9"/>
      <c r="F7" s="11">
        <v>35480</v>
      </c>
      <c r="G7" s="12"/>
      <c r="H7" s="12"/>
      <c r="I7" s="13"/>
      <c r="J7" s="9"/>
      <c r="K7" s="9"/>
      <c r="L7" s="9"/>
      <c r="M7" s="9"/>
      <c r="N7" s="9"/>
      <c r="O7" s="9"/>
      <c r="P7" s="9"/>
    </row>
    <row r="8" spans="1:30" s="14" customFormat="1" ht="15.75" x14ac:dyDescent="0.2">
      <c r="A8" s="15" t="s">
        <v>20</v>
      </c>
      <c r="B8" s="15" t="s">
        <v>21</v>
      </c>
      <c r="C8" s="16">
        <v>1</v>
      </c>
      <c r="D8" s="17" t="s">
        <v>22</v>
      </c>
      <c r="E8" s="18">
        <v>503</v>
      </c>
      <c r="F8" s="19">
        <v>9</v>
      </c>
      <c r="G8" s="20">
        <v>13152</v>
      </c>
      <c r="H8" s="20">
        <f>+G8*F8</f>
        <v>118368</v>
      </c>
      <c r="I8" s="21">
        <f t="shared" ref="I8:I77" si="0">F8*G8*12</f>
        <v>1420416</v>
      </c>
      <c r="J8" s="22">
        <v>0</v>
      </c>
      <c r="K8" s="22">
        <f>I8/365*20*25%</f>
        <v>19457.753424657534</v>
      </c>
      <c r="L8" s="22">
        <f t="shared" ref="L8:L77" si="1">I8/365*50</f>
        <v>194577.53424657535</v>
      </c>
      <c r="M8" s="22">
        <v>0</v>
      </c>
      <c r="N8" s="22">
        <v>0</v>
      </c>
      <c r="O8" s="22">
        <v>0</v>
      </c>
      <c r="P8" s="21">
        <f t="shared" ref="P8:P77" si="2">SUM(I8:O8)</f>
        <v>1634451.2876712328</v>
      </c>
    </row>
    <row r="9" spans="1:30" s="14" customFormat="1" ht="15" customHeight="1" x14ac:dyDescent="0.2">
      <c r="A9" s="56" t="s">
        <v>23</v>
      </c>
      <c r="B9" s="56"/>
      <c r="C9" s="56"/>
      <c r="D9" s="56"/>
      <c r="E9" s="56"/>
      <c r="F9" s="23">
        <f>+F8</f>
        <v>9</v>
      </c>
      <c r="G9" s="20"/>
      <c r="H9" s="20"/>
      <c r="I9" s="24">
        <f>+I8</f>
        <v>1420416</v>
      </c>
      <c r="J9" s="24">
        <f t="shared" ref="J9:O9" si="3">+J8</f>
        <v>0</v>
      </c>
      <c r="K9" s="24">
        <f t="shared" si="3"/>
        <v>19457.753424657534</v>
      </c>
      <c r="L9" s="24">
        <f t="shared" si="3"/>
        <v>194577.53424657535</v>
      </c>
      <c r="M9" s="24">
        <f t="shared" si="3"/>
        <v>0</v>
      </c>
      <c r="N9" s="24">
        <f t="shared" si="3"/>
        <v>0</v>
      </c>
      <c r="O9" s="24">
        <f t="shared" si="3"/>
        <v>0</v>
      </c>
      <c r="P9" s="24">
        <f>+P8</f>
        <v>1634451.2876712328</v>
      </c>
    </row>
    <row r="10" spans="1:30" s="14" customFormat="1" ht="15.75" x14ac:dyDescent="0.2">
      <c r="A10" s="15" t="s">
        <v>24</v>
      </c>
      <c r="B10" s="25" t="s">
        <v>25</v>
      </c>
      <c r="C10" s="16">
        <v>2</v>
      </c>
      <c r="D10" s="17" t="s">
        <v>26</v>
      </c>
      <c r="E10" s="18">
        <v>503</v>
      </c>
      <c r="F10" s="19">
        <v>1</v>
      </c>
      <c r="G10" s="20">
        <v>35203.991999999998</v>
      </c>
      <c r="H10" s="20">
        <f t="shared" ref="H10:H73" si="4">+G10*F10</f>
        <v>35203.991999999998</v>
      </c>
      <c r="I10" s="21">
        <f t="shared" si="0"/>
        <v>422447.90399999998</v>
      </c>
      <c r="J10" s="22">
        <v>0</v>
      </c>
      <c r="K10" s="22">
        <f t="shared" ref="K10:K73" si="5">I10/365*20*25%</f>
        <v>5786.9575890410952</v>
      </c>
      <c r="L10" s="22">
        <f t="shared" si="1"/>
        <v>57869.575890410953</v>
      </c>
      <c r="M10" s="22">
        <v>0</v>
      </c>
      <c r="N10" s="22">
        <v>0</v>
      </c>
      <c r="O10" s="22">
        <v>0</v>
      </c>
      <c r="P10" s="21">
        <f t="shared" si="2"/>
        <v>486104.437479452</v>
      </c>
      <c r="AD10" s="26"/>
    </row>
    <row r="11" spans="1:30" s="14" customFormat="1" ht="15.75" x14ac:dyDescent="0.2">
      <c r="A11" s="15" t="s">
        <v>27</v>
      </c>
      <c r="B11" s="25" t="s">
        <v>28</v>
      </c>
      <c r="C11" s="16">
        <v>2</v>
      </c>
      <c r="D11" s="17" t="s">
        <v>26</v>
      </c>
      <c r="E11" s="18">
        <v>503</v>
      </c>
      <c r="F11" s="19">
        <v>1</v>
      </c>
      <c r="G11" s="20">
        <v>9267</v>
      </c>
      <c r="H11" s="20">
        <f t="shared" si="4"/>
        <v>9267</v>
      </c>
      <c r="I11" s="21">
        <f t="shared" si="0"/>
        <v>111204</v>
      </c>
      <c r="J11" s="22">
        <v>0</v>
      </c>
      <c r="K11" s="22">
        <f t="shared" si="5"/>
        <v>1523.3424657534247</v>
      </c>
      <c r="L11" s="22">
        <f t="shared" si="1"/>
        <v>15233.424657534246</v>
      </c>
      <c r="M11" s="22">
        <v>0</v>
      </c>
      <c r="N11" s="22">
        <v>0</v>
      </c>
      <c r="O11" s="22">
        <v>12210</v>
      </c>
      <c r="P11" s="21">
        <f t="shared" si="2"/>
        <v>140170.76712328766</v>
      </c>
      <c r="AD11" s="26"/>
    </row>
    <row r="12" spans="1:30" s="14" customFormat="1" ht="15.75" x14ac:dyDescent="0.2">
      <c r="A12" s="15" t="s">
        <v>29</v>
      </c>
      <c r="B12" s="25" t="s">
        <v>389</v>
      </c>
      <c r="C12" s="16">
        <v>2</v>
      </c>
      <c r="D12" s="17" t="s">
        <v>26</v>
      </c>
      <c r="E12" s="18">
        <v>503</v>
      </c>
      <c r="F12" s="19">
        <v>1</v>
      </c>
      <c r="G12" s="20">
        <f>2793*2</f>
        <v>5586</v>
      </c>
      <c r="H12" s="20">
        <f t="shared" si="4"/>
        <v>5586</v>
      </c>
      <c r="I12" s="21">
        <f t="shared" si="0"/>
        <v>67032</v>
      </c>
      <c r="J12" s="22">
        <v>0</v>
      </c>
      <c r="K12" s="22">
        <f t="shared" si="5"/>
        <v>918.24657534246569</v>
      </c>
      <c r="L12" s="22">
        <f t="shared" si="1"/>
        <v>9182.4657534246562</v>
      </c>
      <c r="M12" s="22">
        <v>0</v>
      </c>
      <c r="N12" s="22">
        <v>0</v>
      </c>
      <c r="O12" s="27">
        <v>3150.5039999999999</v>
      </c>
      <c r="P12" s="21">
        <f t="shared" si="2"/>
        <v>80283.216328767114</v>
      </c>
      <c r="AD12" s="26"/>
    </row>
    <row r="13" spans="1:30" s="14" customFormat="1" ht="25.5" x14ac:dyDescent="0.2">
      <c r="A13" s="15" t="s">
        <v>31</v>
      </c>
      <c r="B13" s="25" t="s">
        <v>390</v>
      </c>
      <c r="C13" s="16">
        <v>2</v>
      </c>
      <c r="D13" s="17" t="s">
        <v>26</v>
      </c>
      <c r="E13" s="18">
        <v>503</v>
      </c>
      <c r="F13" s="19">
        <v>1</v>
      </c>
      <c r="G13" s="20">
        <f>2931.75*2</f>
        <v>5863.5</v>
      </c>
      <c r="H13" s="20">
        <f t="shared" si="4"/>
        <v>5863.5</v>
      </c>
      <c r="I13" s="21">
        <f t="shared" si="0"/>
        <v>70362</v>
      </c>
      <c r="J13" s="22">
        <v>0</v>
      </c>
      <c r="K13" s="22">
        <f t="shared" si="5"/>
        <v>963.8630136986302</v>
      </c>
      <c r="L13" s="22">
        <f t="shared" si="1"/>
        <v>9638.6301369863013</v>
      </c>
      <c r="M13" s="22">
        <v>0</v>
      </c>
      <c r="N13" s="22">
        <v>0</v>
      </c>
      <c r="O13" s="27">
        <v>3307.0140000000001</v>
      </c>
      <c r="P13" s="21">
        <f t="shared" si="2"/>
        <v>84271.507150684934</v>
      </c>
      <c r="AD13" s="26"/>
    </row>
    <row r="14" spans="1:30" s="14" customFormat="1" ht="15.75" x14ac:dyDescent="0.2">
      <c r="A14" s="15" t="s">
        <v>32</v>
      </c>
      <c r="B14" s="25" t="s">
        <v>33</v>
      </c>
      <c r="C14" s="16">
        <v>2</v>
      </c>
      <c r="D14" s="17" t="s">
        <v>26</v>
      </c>
      <c r="E14" s="18">
        <v>503</v>
      </c>
      <c r="F14" s="19">
        <v>1</v>
      </c>
      <c r="G14" s="20">
        <f>2931.75*2</f>
        <v>5863.5</v>
      </c>
      <c r="H14" s="20">
        <f t="shared" si="4"/>
        <v>5863.5</v>
      </c>
      <c r="I14" s="21">
        <f t="shared" si="0"/>
        <v>70362</v>
      </c>
      <c r="J14" s="22">
        <v>0</v>
      </c>
      <c r="K14" s="22">
        <f t="shared" si="5"/>
        <v>963.8630136986302</v>
      </c>
      <c r="L14" s="22">
        <f t="shared" si="1"/>
        <v>9638.6301369863013</v>
      </c>
      <c r="M14" s="22">
        <v>0</v>
      </c>
      <c r="N14" s="22">
        <v>0</v>
      </c>
      <c r="O14" s="27">
        <v>3307.0140000000001</v>
      </c>
      <c r="P14" s="21">
        <f t="shared" si="2"/>
        <v>84271.507150684934</v>
      </c>
      <c r="AD14" s="26"/>
    </row>
    <row r="15" spans="1:30" s="14" customFormat="1" ht="15.75" x14ac:dyDescent="0.2">
      <c r="A15" s="15" t="s">
        <v>34</v>
      </c>
      <c r="B15" s="25" t="s">
        <v>35</v>
      </c>
      <c r="C15" s="16">
        <v>2</v>
      </c>
      <c r="D15" s="17" t="s">
        <v>26</v>
      </c>
      <c r="E15" s="18">
        <v>503</v>
      </c>
      <c r="F15" s="19">
        <v>1</v>
      </c>
      <c r="G15" s="20">
        <f>4181.25*2</f>
        <v>8362.5</v>
      </c>
      <c r="H15" s="20">
        <f t="shared" si="4"/>
        <v>8362.5</v>
      </c>
      <c r="I15" s="21">
        <f t="shared" si="0"/>
        <v>100350</v>
      </c>
      <c r="J15" s="22">
        <v>0</v>
      </c>
      <c r="K15" s="22">
        <f t="shared" si="5"/>
        <v>1374.6575342465753</v>
      </c>
      <c r="L15" s="22">
        <f t="shared" si="1"/>
        <v>13746.575342465752</v>
      </c>
      <c r="M15" s="22">
        <v>0</v>
      </c>
      <c r="N15" s="22">
        <v>0</v>
      </c>
      <c r="O15" s="27">
        <v>4716.4500000000007</v>
      </c>
      <c r="P15" s="21">
        <f t="shared" si="2"/>
        <v>120187.68287671234</v>
      </c>
      <c r="AD15" s="26"/>
    </row>
    <row r="16" spans="1:30" s="14" customFormat="1" ht="15" customHeight="1" x14ac:dyDescent="0.2">
      <c r="A16" s="56" t="s">
        <v>23</v>
      </c>
      <c r="B16" s="56"/>
      <c r="C16" s="56"/>
      <c r="D16" s="56"/>
      <c r="E16" s="56"/>
      <c r="F16" s="23">
        <f>SUM(F10:F15)</f>
        <v>6</v>
      </c>
      <c r="G16" s="20"/>
      <c r="H16" s="20"/>
      <c r="I16" s="24">
        <f>SUM(I10:I15)</f>
        <v>841757.90399999998</v>
      </c>
      <c r="J16" s="24">
        <f t="shared" ref="J16:P16" si="6">SUM(J10:J15)</f>
        <v>0</v>
      </c>
      <c r="K16" s="24">
        <f t="shared" si="6"/>
        <v>11530.930191780821</v>
      </c>
      <c r="L16" s="24">
        <f t="shared" si="6"/>
        <v>115309.30191780822</v>
      </c>
      <c r="M16" s="24">
        <f t="shared" si="6"/>
        <v>0</v>
      </c>
      <c r="N16" s="24">
        <f t="shared" si="6"/>
        <v>0</v>
      </c>
      <c r="O16" s="24">
        <f t="shared" si="6"/>
        <v>26690.982</v>
      </c>
      <c r="P16" s="24">
        <f t="shared" si="6"/>
        <v>995289.11810958898</v>
      </c>
    </row>
    <row r="17" spans="1:30" s="14" customFormat="1" ht="15.75" x14ac:dyDescent="0.2">
      <c r="A17" s="15" t="s">
        <v>36</v>
      </c>
      <c r="B17" s="25" t="s">
        <v>37</v>
      </c>
      <c r="C17" s="16">
        <v>3</v>
      </c>
      <c r="D17" s="17" t="s">
        <v>38</v>
      </c>
      <c r="E17" s="18">
        <v>503</v>
      </c>
      <c r="F17" s="19">
        <v>1</v>
      </c>
      <c r="G17" s="20">
        <v>22977</v>
      </c>
      <c r="H17" s="20">
        <f t="shared" si="4"/>
        <v>22977</v>
      </c>
      <c r="I17" s="21">
        <f t="shared" si="0"/>
        <v>275724</v>
      </c>
      <c r="J17" s="22">
        <v>0</v>
      </c>
      <c r="K17" s="22">
        <f t="shared" si="5"/>
        <v>3777.0410958904108</v>
      </c>
      <c r="L17" s="22">
        <f t="shared" si="1"/>
        <v>37770.410958904111</v>
      </c>
      <c r="M17" s="22">
        <v>0</v>
      </c>
      <c r="N17" s="22">
        <v>0</v>
      </c>
      <c r="O17" s="22">
        <v>0</v>
      </c>
      <c r="P17" s="21">
        <f t="shared" si="2"/>
        <v>317271.45205479453</v>
      </c>
      <c r="AD17" s="28"/>
    </row>
    <row r="18" spans="1:30" s="14" customFormat="1" ht="15.75" x14ac:dyDescent="0.2">
      <c r="A18" s="15" t="s">
        <v>39</v>
      </c>
      <c r="B18" s="25" t="s">
        <v>40</v>
      </c>
      <c r="C18" s="16">
        <v>3</v>
      </c>
      <c r="D18" s="17" t="s">
        <v>38</v>
      </c>
      <c r="E18" s="18">
        <v>503</v>
      </c>
      <c r="F18" s="19">
        <v>1</v>
      </c>
      <c r="G18" s="20">
        <v>8073</v>
      </c>
      <c r="H18" s="20">
        <f t="shared" si="4"/>
        <v>8073</v>
      </c>
      <c r="I18" s="21">
        <f t="shared" si="0"/>
        <v>96876</v>
      </c>
      <c r="J18" s="22">
        <v>0</v>
      </c>
      <c r="K18" s="22">
        <f t="shared" si="5"/>
        <v>1327.0684931506848</v>
      </c>
      <c r="L18" s="22">
        <f t="shared" si="1"/>
        <v>13270.68493150685</v>
      </c>
      <c r="M18" s="22">
        <v>0</v>
      </c>
      <c r="N18" s="22">
        <v>0</v>
      </c>
      <c r="O18" s="22">
        <v>12332.0016</v>
      </c>
      <c r="P18" s="21">
        <f t="shared" si="2"/>
        <v>123805.75502465754</v>
      </c>
    </row>
    <row r="19" spans="1:30" s="14" customFormat="1" ht="15.75" x14ac:dyDescent="0.2">
      <c r="A19" s="15" t="s">
        <v>39</v>
      </c>
      <c r="B19" s="25" t="s">
        <v>41</v>
      </c>
      <c r="C19" s="16">
        <v>3</v>
      </c>
      <c r="D19" s="17" t="s">
        <v>38</v>
      </c>
      <c r="E19" s="18">
        <v>503</v>
      </c>
      <c r="F19" s="19">
        <v>1</v>
      </c>
      <c r="G19" s="20">
        <v>5377.5</v>
      </c>
      <c r="H19" s="20">
        <f t="shared" si="4"/>
        <v>5377.5</v>
      </c>
      <c r="I19" s="21">
        <f t="shared" si="0"/>
        <v>64530</v>
      </c>
      <c r="J19" s="22">
        <v>0</v>
      </c>
      <c r="K19" s="22">
        <f t="shared" si="5"/>
        <v>883.97260273972609</v>
      </c>
      <c r="L19" s="22">
        <f t="shared" si="1"/>
        <v>8839.7260273972606</v>
      </c>
      <c r="M19" s="22">
        <v>0</v>
      </c>
      <c r="N19" s="22">
        <v>0</v>
      </c>
      <c r="O19" s="22">
        <v>8384.0015999999996</v>
      </c>
      <c r="P19" s="21">
        <f t="shared" si="2"/>
        <v>82637.700230136994</v>
      </c>
    </row>
    <row r="20" spans="1:30" s="14" customFormat="1" ht="15" customHeight="1" x14ac:dyDescent="0.2">
      <c r="A20" s="56" t="s">
        <v>23</v>
      </c>
      <c r="B20" s="56"/>
      <c r="C20" s="56"/>
      <c r="D20" s="56"/>
      <c r="E20" s="56"/>
      <c r="F20" s="23">
        <f>SUM(F17:F19)</f>
        <v>3</v>
      </c>
      <c r="G20" s="20"/>
      <c r="H20" s="20"/>
      <c r="I20" s="24">
        <f>SUM(I17:I19)</f>
        <v>437130</v>
      </c>
      <c r="J20" s="24">
        <f t="shared" ref="J20:P20" si="7">SUM(J17:J19)</f>
        <v>0</v>
      </c>
      <c r="K20" s="24">
        <f t="shared" si="7"/>
        <v>5988.0821917808225</v>
      </c>
      <c r="L20" s="24">
        <f t="shared" si="7"/>
        <v>59880.821917808222</v>
      </c>
      <c r="M20" s="24">
        <f t="shared" si="7"/>
        <v>0</v>
      </c>
      <c r="N20" s="24">
        <f t="shared" si="7"/>
        <v>0</v>
      </c>
      <c r="O20" s="24">
        <f t="shared" si="7"/>
        <v>20716.003199999999</v>
      </c>
      <c r="P20" s="24">
        <f t="shared" si="7"/>
        <v>523714.90730958903</v>
      </c>
    </row>
    <row r="21" spans="1:30" s="14" customFormat="1" ht="15.75" x14ac:dyDescent="0.2">
      <c r="A21" s="15" t="s">
        <v>42</v>
      </c>
      <c r="B21" s="25" t="s">
        <v>43</v>
      </c>
      <c r="C21" s="16">
        <v>4</v>
      </c>
      <c r="D21" s="17" t="s">
        <v>44</v>
      </c>
      <c r="E21" s="18">
        <v>503</v>
      </c>
      <c r="F21" s="19">
        <v>1</v>
      </c>
      <c r="G21" s="20">
        <v>24354</v>
      </c>
      <c r="H21" s="20">
        <f t="shared" si="4"/>
        <v>24354</v>
      </c>
      <c r="I21" s="21">
        <f t="shared" si="0"/>
        <v>292248</v>
      </c>
      <c r="J21" s="22">
        <v>0</v>
      </c>
      <c r="K21" s="22">
        <f t="shared" si="5"/>
        <v>4003.3972602739727</v>
      </c>
      <c r="L21" s="22">
        <f t="shared" si="1"/>
        <v>40033.972602739726</v>
      </c>
      <c r="M21" s="22">
        <v>0</v>
      </c>
      <c r="N21" s="22">
        <v>0</v>
      </c>
      <c r="O21" s="22">
        <v>0</v>
      </c>
      <c r="P21" s="21">
        <f t="shared" si="2"/>
        <v>336285.36986301374</v>
      </c>
    </row>
    <row r="22" spans="1:30" s="14" customFormat="1" ht="15.75" x14ac:dyDescent="0.2">
      <c r="A22" s="15" t="s">
        <v>27</v>
      </c>
      <c r="B22" s="25" t="s">
        <v>45</v>
      </c>
      <c r="C22" s="16">
        <v>4</v>
      </c>
      <c r="D22" s="17" t="s">
        <v>44</v>
      </c>
      <c r="E22" s="18">
        <v>503</v>
      </c>
      <c r="F22" s="19">
        <v>1</v>
      </c>
      <c r="G22" s="20">
        <v>8649</v>
      </c>
      <c r="H22" s="20">
        <f t="shared" si="4"/>
        <v>8649</v>
      </c>
      <c r="I22" s="21">
        <f t="shared" si="0"/>
        <v>103788</v>
      </c>
      <c r="J22" s="22">
        <v>0</v>
      </c>
      <c r="K22" s="22">
        <f t="shared" si="5"/>
        <v>1421.7534246575342</v>
      </c>
      <c r="L22" s="22">
        <f t="shared" si="1"/>
        <v>14217.534246575344</v>
      </c>
      <c r="M22" s="22">
        <v>0</v>
      </c>
      <c r="N22" s="22">
        <v>0</v>
      </c>
      <c r="O22" s="22">
        <v>12712.0008</v>
      </c>
      <c r="P22" s="21">
        <f t="shared" si="2"/>
        <v>132139.2884712329</v>
      </c>
    </row>
    <row r="23" spans="1:30" s="14" customFormat="1" ht="15.75" x14ac:dyDescent="0.2">
      <c r="A23" s="15" t="s">
        <v>39</v>
      </c>
      <c r="B23" s="25" t="s">
        <v>46</v>
      </c>
      <c r="C23" s="16">
        <v>4</v>
      </c>
      <c r="D23" s="17" t="s">
        <v>44</v>
      </c>
      <c r="E23" s="18">
        <v>503</v>
      </c>
      <c r="F23" s="19">
        <v>1</v>
      </c>
      <c r="G23" s="20">
        <f>3219.75*2</f>
        <v>6439.5</v>
      </c>
      <c r="H23" s="20">
        <f t="shared" si="4"/>
        <v>6439.5</v>
      </c>
      <c r="I23" s="21">
        <f t="shared" si="0"/>
        <v>77274</v>
      </c>
      <c r="J23" s="22">
        <v>0</v>
      </c>
      <c r="K23" s="22">
        <f t="shared" si="5"/>
        <v>1058.5479452054794</v>
      </c>
      <c r="L23" s="22">
        <f t="shared" si="1"/>
        <v>10585.479452054795</v>
      </c>
      <c r="M23" s="22">
        <v>0</v>
      </c>
      <c r="N23" s="22">
        <v>0</v>
      </c>
      <c r="O23" s="22">
        <v>3631.8779999999997</v>
      </c>
      <c r="P23" s="21">
        <f t="shared" si="2"/>
        <v>92549.905397260271</v>
      </c>
    </row>
    <row r="24" spans="1:30" s="14" customFormat="1" ht="15" customHeight="1" x14ac:dyDescent="0.2">
      <c r="A24" s="56" t="s">
        <v>23</v>
      </c>
      <c r="B24" s="56"/>
      <c r="C24" s="56"/>
      <c r="D24" s="56"/>
      <c r="E24" s="56"/>
      <c r="F24" s="23">
        <f>SUM(F21:F23)</f>
        <v>3</v>
      </c>
      <c r="G24" s="20"/>
      <c r="H24" s="20"/>
      <c r="I24" s="24">
        <f t="shared" ref="I24:P24" si="8">SUM(I21:I23)</f>
        <v>473310</v>
      </c>
      <c r="J24" s="24">
        <f t="shared" si="8"/>
        <v>0</v>
      </c>
      <c r="K24" s="24">
        <f t="shared" si="8"/>
        <v>6483.6986301369861</v>
      </c>
      <c r="L24" s="24">
        <f t="shared" si="8"/>
        <v>64836.986301369863</v>
      </c>
      <c r="M24" s="24">
        <f t="shared" si="8"/>
        <v>0</v>
      </c>
      <c r="N24" s="24">
        <f t="shared" si="8"/>
        <v>0</v>
      </c>
      <c r="O24" s="24">
        <f t="shared" si="8"/>
        <v>16343.878799999999</v>
      </c>
      <c r="P24" s="24">
        <f t="shared" si="8"/>
        <v>560974.56373150693</v>
      </c>
    </row>
    <row r="25" spans="1:30" s="14" customFormat="1" ht="15" customHeight="1" x14ac:dyDescent="0.2">
      <c r="A25" s="15" t="s">
        <v>47</v>
      </c>
      <c r="B25" s="25" t="s">
        <v>30</v>
      </c>
      <c r="C25" s="16">
        <v>5</v>
      </c>
      <c r="D25" s="17" t="s">
        <v>48</v>
      </c>
      <c r="E25" s="18">
        <v>503</v>
      </c>
      <c r="F25" s="19">
        <v>1</v>
      </c>
      <c r="G25" s="20">
        <f>2799*2</f>
        <v>5598</v>
      </c>
      <c r="H25" s="20">
        <f t="shared" si="4"/>
        <v>5598</v>
      </c>
      <c r="I25" s="21">
        <f t="shared" si="0"/>
        <v>67176</v>
      </c>
      <c r="J25" s="22">
        <v>0</v>
      </c>
      <c r="K25" s="22">
        <f t="shared" si="5"/>
        <v>920.21917808219177</v>
      </c>
      <c r="L25" s="22">
        <f t="shared" si="1"/>
        <v>9202.1917808219168</v>
      </c>
      <c r="M25" s="22">
        <v>0</v>
      </c>
      <c r="N25" s="22">
        <v>0</v>
      </c>
      <c r="O25" s="27">
        <v>3157.2719999999999</v>
      </c>
      <c r="P25" s="21">
        <f t="shared" si="2"/>
        <v>80455.682958904101</v>
      </c>
    </row>
    <row r="26" spans="1:30" s="14" customFormat="1" ht="15.75" x14ac:dyDescent="0.2">
      <c r="A26" s="15" t="s">
        <v>48</v>
      </c>
      <c r="B26" s="25" t="s">
        <v>49</v>
      </c>
      <c r="C26" s="16">
        <v>5</v>
      </c>
      <c r="D26" s="17" t="s">
        <v>48</v>
      </c>
      <c r="E26" s="18">
        <v>503</v>
      </c>
      <c r="F26" s="19">
        <v>1</v>
      </c>
      <c r="G26" s="20">
        <f>16393</f>
        <v>16393</v>
      </c>
      <c r="H26" s="20">
        <f>+G26*F26</f>
        <v>16393</v>
      </c>
      <c r="I26" s="21">
        <f>F26*G26*12</f>
        <v>196716</v>
      </c>
      <c r="J26" s="22">
        <v>0</v>
      </c>
      <c r="K26" s="22">
        <f t="shared" si="5"/>
        <v>2694.739726027397</v>
      </c>
      <c r="L26" s="22">
        <f>I26/365*50</f>
        <v>26947.39726027397</v>
      </c>
      <c r="M26" s="22">
        <v>0</v>
      </c>
      <c r="N26" s="22">
        <v>0</v>
      </c>
      <c r="O26" s="22">
        <v>0</v>
      </c>
      <c r="P26" s="21">
        <f>SUM(I26:O26)</f>
        <v>226358.13698630137</v>
      </c>
    </row>
    <row r="27" spans="1:30" s="14" customFormat="1" ht="15.75" x14ac:dyDescent="0.2">
      <c r="A27" s="15" t="s">
        <v>50</v>
      </c>
      <c r="B27" s="25" t="s">
        <v>51</v>
      </c>
      <c r="C27" s="16">
        <v>5</v>
      </c>
      <c r="D27" s="17" t="s">
        <v>48</v>
      </c>
      <c r="E27" s="18">
        <v>503</v>
      </c>
      <c r="F27" s="19">
        <v>1</v>
      </c>
      <c r="G27" s="20">
        <f>3835.5*2</f>
        <v>7671</v>
      </c>
      <c r="H27" s="20">
        <f t="shared" si="4"/>
        <v>7671</v>
      </c>
      <c r="I27" s="21">
        <f t="shared" si="0"/>
        <v>92052</v>
      </c>
      <c r="J27" s="22">
        <v>0</v>
      </c>
      <c r="K27" s="22">
        <f t="shared" si="5"/>
        <v>1260.986301369863</v>
      </c>
      <c r="L27" s="22">
        <f t="shared" si="1"/>
        <v>12609.86301369863</v>
      </c>
      <c r="M27" s="22">
        <v>0</v>
      </c>
      <c r="N27" s="22">
        <v>0</v>
      </c>
      <c r="O27" s="27">
        <v>4326.4439999999995</v>
      </c>
      <c r="P27" s="21">
        <f t="shared" si="2"/>
        <v>110249.2933150685</v>
      </c>
    </row>
    <row r="28" spans="1:30" s="14" customFormat="1" ht="15" customHeight="1" x14ac:dyDescent="0.2">
      <c r="A28" s="56" t="s">
        <v>23</v>
      </c>
      <c r="B28" s="56"/>
      <c r="C28" s="56"/>
      <c r="D28" s="56"/>
      <c r="E28" s="56"/>
      <c r="F28" s="23">
        <f>SUM(F25:F27)</f>
        <v>3</v>
      </c>
      <c r="G28" s="20"/>
      <c r="H28" s="20"/>
      <c r="I28" s="24">
        <f>SUM(I25:I27)</f>
        <v>355944</v>
      </c>
      <c r="J28" s="24">
        <f t="shared" ref="J28:P28" si="9">SUM(J25:J27)</f>
        <v>0</v>
      </c>
      <c r="K28" s="24">
        <f t="shared" si="9"/>
        <v>4875.9452054794519</v>
      </c>
      <c r="L28" s="24">
        <f t="shared" si="9"/>
        <v>48759.452054794521</v>
      </c>
      <c r="M28" s="24">
        <f t="shared" si="9"/>
        <v>0</v>
      </c>
      <c r="N28" s="24">
        <f t="shared" si="9"/>
        <v>0</v>
      </c>
      <c r="O28" s="24">
        <f t="shared" si="9"/>
        <v>7483.7159999999994</v>
      </c>
      <c r="P28" s="24">
        <f t="shared" si="9"/>
        <v>417063.11326027394</v>
      </c>
    </row>
    <row r="29" spans="1:30" s="14" customFormat="1" ht="15.75" x14ac:dyDescent="0.2">
      <c r="A29" s="15" t="s">
        <v>52</v>
      </c>
      <c r="B29" s="25" t="s">
        <v>53</v>
      </c>
      <c r="C29" s="16">
        <v>6</v>
      </c>
      <c r="D29" s="17" t="s">
        <v>54</v>
      </c>
      <c r="E29" s="18">
        <v>503</v>
      </c>
      <c r="F29" s="19">
        <v>1</v>
      </c>
      <c r="G29" s="20">
        <v>22977</v>
      </c>
      <c r="H29" s="20">
        <f t="shared" si="4"/>
        <v>22977</v>
      </c>
      <c r="I29" s="21">
        <f t="shared" si="0"/>
        <v>275724</v>
      </c>
      <c r="J29" s="22">
        <v>0</v>
      </c>
      <c r="K29" s="22">
        <f t="shared" si="5"/>
        <v>3777.0410958904108</v>
      </c>
      <c r="L29" s="22">
        <f t="shared" si="1"/>
        <v>37770.410958904111</v>
      </c>
      <c r="M29" s="22">
        <v>0</v>
      </c>
      <c r="N29" s="22">
        <v>0</v>
      </c>
      <c r="O29" s="22">
        <v>0</v>
      </c>
      <c r="P29" s="21">
        <f t="shared" si="2"/>
        <v>317271.45205479453</v>
      </c>
    </row>
    <row r="30" spans="1:30" s="14" customFormat="1" ht="15.75" x14ac:dyDescent="0.2">
      <c r="A30" s="15" t="s">
        <v>55</v>
      </c>
      <c r="B30" s="25" t="s">
        <v>56</v>
      </c>
      <c r="C30" s="16">
        <v>6</v>
      </c>
      <c r="D30" s="17" t="s">
        <v>54</v>
      </c>
      <c r="E30" s="18">
        <v>503</v>
      </c>
      <c r="F30" s="19">
        <v>1</v>
      </c>
      <c r="G30" s="20">
        <v>11022</v>
      </c>
      <c r="H30" s="20">
        <f t="shared" si="4"/>
        <v>11022</v>
      </c>
      <c r="I30" s="21">
        <f t="shared" si="0"/>
        <v>132264</v>
      </c>
      <c r="J30" s="22">
        <v>0</v>
      </c>
      <c r="K30" s="22">
        <f t="shared" si="5"/>
        <v>1811.8356164383563</v>
      </c>
      <c r="L30" s="22">
        <f t="shared" si="1"/>
        <v>18118.35616438356</v>
      </c>
      <c r="M30" s="22">
        <v>0</v>
      </c>
      <c r="N30" s="22">
        <v>0</v>
      </c>
      <c r="O30" s="22">
        <v>16051.0008</v>
      </c>
      <c r="P30" s="21">
        <f t="shared" si="2"/>
        <v>168245.19258082192</v>
      </c>
    </row>
    <row r="31" spans="1:30" s="14" customFormat="1" ht="15.75" x14ac:dyDescent="0.2">
      <c r="A31" s="15" t="s">
        <v>57</v>
      </c>
      <c r="B31" s="25" t="s">
        <v>58</v>
      </c>
      <c r="C31" s="29">
        <v>6</v>
      </c>
      <c r="D31" s="17" t="s">
        <v>54</v>
      </c>
      <c r="E31" s="18">
        <v>503</v>
      </c>
      <c r="F31" s="30">
        <v>1</v>
      </c>
      <c r="G31" s="31">
        <v>14496</v>
      </c>
      <c r="H31" s="20">
        <f t="shared" si="4"/>
        <v>14496</v>
      </c>
      <c r="I31" s="21">
        <f t="shared" si="0"/>
        <v>173952</v>
      </c>
      <c r="J31" s="22">
        <v>0</v>
      </c>
      <c r="K31" s="22">
        <f t="shared" si="5"/>
        <v>2382.9041095890411</v>
      </c>
      <c r="L31" s="22">
        <f t="shared" si="1"/>
        <v>23829.04109589041</v>
      </c>
      <c r="M31" s="22">
        <v>0</v>
      </c>
      <c r="N31" s="22">
        <v>0</v>
      </c>
      <c r="O31" s="22">
        <v>21739.000800000002</v>
      </c>
      <c r="P31" s="21">
        <f t="shared" si="2"/>
        <v>221902.94600547946</v>
      </c>
    </row>
    <row r="32" spans="1:30" s="14" customFormat="1" ht="15.75" x14ac:dyDescent="0.2">
      <c r="A32" s="15" t="s">
        <v>59</v>
      </c>
      <c r="B32" s="25" t="s">
        <v>60</v>
      </c>
      <c r="C32" s="29">
        <v>6</v>
      </c>
      <c r="D32" s="17" t="s">
        <v>54</v>
      </c>
      <c r="E32" s="18">
        <v>503</v>
      </c>
      <c r="F32" s="30">
        <v>1</v>
      </c>
      <c r="G32" s="31">
        <v>14136</v>
      </c>
      <c r="H32" s="20">
        <f t="shared" si="4"/>
        <v>14136</v>
      </c>
      <c r="I32" s="21">
        <f t="shared" si="0"/>
        <v>169632</v>
      </c>
      <c r="J32" s="22">
        <v>0</v>
      </c>
      <c r="K32" s="22">
        <f t="shared" si="5"/>
        <v>2323.7260273972602</v>
      </c>
      <c r="L32" s="22">
        <f t="shared" si="1"/>
        <v>23237.260273972603</v>
      </c>
      <c r="M32" s="22">
        <v>0</v>
      </c>
      <c r="N32" s="22">
        <v>0</v>
      </c>
      <c r="O32" s="22">
        <v>21211.000800000002</v>
      </c>
      <c r="P32" s="21">
        <f t="shared" si="2"/>
        <v>216403.98710136989</v>
      </c>
    </row>
    <row r="33" spans="1:30" s="14" customFormat="1" ht="15.75" x14ac:dyDescent="0.2">
      <c r="A33" s="15" t="s">
        <v>61</v>
      </c>
      <c r="B33" s="25" t="s">
        <v>391</v>
      </c>
      <c r="C33" s="29">
        <v>6</v>
      </c>
      <c r="D33" s="17" t="s">
        <v>54</v>
      </c>
      <c r="E33" s="18">
        <v>503</v>
      </c>
      <c r="F33" s="30">
        <v>1</v>
      </c>
      <c r="G33" s="31">
        <v>7760.0010000000002</v>
      </c>
      <c r="H33" s="20">
        <f t="shared" si="4"/>
        <v>7760.0010000000002</v>
      </c>
      <c r="I33" s="21">
        <f t="shared" si="0"/>
        <v>93120.012000000002</v>
      </c>
      <c r="J33" s="22">
        <v>0</v>
      </c>
      <c r="K33" s="22">
        <f t="shared" si="5"/>
        <v>1275.616602739726</v>
      </c>
      <c r="L33" s="22">
        <f t="shared" si="1"/>
        <v>12756.166027397261</v>
      </c>
      <c r="M33" s="22">
        <v>0</v>
      </c>
      <c r="N33" s="22">
        <v>0</v>
      </c>
      <c r="O33" s="22">
        <v>10924.0008</v>
      </c>
      <c r="P33" s="21">
        <f t="shared" si="2"/>
        <v>118075.79543013699</v>
      </c>
    </row>
    <row r="34" spans="1:30" s="14" customFormat="1" ht="15" customHeight="1" x14ac:dyDescent="0.2">
      <c r="A34" s="56" t="s">
        <v>23</v>
      </c>
      <c r="B34" s="56"/>
      <c r="C34" s="56"/>
      <c r="D34" s="56"/>
      <c r="E34" s="56"/>
      <c r="F34" s="23">
        <f>SUM(F29:F33)</f>
        <v>5</v>
      </c>
      <c r="G34" s="20"/>
      <c r="H34" s="20"/>
      <c r="I34" s="24">
        <f>SUM(I29:I33)</f>
        <v>844692.01199999999</v>
      </c>
      <c r="J34" s="24">
        <f t="shared" ref="J34:P34" si="10">SUM(J29:J33)</f>
        <v>0</v>
      </c>
      <c r="K34" s="24">
        <f t="shared" si="10"/>
        <v>11571.123452054795</v>
      </c>
      <c r="L34" s="24">
        <f t="shared" si="10"/>
        <v>115711.23452054795</v>
      </c>
      <c r="M34" s="24">
        <f t="shared" si="10"/>
        <v>0</v>
      </c>
      <c r="N34" s="24">
        <f t="shared" si="10"/>
        <v>0</v>
      </c>
      <c r="O34" s="24">
        <f t="shared" si="10"/>
        <v>69925.003200000006</v>
      </c>
      <c r="P34" s="24">
        <f t="shared" si="10"/>
        <v>1041899.3731726027</v>
      </c>
    </row>
    <row r="35" spans="1:30" s="14" customFormat="1" ht="25.5" x14ac:dyDescent="0.2">
      <c r="A35" s="15" t="s">
        <v>62</v>
      </c>
      <c r="B35" s="25" t="s">
        <v>63</v>
      </c>
      <c r="C35" s="29">
        <v>7</v>
      </c>
      <c r="D35" s="17" t="s">
        <v>64</v>
      </c>
      <c r="E35" s="18">
        <v>503</v>
      </c>
      <c r="F35" s="30">
        <v>1</v>
      </c>
      <c r="G35" s="31">
        <f>2740.5*2</f>
        <v>5481</v>
      </c>
      <c r="H35" s="20">
        <f t="shared" si="4"/>
        <v>5481</v>
      </c>
      <c r="I35" s="21">
        <f t="shared" si="0"/>
        <v>65772</v>
      </c>
      <c r="J35" s="22">
        <v>0</v>
      </c>
      <c r="K35" s="22">
        <f t="shared" si="5"/>
        <v>900.98630136986299</v>
      </c>
      <c r="L35" s="22">
        <f t="shared" si="1"/>
        <v>9009.8630136986303</v>
      </c>
      <c r="M35" s="22">
        <v>0</v>
      </c>
      <c r="N35" s="22">
        <v>0</v>
      </c>
      <c r="O35" s="32">
        <v>3091.2840000000006</v>
      </c>
      <c r="P35" s="21">
        <f t="shared" si="2"/>
        <v>78774.133315068495</v>
      </c>
    </row>
    <row r="36" spans="1:30" s="14" customFormat="1" ht="25.5" x14ac:dyDescent="0.2">
      <c r="A36" s="15" t="s">
        <v>65</v>
      </c>
      <c r="B36" s="25" t="s">
        <v>66</v>
      </c>
      <c r="C36" s="29">
        <v>7</v>
      </c>
      <c r="D36" s="17" t="s">
        <v>64</v>
      </c>
      <c r="E36" s="18">
        <v>503</v>
      </c>
      <c r="F36" s="30">
        <v>1</v>
      </c>
      <c r="G36" s="31">
        <v>22977</v>
      </c>
      <c r="H36" s="20">
        <f t="shared" si="4"/>
        <v>22977</v>
      </c>
      <c r="I36" s="21">
        <f t="shared" si="0"/>
        <v>275724</v>
      </c>
      <c r="J36" s="22">
        <v>0</v>
      </c>
      <c r="K36" s="22">
        <f t="shared" si="5"/>
        <v>3777.0410958904108</v>
      </c>
      <c r="L36" s="22">
        <f t="shared" si="1"/>
        <v>37770.410958904111</v>
      </c>
      <c r="M36" s="22">
        <v>0</v>
      </c>
      <c r="N36" s="22">
        <v>0</v>
      </c>
      <c r="O36" s="22">
        <v>0</v>
      </c>
      <c r="P36" s="21">
        <f t="shared" si="2"/>
        <v>317271.45205479453</v>
      </c>
    </row>
    <row r="37" spans="1:30" s="14" customFormat="1" ht="25.5" x14ac:dyDescent="0.2">
      <c r="A37" s="15" t="s">
        <v>67</v>
      </c>
      <c r="B37" s="25" t="s">
        <v>68</v>
      </c>
      <c r="C37" s="29">
        <v>7</v>
      </c>
      <c r="D37" s="17" t="s">
        <v>64</v>
      </c>
      <c r="E37" s="18">
        <v>503</v>
      </c>
      <c r="F37" s="30">
        <v>1</v>
      </c>
      <c r="G37" s="31">
        <v>8541</v>
      </c>
      <c r="H37" s="20">
        <f t="shared" si="4"/>
        <v>8541</v>
      </c>
      <c r="I37" s="21">
        <f t="shared" si="0"/>
        <v>102492</v>
      </c>
      <c r="J37" s="22">
        <v>0</v>
      </c>
      <c r="K37" s="22">
        <f t="shared" si="5"/>
        <v>1404</v>
      </c>
      <c r="L37" s="22">
        <f t="shared" si="1"/>
        <v>14040</v>
      </c>
      <c r="M37" s="22">
        <v>0</v>
      </c>
      <c r="N37" s="22">
        <v>0</v>
      </c>
      <c r="O37" s="22">
        <v>13029</v>
      </c>
      <c r="P37" s="21">
        <f t="shared" si="2"/>
        <v>130965</v>
      </c>
    </row>
    <row r="38" spans="1:30" s="14" customFormat="1" ht="25.5" x14ac:dyDescent="0.2">
      <c r="A38" s="15" t="s">
        <v>67</v>
      </c>
      <c r="B38" s="25" t="s">
        <v>69</v>
      </c>
      <c r="C38" s="29">
        <v>7</v>
      </c>
      <c r="D38" s="17" t="s">
        <v>64</v>
      </c>
      <c r="E38" s="18">
        <v>503</v>
      </c>
      <c r="F38" s="30">
        <v>1</v>
      </c>
      <c r="G38" s="31">
        <v>6208.5</v>
      </c>
      <c r="H38" s="20">
        <f t="shared" si="4"/>
        <v>6208.5</v>
      </c>
      <c r="I38" s="21">
        <f t="shared" si="0"/>
        <v>74502</v>
      </c>
      <c r="J38" s="22">
        <v>0</v>
      </c>
      <c r="K38" s="22">
        <f t="shared" si="5"/>
        <v>1020.5753424657535</v>
      </c>
      <c r="L38" s="22">
        <f t="shared" si="1"/>
        <v>10205.753424657534</v>
      </c>
      <c r="M38" s="22">
        <v>0</v>
      </c>
      <c r="N38" s="22">
        <v>0</v>
      </c>
      <c r="O38" s="22">
        <v>9615</v>
      </c>
      <c r="P38" s="21">
        <f t="shared" si="2"/>
        <v>95343.328767123297</v>
      </c>
    </row>
    <row r="39" spans="1:30" s="14" customFormat="1" ht="25.5" x14ac:dyDescent="0.2">
      <c r="A39" s="15" t="s">
        <v>39</v>
      </c>
      <c r="B39" s="25" t="s">
        <v>70</v>
      </c>
      <c r="C39" s="29">
        <v>7</v>
      </c>
      <c r="D39" s="17" t="s">
        <v>64</v>
      </c>
      <c r="E39" s="18">
        <v>503</v>
      </c>
      <c r="F39" s="30">
        <v>1</v>
      </c>
      <c r="G39" s="31">
        <v>9528</v>
      </c>
      <c r="H39" s="20">
        <f t="shared" si="4"/>
        <v>9528</v>
      </c>
      <c r="I39" s="21">
        <f t="shared" si="0"/>
        <v>114336</v>
      </c>
      <c r="J39" s="22">
        <v>0</v>
      </c>
      <c r="K39" s="22">
        <f t="shared" si="5"/>
        <v>1566.2465753424658</v>
      </c>
      <c r="L39" s="22">
        <f t="shared" si="1"/>
        <v>15662.465753424658</v>
      </c>
      <c r="M39" s="22">
        <v>0</v>
      </c>
      <c r="N39" s="22">
        <v>0</v>
      </c>
      <c r="O39" s="22">
        <v>13954.0008</v>
      </c>
      <c r="P39" s="21">
        <f t="shared" si="2"/>
        <v>145518.71312876712</v>
      </c>
      <c r="AD39" s="26"/>
    </row>
    <row r="40" spans="1:30" s="14" customFormat="1" ht="25.5" x14ac:dyDescent="0.2">
      <c r="A40" s="15" t="s">
        <v>50</v>
      </c>
      <c r="B40" s="25" t="s">
        <v>71</v>
      </c>
      <c r="C40" s="29">
        <v>7</v>
      </c>
      <c r="D40" s="17" t="s">
        <v>64</v>
      </c>
      <c r="E40" s="18">
        <v>503</v>
      </c>
      <c r="F40" s="30">
        <v>1</v>
      </c>
      <c r="G40" s="31">
        <v>6636</v>
      </c>
      <c r="H40" s="20">
        <f t="shared" si="4"/>
        <v>6636</v>
      </c>
      <c r="I40" s="21">
        <f t="shared" si="0"/>
        <v>79632</v>
      </c>
      <c r="J40" s="22">
        <v>0</v>
      </c>
      <c r="K40" s="22">
        <f t="shared" si="5"/>
        <v>1090.8493150684931</v>
      </c>
      <c r="L40" s="22">
        <f t="shared" si="1"/>
        <v>10908.493150684932</v>
      </c>
      <c r="M40" s="22">
        <v>0</v>
      </c>
      <c r="N40" s="22">
        <v>0</v>
      </c>
      <c r="O40" s="22">
        <v>9355.0007999999998</v>
      </c>
      <c r="P40" s="21">
        <f t="shared" si="2"/>
        <v>100986.34326575343</v>
      </c>
    </row>
    <row r="41" spans="1:30" s="14" customFormat="1" ht="25.5" x14ac:dyDescent="0.2">
      <c r="A41" s="15" t="s">
        <v>47</v>
      </c>
      <c r="B41" s="25" t="s">
        <v>72</v>
      </c>
      <c r="C41" s="29">
        <v>7</v>
      </c>
      <c r="D41" s="17" t="s">
        <v>64</v>
      </c>
      <c r="E41" s="18">
        <v>503</v>
      </c>
      <c r="F41" s="30">
        <v>1</v>
      </c>
      <c r="G41" s="31">
        <v>8670</v>
      </c>
      <c r="H41" s="20">
        <f t="shared" si="4"/>
        <v>8670</v>
      </c>
      <c r="I41" s="21">
        <f t="shared" si="0"/>
        <v>104040</v>
      </c>
      <c r="J41" s="22">
        <v>0</v>
      </c>
      <c r="K41" s="22">
        <f t="shared" si="5"/>
        <v>1425.205479452055</v>
      </c>
      <c r="L41" s="22">
        <f t="shared" si="1"/>
        <v>14252.054794520549</v>
      </c>
      <c r="M41" s="22">
        <v>0</v>
      </c>
      <c r="N41" s="22">
        <v>0</v>
      </c>
      <c r="O41" s="22">
        <v>13215</v>
      </c>
      <c r="P41" s="21">
        <f t="shared" si="2"/>
        <v>132932.26027397258</v>
      </c>
    </row>
    <row r="42" spans="1:30" s="33" customFormat="1" ht="25.5" x14ac:dyDescent="0.2">
      <c r="A42" s="15" t="s">
        <v>73</v>
      </c>
      <c r="B42" s="25" t="s">
        <v>74</v>
      </c>
      <c r="C42" s="29">
        <v>7</v>
      </c>
      <c r="D42" s="17" t="s">
        <v>64</v>
      </c>
      <c r="E42" s="18">
        <v>503</v>
      </c>
      <c r="F42" s="30">
        <v>1</v>
      </c>
      <c r="G42" s="31">
        <v>11306.001</v>
      </c>
      <c r="H42" s="20">
        <f t="shared" si="4"/>
        <v>11306.001</v>
      </c>
      <c r="I42" s="21">
        <f t="shared" si="0"/>
        <v>135672.01199999999</v>
      </c>
      <c r="J42" s="22">
        <v>0</v>
      </c>
      <c r="K42" s="22">
        <f t="shared" si="5"/>
        <v>1858.5207123287669</v>
      </c>
      <c r="L42" s="22">
        <f t="shared" si="1"/>
        <v>18585.20712328767</v>
      </c>
      <c r="M42" s="22">
        <v>0</v>
      </c>
      <c r="N42" s="22">
        <v>0</v>
      </c>
      <c r="O42" s="22">
        <v>0</v>
      </c>
      <c r="P42" s="21">
        <f t="shared" si="2"/>
        <v>156115.7398356164</v>
      </c>
    </row>
    <row r="43" spans="1:30" s="33" customFormat="1" ht="25.5" x14ac:dyDescent="0.2">
      <c r="A43" s="15" t="s">
        <v>75</v>
      </c>
      <c r="B43" s="34" t="s">
        <v>76</v>
      </c>
      <c r="C43" s="29">
        <v>7</v>
      </c>
      <c r="D43" s="17" t="s">
        <v>64</v>
      </c>
      <c r="E43" s="18">
        <v>503</v>
      </c>
      <c r="F43" s="30">
        <v>2</v>
      </c>
      <c r="G43" s="31">
        <v>12256.5</v>
      </c>
      <c r="H43" s="20">
        <f t="shared" si="4"/>
        <v>24513</v>
      </c>
      <c r="I43" s="21">
        <f t="shared" si="0"/>
        <v>294156</v>
      </c>
      <c r="J43" s="22">
        <v>0</v>
      </c>
      <c r="K43" s="22">
        <f t="shared" si="5"/>
        <v>4029.5342465753424</v>
      </c>
      <c r="L43" s="22">
        <f t="shared" si="1"/>
        <v>40295.342465753427</v>
      </c>
      <c r="M43" s="22">
        <v>0</v>
      </c>
      <c r="N43" s="22">
        <v>0</v>
      </c>
      <c r="O43" s="22">
        <v>18464.0016</v>
      </c>
      <c r="P43" s="21">
        <f t="shared" si="2"/>
        <v>356944.87831232877</v>
      </c>
    </row>
    <row r="44" spans="1:30" s="33" customFormat="1" ht="25.5" x14ac:dyDescent="0.2">
      <c r="A44" s="15" t="s">
        <v>77</v>
      </c>
      <c r="B44" s="25" t="s">
        <v>78</v>
      </c>
      <c r="C44" s="29">
        <v>7</v>
      </c>
      <c r="D44" s="17" t="s">
        <v>64</v>
      </c>
      <c r="E44" s="18">
        <v>503</v>
      </c>
      <c r="F44" s="30">
        <v>1</v>
      </c>
      <c r="G44" s="31">
        <v>11919</v>
      </c>
      <c r="H44" s="20">
        <f t="shared" si="4"/>
        <v>11919</v>
      </c>
      <c r="I44" s="21">
        <f t="shared" si="0"/>
        <v>143028</v>
      </c>
      <c r="J44" s="22">
        <v>0</v>
      </c>
      <c r="K44" s="22">
        <f t="shared" si="5"/>
        <v>1959.2876712328768</v>
      </c>
      <c r="L44" s="22">
        <f t="shared" si="1"/>
        <v>19592.876712328769</v>
      </c>
      <c r="M44" s="22">
        <v>0</v>
      </c>
      <c r="N44" s="22">
        <v>0</v>
      </c>
      <c r="O44" s="22">
        <v>17970</v>
      </c>
      <c r="P44" s="21">
        <f t="shared" si="2"/>
        <v>182550.16438356164</v>
      </c>
    </row>
    <row r="45" spans="1:30" s="33" customFormat="1" ht="25.5" x14ac:dyDescent="0.2">
      <c r="A45" s="15" t="s">
        <v>79</v>
      </c>
      <c r="B45" s="25" t="s">
        <v>80</v>
      </c>
      <c r="C45" s="29">
        <v>7</v>
      </c>
      <c r="D45" s="17" t="s">
        <v>64</v>
      </c>
      <c r="E45" s="18">
        <v>503</v>
      </c>
      <c r="F45" s="30">
        <v>1</v>
      </c>
      <c r="G45" s="31">
        <v>6616.5</v>
      </c>
      <c r="H45" s="20">
        <f t="shared" si="4"/>
        <v>6616.5</v>
      </c>
      <c r="I45" s="21">
        <f t="shared" si="0"/>
        <v>79398</v>
      </c>
      <c r="J45" s="22">
        <v>0</v>
      </c>
      <c r="K45" s="22">
        <f t="shared" si="5"/>
        <v>1087.6438356164383</v>
      </c>
      <c r="L45" s="22">
        <f t="shared" si="1"/>
        <v>10876.438356164384</v>
      </c>
      <c r="M45" s="22">
        <v>0</v>
      </c>
      <c r="N45" s="22">
        <v>0</v>
      </c>
      <c r="O45" s="22">
        <v>10286.0016</v>
      </c>
      <c r="P45" s="21">
        <f t="shared" si="2"/>
        <v>101648.08379178082</v>
      </c>
      <c r="AB45" s="35"/>
    </row>
    <row r="46" spans="1:30" s="33" customFormat="1" ht="25.5" x14ac:dyDescent="0.2">
      <c r="A46" s="15" t="s">
        <v>81</v>
      </c>
      <c r="B46" s="25" t="s">
        <v>82</v>
      </c>
      <c r="C46" s="29">
        <v>7</v>
      </c>
      <c r="D46" s="17" t="s">
        <v>64</v>
      </c>
      <c r="E46" s="18">
        <v>503</v>
      </c>
      <c r="F46" s="30">
        <v>1</v>
      </c>
      <c r="G46" s="31">
        <v>5217</v>
      </c>
      <c r="H46" s="20">
        <f t="shared" si="4"/>
        <v>5217</v>
      </c>
      <c r="I46" s="21">
        <f t="shared" si="0"/>
        <v>62604</v>
      </c>
      <c r="J46" s="22">
        <v>0</v>
      </c>
      <c r="K46" s="22">
        <f t="shared" si="5"/>
        <v>857.58904109589037</v>
      </c>
      <c r="L46" s="22">
        <f t="shared" si="1"/>
        <v>8575.8904109589039</v>
      </c>
      <c r="M46" s="22">
        <v>0</v>
      </c>
      <c r="N46" s="22">
        <v>0</v>
      </c>
      <c r="O46" s="22">
        <v>8193</v>
      </c>
      <c r="P46" s="21">
        <f t="shared" si="2"/>
        <v>80230.479452054788</v>
      </c>
    </row>
    <row r="47" spans="1:30" s="33" customFormat="1" ht="25.5" x14ac:dyDescent="0.2">
      <c r="A47" s="15" t="s">
        <v>83</v>
      </c>
      <c r="B47" s="25" t="s">
        <v>30</v>
      </c>
      <c r="C47" s="29">
        <v>7</v>
      </c>
      <c r="D47" s="17" t="s">
        <v>64</v>
      </c>
      <c r="E47" s="18">
        <v>503</v>
      </c>
      <c r="F47" s="30">
        <v>1</v>
      </c>
      <c r="G47" s="31">
        <v>1345.5</v>
      </c>
      <c r="H47" s="20">
        <f t="shared" si="4"/>
        <v>1345.5</v>
      </c>
      <c r="I47" s="21">
        <f t="shared" si="0"/>
        <v>16146</v>
      </c>
      <c r="J47" s="22">
        <v>0</v>
      </c>
      <c r="K47" s="22">
        <f t="shared" si="5"/>
        <v>221.17808219178085</v>
      </c>
      <c r="L47" s="22">
        <f t="shared" si="1"/>
        <v>2211.7808219178082</v>
      </c>
      <c r="M47" s="22">
        <v>0</v>
      </c>
      <c r="N47" s="22">
        <v>0</v>
      </c>
      <c r="O47" s="22">
        <v>2402.0016000000001</v>
      </c>
      <c r="P47" s="21">
        <f t="shared" si="2"/>
        <v>20980.960504109589</v>
      </c>
    </row>
    <row r="48" spans="1:30" s="33" customFormat="1" ht="25.5" x14ac:dyDescent="0.2">
      <c r="A48" s="15" t="s">
        <v>84</v>
      </c>
      <c r="B48" s="25" t="s">
        <v>85</v>
      </c>
      <c r="C48" s="29">
        <v>7</v>
      </c>
      <c r="D48" s="17" t="s">
        <v>64</v>
      </c>
      <c r="E48" s="18">
        <v>503</v>
      </c>
      <c r="F48" s="30">
        <v>1</v>
      </c>
      <c r="G48" s="31">
        <v>5697</v>
      </c>
      <c r="H48" s="20">
        <f t="shared" si="4"/>
        <v>5697</v>
      </c>
      <c r="I48" s="21">
        <f t="shared" si="0"/>
        <v>68364</v>
      </c>
      <c r="J48" s="22">
        <v>0</v>
      </c>
      <c r="K48" s="22">
        <f t="shared" si="5"/>
        <v>936.49315068493149</v>
      </c>
      <c r="L48" s="22">
        <f t="shared" si="1"/>
        <v>9364.9315068493161</v>
      </c>
      <c r="M48" s="22">
        <v>0</v>
      </c>
      <c r="N48" s="22">
        <v>0</v>
      </c>
      <c r="O48" s="22">
        <v>8907</v>
      </c>
      <c r="P48" s="21">
        <f t="shared" si="2"/>
        <v>87572.42465753424</v>
      </c>
    </row>
    <row r="49" spans="1:28" s="33" customFormat="1" ht="25.5" x14ac:dyDescent="0.2">
      <c r="A49" s="15" t="s">
        <v>86</v>
      </c>
      <c r="B49" s="25" t="s">
        <v>87</v>
      </c>
      <c r="C49" s="29">
        <v>7</v>
      </c>
      <c r="D49" s="17" t="s">
        <v>64</v>
      </c>
      <c r="E49" s="18">
        <v>503</v>
      </c>
      <c r="F49" s="30">
        <v>1</v>
      </c>
      <c r="G49" s="31">
        <v>5217</v>
      </c>
      <c r="H49" s="20">
        <f t="shared" si="4"/>
        <v>5217</v>
      </c>
      <c r="I49" s="21">
        <f t="shared" si="0"/>
        <v>62604</v>
      </c>
      <c r="J49" s="22">
        <v>0</v>
      </c>
      <c r="K49" s="22">
        <f t="shared" si="5"/>
        <v>857.58904109589037</v>
      </c>
      <c r="L49" s="22">
        <f t="shared" si="1"/>
        <v>8575.8904109589039</v>
      </c>
      <c r="M49" s="22">
        <v>0</v>
      </c>
      <c r="N49" s="22">
        <v>0</v>
      </c>
      <c r="O49" s="22">
        <v>8193</v>
      </c>
      <c r="P49" s="21">
        <f t="shared" si="2"/>
        <v>80230.479452054788</v>
      </c>
      <c r="AB49" s="35"/>
    </row>
    <row r="50" spans="1:28" s="33" customFormat="1" ht="25.5" x14ac:dyDescent="0.2">
      <c r="A50" s="15" t="s">
        <v>39</v>
      </c>
      <c r="B50" s="25" t="s">
        <v>88</v>
      </c>
      <c r="C50" s="29">
        <v>7</v>
      </c>
      <c r="D50" s="17" t="s">
        <v>64</v>
      </c>
      <c r="E50" s="18">
        <v>503</v>
      </c>
      <c r="F50" s="30">
        <v>1</v>
      </c>
      <c r="G50" s="31">
        <v>5428.5</v>
      </c>
      <c r="H50" s="20">
        <f t="shared" si="4"/>
        <v>5428.5</v>
      </c>
      <c r="I50" s="21">
        <f t="shared" si="0"/>
        <v>65142</v>
      </c>
      <c r="J50" s="22">
        <v>0</v>
      </c>
      <c r="K50" s="22">
        <f t="shared" si="5"/>
        <v>892.35616438356158</v>
      </c>
      <c r="L50" s="22">
        <f t="shared" si="1"/>
        <v>8923.5616438356155</v>
      </c>
      <c r="M50" s="22">
        <v>0</v>
      </c>
      <c r="N50" s="22">
        <v>0</v>
      </c>
      <c r="O50" s="22">
        <v>5630.4</v>
      </c>
      <c r="P50" s="21">
        <f t="shared" si="2"/>
        <v>80588.317808219173</v>
      </c>
    </row>
    <row r="51" spans="1:28" s="33" customFormat="1" ht="25.5" x14ac:dyDescent="0.2">
      <c r="A51" s="15" t="s">
        <v>89</v>
      </c>
      <c r="B51" s="25" t="s">
        <v>90</v>
      </c>
      <c r="C51" s="29">
        <v>7</v>
      </c>
      <c r="D51" s="17" t="s">
        <v>64</v>
      </c>
      <c r="E51" s="18">
        <v>503</v>
      </c>
      <c r="F51" s="30">
        <v>1</v>
      </c>
      <c r="G51" s="31">
        <v>5568</v>
      </c>
      <c r="H51" s="20">
        <f t="shared" si="4"/>
        <v>5568</v>
      </c>
      <c r="I51" s="21">
        <f t="shared" si="0"/>
        <v>66816</v>
      </c>
      <c r="J51" s="22">
        <v>0</v>
      </c>
      <c r="K51" s="22">
        <f t="shared" si="5"/>
        <v>915.28767123287662</v>
      </c>
      <c r="L51" s="22">
        <f t="shared" si="1"/>
        <v>9152.8767123287671</v>
      </c>
      <c r="M51" s="22">
        <v>0</v>
      </c>
      <c r="N51" s="22">
        <v>0</v>
      </c>
      <c r="O51" s="22">
        <v>8674.0007999999998</v>
      </c>
      <c r="P51" s="21">
        <f t="shared" si="2"/>
        <v>85558.165183561636</v>
      </c>
    </row>
    <row r="52" spans="1:28" s="33" customFormat="1" ht="25.5" x14ac:dyDescent="0.2">
      <c r="A52" s="15" t="s">
        <v>91</v>
      </c>
      <c r="B52" s="25" t="s">
        <v>92</v>
      </c>
      <c r="C52" s="29">
        <v>7</v>
      </c>
      <c r="D52" s="17" t="s">
        <v>64</v>
      </c>
      <c r="E52" s="18">
        <v>503</v>
      </c>
      <c r="F52" s="30">
        <v>1</v>
      </c>
      <c r="G52" s="31">
        <v>6394.5</v>
      </c>
      <c r="H52" s="20">
        <f t="shared" si="4"/>
        <v>6394.5</v>
      </c>
      <c r="I52" s="21">
        <f t="shared" si="0"/>
        <v>76734</v>
      </c>
      <c r="J52" s="22">
        <v>0</v>
      </c>
      <c r="K52" s="22">
        <f t="shared" si="5"/>
        <v>1051.1506849315069</v>
      </c>
      <c r="L52" s="22">
        <f t="shared" si="1"/>
        <v>10511.506849315068</v>
      </c>
      <c r="M52" s="22">
        <v>0</v>
      </c>
      <c r="N52" s="22">
        <v>0</v>
      </c>
      <c r="O52" s="22">
        <v>9897</v>
      </c>
      <c r="P52" s="21">
        <f t="shared" si="2"/>
        <v>98193.657534246566</v>
      </c>
    </row>
    <row r="53" spans="1:28" s="33" customFormat="1" ht="25.5" x14ac:dyDescent="0.2">
      <c r="A53" s="15" t="s">
        <v>93</v>
      </c>
      <c r="B53" s="25" t="s">
        <v>94</v>
      </c>
      <c r="C53" s="29">
        <v>7</v>
      </c>
      <c r="D53" s="17" t="s">
        <v>64</v>
      </c>
      <c r="E53" s="18">
        <v>503</v>
      </c>
      <c r="F53" s="30">
        <v>1</v>
      </c>
      <c r="G53" s="31">
        <v>5694</v>
      </c>
      <c r="H53" s="20">
        <f t="shared" si="4"/>
        <v>5694</v>
      </c>
      <c r="I53" s="21">
        <f t="shared" si="0"/>
        <v>68328</v>
      </c>
      <c r="J53" s="22">
        <v>0</v>
      </c>
      <c r="K53" s="22">
        <f t="shared" si="5"/>
        <v>936</v>
      </c>
      <c r="L53" s="22">
        <f t="shared" si="1"/>
        <v>9360</v>
      </c>
      <c r="M53" s="22">
        <v>0</v>
      </c>
      <c r="N53" s="22">
        <v>0</v>
      </c>
      <c r="O53" s="22">
        <v>8903.0015999999996</v>
      </c>
      <c r="P53" s="21">
        <f t="shared" si="2"/>
        <v>87527.001600000003</v>
      </c>
    </row>
    <row r="54" spans="1:28" s="33" customFormat="1" ht="25.5" x14ac:dyDescent="0.2">
      <c r="A54" s="15" t="s">
        <v>95</v>
      </c>
      <c r="B54" s="25" t="s">
        <v>96</v>
      </c>
      <c r="C54" s="29">
        <v>7</v>
      </c>
      <c r="D54" s="17" t="s">
        <v>64</v>
      </c>
      <c r="E54" s="18">
        <v>503</v>
      </c>
      <c r="F54" s="30">
        <v>1</v>
      </c>
      <c r="G54" s="31">
        <v>4789.5</v>
      </c>
      <c r="H54" s="20">
        <f t="shared" si="4"/>
        <v>4789.5</v>
      </c>
      <c r="I54" s="21">
        <f t="shared" si="0"/>
        <v>57474</v>
      </c>
      <c r="J54" s="22">
        <v>0</v>
      </c>
      <c r="K54" s="22">
        <f t="shared" si="5"/>
        <v>787.31506849315065</v>
      </c>
      <c r="L54" s="22">
        <f t="shared" si="1"/>
        <v>7873.1506849315065</v>
      </c>
      <c r="M54" s="22">
        <v>0</v>
      </c>
      <c r="N54" s="22">
        <v>0</v>
      </c>
      <c r="O54" s="22">
        <v>7504.0007999999998</v>
      </c>
      <c r="P54" s="21">
        <f t="shared" si="2"/>
        <v>73638.46655342466</v>
      </c>
    </row>
    <row r="55" spans="1:28" s="33" customFormat="1" ht="25.5" x14ac:dyDescent="0.2">
      <c r="A55" s="15" t="s">
        <v>97</v>
      </c>
      <c r="B55" s="25" t="s">
        <v>98</v>
      </c>
      <c r="C55" s="29">
        <v>7</v>
      </c>
      <c r="D55" s="17" t="s">
        <v>64</v>
      </c>
      <c r="E55" s="18">
        <v>503</v>
      </c>
      <c r="F55" s="30">
        <v>1</v>
      </c>
      <c r="G55" s="31">
        <v>5961</v>
      </c>
      <c r="H55" s="20">
        <f t="shared" si="4"/>
        <v>5961</v>
      </c>
      <c r="I55" s="21">
        <f t="shared" si="0"/>
        <v>71532</v>
      </c>
      <c r="J55" s="22">
        <v>0</v>
      </c>
      <c r="K55" s="22">
        <f t="shared" si="5"/>
        <v>979.89041095890411</v>
      </c>
      <c r="L55" s="22">
        <f t="shared" si="1"/>
        <v>9798.9041095890407</v>
      </c>
      <c r="M55" s="22">
        <v>0</v>
      </c>
      <c r="N55" s="22">
        <v>0</v>
      </c>
      <c r="O55" s="22">
        <v>9307.0007999999998</v>
      </c>
      <c r="P55" s="21">
        <f t="shared" si="2"/>
        <v>91617.795320547943</v>
      </c>
    </row>
    <row r="56" spans="1:28" s="33" customFormat="1" ht="25.5" x14ac:dyDescent="0.2">
      <c r="A56" s="15" t="s">
        <v>99</v>
      </c>
      <c r="B56" s="25" t="s">
        <v>100</v>
      </c>
      <c r="C56" s="29">
        <v>7</v>
      </c>
      <c r="D56" s="17" t="s">
        <v>64</v>
      </c>
      <c r="E56" s="18">
        <v>503</v>
      </c>
      <c r="F56" s="30">
        <v>1</v>
      </c>
      <c r="G56" s="31">
        <v>7077</v>
      </c>
      <c r="H56" s="20">
        <f t="shared" si="4"/>
        <v>7077</v>
      </c>
      <c r="I56" s="21">
        <f t="shared" si="0"/>
        <v>84924</v>
      </c>
      <c r="J56" s="22">
        <v>0</v>
      </c>
      <c r="K56" s="22">
        <f t="shared" si="5"/>
        <v>1163.3424657534247</v>
      </c>
      <c r="L56" s="22">
        <f t="shared" si="1"/>
        <v>11633.424657534246</v>
      </c>
      <c r="M56" s="22">
        <v>0</v>
      </c>
      <c r="N56" s="22">
        <v>0</v>
      </c>
      <c r="O56" s="22">
        <v>10924.0008</v>
      </c>
      <c r="P56" s="21">
        <f t="shared" si="2"/>
        <v>108644.76792328765</v>
      </c>
    </row>
    <row r="57" spans="1:28" s="33" customFormat="1" ht="25.5" x14ac:dyDescent="0.2">
      <c r="A57" s="15" t="s">
        <v>101</v>
      </c>
      <c r="B57" s="25" t="s">
        <v>102</v>
      </c>
      <c r="C57" s="29">
        <v>7</v>
      </c>
      <c r="D57" s="17" t="s">
        <v>64</v>
      </c>
      <c r="E57" s="18">
        <v>503</v>
      </c>
      <c r="F57" s="30">
        <v>1</v>
      </c>
      <c r="G57" s="31">
        <v>4854</v>
      </c>
      <c r="H57" s="20">
        <f t="shared" si="4"/>
        <v>4854</v>
      </c>
      <c r="I57" s="21">
        <f t="shared" si="0"/>
        <v>58248</v>
      </c>
      <c r="J57" s="22">
        <v>0</v>
      </c>
      <c r="K57" s="22">
        <f t="shared" si="5"/>
        <v>797.91780821917814</v>
      </c>
      <c r="L57" s="22">
        <f t="shared" si="1"/>
        <v>7979.178082191781</v>
      </c>
      <c r="M57" s="22">
        <v>0</v>
      </c>
      <c r="N57" s="22">
        <v>0</v>
      </c>
      <c r="O57" s="22">
        <v>7600.0007999999998</v>
      </c>
      <c r="P57" s="21">
        <f t="shared" si="2"/>
        <v>74625.096690410952</v>
      </c>
    </row>
    <row r="58" spans="1:28" s="33" customFormat="1" ht="25.5" x14ac:dyDescent="0.2">
      <c r="A58" s="15" t="s">
        <v>103</v>
      </c>
      <c r="B58" s="25" t="s">
        <v>104</v>
      </c>
      <c r="C58" s="29">
        <v>7</v>
      </c>
      <c r="D58" s="17" t="s">
        <v>64</v>
      </c>
      <c r="E58" s="18">
        <v>503</v>
      </c>
      <c r="F58" s="30">
        <v>1</v>
      </c>
      <c r="G58" s="31">
        <v>6036</v>
      </c>
      <c r="H58" s="20">
        <f t="shared" si="4"/>
        <v>6036</v>
      </c>
      <c r="I58" s="21">
        <f t="shared" si="0"/>
        <v>72432</v>
      </c>
      <c r="J58" s="22">
        <v>0</v>
      </c>
      <c r="K58" s="22">
        <f t="shared" si="5"/>
        <v>992.21917808219177</v>
      </c>
      <c r="L58" s="22">
        <f t="shared" si="1"/>
        <v>9922.1917808219168</v>
      </c>
      <c r="M58" s="22">
        <v>0</v>
      </c>
      <c r="N58" s="22">
        <v>0</v>
      </c>
      <c r="O58" s="22">
        <v>9064.0007999999998</v>
      </c>
      <c r="P58" s="21">
        <f t="shared" si="2"/>
        <v>92410.411758904098</v>
      </c>
    </row>
    <row r="59" spans="1:28" s="33" customFormat="1" ht="25.5" x14ac:dyDescent="0.2">
      <c r="A59" s="15" t="s">
        <v>105</v>
      </c>
      <c r="B59" s="25" t="s">
        <v>106</v>
      </c>
      <c r="C59" s="29">
        <v>7</v>
      </c>
      <c r="D59" s="17" t="s">
        <v>64</v>
      </c>
      <c r="E59" s="18">
        <v>503</v>
      </c>
      <c r="F59" s="30">
        <v>1</v>
      </c>
      <c r="G59" s="31">
        <v>6085.5</v>
      </c>
      <c r="H59" s="20">
        <f t="shared" si="4"/>
        <v>6085.5</v>
      </c>
      <c r="I59" s="21">
        <f t="shared" si="0"/>
        <v>73026</v>
      </c>
      <c r="J59" s="22">
        <v>0</v>
      </c>
      <c r="K59" s="22">
        <f t="shared" si="5"/>
        <v>1000.3561643835616</v>
      </c>
      <c r="L59" s="22">
        <f t="shared" si="1"/>
        <v>10003.561643835616</v>
      </c>
      <c r="M59" s="22">
        <v>0</v>
      </c>
      <c r="N59" s="22">
        <v>0</v>
      </c>
      <c r="O59" s="22">
        <v>9136.0007999999998</v>
      </c>
      <c r="P59" s="21">
        <f t="shared" si="2"/>
        <v>93165.918608219174</v>
      </c>
    </row>
    <row r="60" spans="1:28" s="33" customFormat="1" ht="25.5" x14ac:dyDescent="0.2">
      <c r="A60" s="15" t="s">
        <v>107</v>
      </c>
      <c r="B60" s="25" t="s">
        <v>108</v>
      </c>
      <c r="C60" s="29">
        <v>7</v>
      </c>
      <c r="D60" s="17" t="s">
        <v>64</v>
      </c>
      <c r="E60" s="18">
        <v>503</v>
      </c>
      <c r="F60" s="30">
        <v>1</v>
      </c>
      <c r="G60" s="31">
        <v>6333</v>
      </c>
      <c r="H60" s="20">
        <f t="shared" si="4"/>
        <v>6333</v>
      </c>
      <c r="I60" s="21">
        <f t="shared" si="0"/>
        <v>75996</v>
      </c>
      <c r="J60" s="22">
        <v>0</v>
      </c>
      <c r="K60" s="22">
        <f t="shared" si="5"/>
        <v>1041.041095890411</v>
      </c>
      <c r="L60" s="22">
        <f t="shared" si="1"/>
        <v>10410.410958904111</v>
      </c>
      <c r="M60" s="22">
        <v>0</v>
      </c>
      <c r="N60" s="22">
        <v>0</v>
      </c>
      <c r="O60" s="22">
        <v>9806.0015999999996</v>
      </c>
      <c r="P60" s="21">
        <f t="shared" si="2"/>
        <v>97253.453654794532</v>
      </c>
    </row>
    <row r="61" spans="1:28" s="33" customFormat="1" ht="25.5" x14ac:dyDescent="0.2">
      <c r="A61" s="15" t="s">
        <v>109</v>
      </c>
      <c r="B61" s="25" t="s">
        <v>110</v>
      </c>
      <c r="C61" s="29">
        <v>7</v>
      </c>
      <c r="D61" s="17" t="s">
        <v>64</v>
      </c>
      <c r="E61" s="18">
        <v>503</v>
      </c>
      <c r="F61" s="30">
        <v>1</v>
      </c>
      <c r="G61" s="31">
        <v>2958</v>
      </c>
      <c r="H61" s="20">
        <f t="shared" si="4"/>
        <v>2958</v>
      </c>
      <c r="I61" s="21">
        <f t="shared" si="0"/>
        <v>35496</v>
      </c>
      <c r="J61" s="22">
        <v>0</v>
      </c>
      <c r="K61" s="22">
        <f t="shared" si="5"/>
        <v>486.24657534246575</v>
      </c>
      <c r="L61" s="22">
        <f t="shared" si="1"/>
        <v>4862.4657534246571</v>
      </c>
      <c r="M61" s="22">
        <v>0</v>
      </c>
      <c r="N61" s="22">
        <v>0</v>
      </c>
      <c r="O61" s="22">
        <v>4769.0016000000005</v>
      </c>
      <c r="P61" s="21">
        <f t="shared" si="2"/>
        <v>45613.713928767123</v>
      </c>
    </row>
    <row r="62" spans="1:28" s="33" customFormat="1" ht="25.5" x14ac:dyDescent="0.2">
      <c r="A62" s="15" t="s">
        <v>111</v>
      </c>
      <c r="B62" s="25" t="s">
        <v>112</v>
      </c>
      <c r="C62" s="29">
        <v>7</v>
      </c>
      <c r="D62" s="17" t="s">
        <v>64</v>
      </c>
      <c r="E62" s="18">
        <v>503</v>
      </c>
      <c r="F62" s="30">
        <v>1</v>
      </c>
      <c r="G62" s="31">
        <v>12129</v>
      </c>
      <c r="H62" s="20">
        <f t="shared" si="4"/>
        <v>12129</v>
      </c>
      <c r="I62" s="21">
        <f t="shared" si="0"/>
        <v>145548</v>
      </c>
      <c r="J62" s="22">
        <v>0</v>
      </c>
      <c r="K62" s="22">
        <f t="shared" si="5"/>
        <v>1993.8082191780823</v>
      </c>
      <c r="L62" s="22">
        <f t="shared" si="1"/>
        <v>19938.082191780821</v>
      </c>
      <c r="M62" s="22">
        <v>0</v>
      </c>
      <c r="N62" s="22">
        <v>0</v>
      </c>
      <c r="O62" s="22">
        <v>16918.000800000002</v>
      </c>
      <c r="P62" s="21">
        <f t="shared" si="2"/>
        <v>184397.89121095891</v>
      </c>
    </row>
    <row r="63" spans="1:28" s="33" customFormat="1" ht="25.5" x14ac:dyDescent="0.2">
      <c r="A63" s="15" t="s">
        <v>113</v>
      </c>
      <c r="B63" s="25" t="s">
        <v>114</v>
      </c>
      <c r="C63" s="29">
        <v>7</v>
      </c>
      <c r="D63" s="17" t="s">
        <v>64</v>
      </c>
      <c r="E63" s="18">
        <v>503</v>
      </c>
      <c r="F63" s="30">
        <v>1</v>
      </c>
      <c r="G63" s="31">
        <v>5424</v>
      </c>
      <c r="H63" s="20">
        <f t="shared" si="4"/>
        <v>5424</v>
      </c>
      <c r="I63" s="21">
        <f t="shared" si="0"/>
        <v>65088</v>
      </c>
      <c r="J63" s="22">
        <v>0</v>
      </c>
      <c r="K63" s="22">
        <f t="shared" si="5"/>
        <v>891.61643835616451</v>
      </c>
      <c r="L63" s="22">
        <f t="shared" si="1"/>
        <v>8916.1643835616451</v>
      </c>
      <c r="M63" s="22">
        <v>0</v>
      </c>
      <c r="N63" s="22">
        <v>0</v>
      </c>
      <c r="O63" s="22">
        <v>8451</v>
      </c>
      <c r="P63" s="21">
        <f t="shared" si="2"/>
        <v>83346.780821917811</v>
      </c>
      <c r="AA63" s="35"/>
    </row>
    <row r="64" spans="1:28" s="33" customFormat="1" ht="25.5" x14ac:dyDescent="0.2">
      <c r="A64" s="15" t="s">
        <v>115</v>
      </c>
      <c r="B64" s="25" t="s">
        <v>116</v>
      </c>
      <c r="C64" s="29">
        <v>7</v>
      </c>
      <c r="D64" s="17" t="s">
        <v>64</v>
      </c>
      <c r="E64" s="18">
        <v>503</v>
      </c>
      <c r="F64" s="30">
        <v>1</v>
      </c>
      <c r="G64" s="31">
        <f>2388*2</f>
        <v>4776</v>
      </c>
      <c r="H64" s="20">
        <f t="shared" si="4"/>
        <v>4776</v>
      </c>
      <c r="I64" s="21">
        <f t="shared" si="0"/>
        <v>57312</v>
      </c>
      <c r="J64" s="22">
        <v>0</v>
      </c>
      <c r="K64" s="22">
        <f t="shared" si="5"/>
        <v>785.09589041095887</v>
      </c>
      <c r="L64" s="22">
        <f t="shared" si="1"/>
        <v>7850.9589041095896</v>
      </c>
      <c r="M64" s="22">
        <v>0</v>
      </c>
      <c r="N64" s="22">
        <v>0</v>
      </c>
      <c r="O64" s="22">
        <v>5238.96</v>
      </c>
      <c r="P64" s="21">
        <f t="shared" si="2"/>
        <v>71187.014794520554</v>
      </c>
      <c r="AA64" s="35"/>
    </row>
    <row r="65" spans="1:27" s="33" customFormat="1" ht="25.5" x14ac:dyDescent="0.2">
      <c r="A65" s="15" t="s">
        <v>117</v>
      </c>
      <c r="B65" s="25" t="s">
        <v>118</v>
      </c>
      <c r="C65" s="29">
        <v>7</v>
      </c>
      <c r="D65" s="17" t="s">
        <v>64</v>
      </c>
      <c r="E65" s="18">
        <v>503</v>
      </c>
      <c r="F65" s="30">
        <v>1</v>
      </c>
      <c r="G65" s="31">
        <v>1495.5</v>
      </c>
      <c r="H65" s="20">
        <f t="shared" si="4"/>
        <v>1495.5</v>
      </c>
      <c r="I65" s="21">
        <f t="shared" si="0"/>
        <v>17946</v>
      </c>
      <c r="J65" s="22">
        <v>0</v>
      </c>
      <c r="K65" s="22">
        <f t="shared" si="5"/>
        <v>245.83561643835617</v>
      </c>
      <c r="L65" s="22">
        <f t="shared" si="1"/>
        <v>2458.3561643835615</v>
      </c>
      <c r="M65" s="22">
        <v>0</v>
      </c>
      <c r="N65" s="22">
        <v>0</v>
      </c>
      <c r="O65" s="22">
        <v>2190.2400000000002</v>
      </c>
      <c r="P65" s="21">
        <f t="shared" si="2"/>
        <v>22840.431780821917</v>
      </c>
      <c r="AA65" s="35"/>
    </row>
    <row r="66" spans="1:27" s="33" customFormat="1" ht="25.5" x14ac:dyDescent="0.2">
      <c r="A66" s="15" t="s">
        <v>119</v>
      </c>
      <c r="B66" s="25" t="s">
        <v>120</v>
      </c>
      <c r="C66" s="29">
        <v>7</v>
      </c>
      <c r="D66" s="17" t="s">
        <v>64</v>
      </c>
      <c r="E66" s="18">
        <v>503</v>
      </c>
      <c r="F66" s="30">
        <v>1</v>
      </c>
      <c r="G66" s="31">
        <f>5223*2</f>
        <v>10446</v>
      </c>
      <c r="H66" s="20">
        <f t="shared" si="4"/>
        <v>10446</v>
      </c>
      <c r="I66" s="21">
        <f t="shared" si="0"/>
        <v>125352</v>
      </c>
      <c r="J66" s="22">
        <v>0</v>
      </c>
      <c r="K66" s="22">
        <f t="shared" si="5"/>
        <v>1717.1506849315069</v>
      </c>
      <c r="L66" s="22">
        <f t="shared" si="1"/>
        <v>17171.506849315068</v>
      </c>
      <c r="M66" s="22">
        <v>0</v>
      </c>
      <c r="N66" s="22">
        <v>0</v>
      </c>
      <c r="O66" s="22">
        <v>5891.5439999999999</v>
      </c>
      <c r="P66" s="21">
        <f t="shared" si="2"/>
        <v>150132.20153424656</v>
      </c>
      <c r="AA66" s="35"/>
    </row>
    <row r="67" spans="1:27" s="33" customFormat="1" ht="25.5" x14ac:dyDescent="0.2">
      <c r="A67" s="15" t="s">
        <v>121</v>
      </c>
      <c r="B67" s="25" t="s">
        <v>122</v>
      </c>
      <c r="C67" s="29">
        <v>7</v>
      </c>
      <c r="D67" s="17" t="s">
        <v>64</v>
      </c>
      <c r="E67" s="18">
        <v>503</v>
      </c>
      <c r="F67" s="30">
        <v>1</v>
      </c>
      <c r="G67" s="31">
        <f>3219.75*2</f>
        <v>6439.5</v>
      </c>
      <c r="H67" s="20">
        <f t="shared" si="4"/>
        <v>6439.5</v>
      </c>
      <c r="I67" s="21">
        <f t="shared" si="0"/>
        <v>77274</v>
      </c>
      <c r="J67" s="22">
        <v>0</v>
      </c>
      <c r="K67" s="22">
        <f t="shared" si="5"/>
        <v>1058.5479452054794</v>
      </c>
      <c r="L67" s="22">
        <f t="shared" si="1"/>
        <v>10585.479452054795</v>
      </c>
      <c r="M67" s="22">
        <v>0</v>
      </c>
      <c r="N67" s="22">
        <v>0</v>
      </c>
      <c r="O67" s="22">
        <v>3631.8779999999997</v>
      </c>
      <c r="P67" s="21">
        <f t="shared" si="2"/>
        <v>92549.905397260271</v>
      </c>
      <c r="AA67" s="35"/>
    </row>
    <row r="68" spans="1:27" s="33" customFormat="1" ht="25.5" x14ac:dyDescent="0.2">
      <c r="A68" s="15" t="s">
        <v>123</v>
      </c>
      <c r="B68" s="25" t="s">
        <v>124</v>
      </c>
      <c r="C68" s="29">
        <v>7</v>
      </c>
      <c r="D68" s="17" t="s">
        <v>64</v>
      </c>
      <c r="E68" s="18">
        <v>503</v>
      </c>
      <c r="F68" s="30">
        <v>1</v>
      </c>
      <c r="G68" s="31">
        <f>5653.0005*2</f>
        <v>11306.001</v>
      </c>
      <c r="H68" s="20">
        <f t="shared" si="4"/>
        <v>11306.001</v>
      </c>
      <c r="I68" s="21">
        <f t="shared" si="0"/>
        <v>135672.01199999999</v>
      </c>
      <c r="J68" s="22">
        <v>0</v>
      </c>
      <c r="K68" s="22">
        <f t="shared" si="5"/>
        <v>1858.5207123287669</v>
      </c>
      <c r="L68" s="22">
        <f t="shared" si="1"/>
        <v>18585.20712328767</v>
      </c>
      <c r="M68" s="22">
        <v>0</v>
      </c>
      <c r="N68" s="22">
        <v>0</v>
      </c>
      <c r="O68" s="22">
        <v>0</v>
      </c>
      <c r="P68" s="21">
        <f t="shared" si="2"/>
        <v>156115.7398356164</v>
      </c>
      <c r="AA68" s="35"/>
    </row>
    <row r="69" spans="1:27" s="33" customFormat="1" ht="25.5" x14ac:dyDescent="0.2">
      <c r="A69" s="15" t="s">
        <v>125</v>
      </c>
      <c r="B69" s="25" t="s">
        <v>126</v>
      </c>
      <c r="C69" s="29">
        <v>7</v>
      </c>
      <c r="D69" s="17" t="s">
        <v>64</v>
      </c>
      <c r="E69" s="18">
        <v>503</v>
      </c>
      <c r="F69" s="30">
        <v>1</v>
      </c>
      <c r="G69" s="31">
        <v>4800</v>
      </c>
      <c r="H69" s="20">
        <f t="shared" si="4"/>
        <v>4800</v>
      </c>
      <c r="I69" s="21">
        <f t="shared" si="0"/>
        <v>57600</v>
      </c>
      <c r="J69" s="22">
        <v>0</v>
      </c>
      <c r="K69" s="22">
        <f t="shared" si="5"/>
        <v>789.04109589041104</v>
      </c>
      <c r="L69" s="22">
        <f t="shared" si="1"/>
        <v>7890.41095890411</v>
      </c>
      <c r="M69" s="22">
        <v>0</v>
      </c>
      <c r="N69" s="22">
        <v>0</v>
      </c>
      <c r="O69" s="22">
        <v>4970.6400000000003</v>
      </c>
      <c r="P69" s="21">
        <f t="shared" si="2"/>
        <v>71250.092054794513</v>
      </c>
      <c r="AA69" s="35"/>
    </row>
    <row r="70" spans="1:27" s="33" customFormat="1" ht="25.5" x14ac:dyDescent="0.2">
      <c r="A70" s="15" t="s">
        <v>127</v>
      </c>
      <c r="B70" s="34" t="s">
        <v>30</v>
      </c>
      <c r="C70" s="29">
        <v>7</v>
      </c>
      <c r="D70" s="17" t="s">
        <v>64</v>
      </c>
      <c r="E70" s="18">
        <v>503</v>
      </c>
      <c r="F70" s="30">
        <v>1</v>
      </c>
      <c r="G70" s="31">
        <f>2931.75*2</f>
        <v>5863.5</v>
      </c>
      <c r="H70" s="20">
        <f t="shared" si="4"/>
        <v>5863.5</v>
      </c>
      <c r="I70" s="21">
        <f t="shared" si="0"/>
        <v>70362</v>
      </c>
      <c r="J70" s="22">
        <v>0</v>
      </c>
      <c r="K70" s="22">
        <f t="shared" si="5"/>
        <v>963.8630136986302</v>
      </c>
      <c r="L70" s="22">
        <f t="shared" si="1"/>
        <v>9638.6301369863013</v>
      </c>
      <c r="M70" s="22">
        <v>0</v>
      </c>
      <c r="N70" s="22">
        <v>0</v>
      </c>
      <c r="O70" s="22">
        <v>3307.0140000000001</v>
      </c>
      <c r="P70" s="21">
        <f t="shared" si="2"/>
        <v>84271.507150684934</v>
      </c>
      <c r="AA70" s="35"/>
    </row>
    <row r="71" spans="1:27" s="33" customFormat="1" ht="25.5" x14ac:dyDescent="0.2">
      <c r="A71" s="15" t="s">
        <v>129</v>
      </c>
      <c r="B71" s="34" t="s">
        <v>30</v>
      </c>
      <c r="C71" s="29">
        <v>7</v>
      </c>
      <c r="D71" s="17" t="s">
        <v>64</v>
      </c>
      <c r="E71" s="18">
        <v>503</v>
      </c>
      <c r="F71" s="30">
        <v>1</v>
      </c>
      <c r="G71" s="31">
        <f>3486*2</f>
        <v>6972</v>
      </c>
      <c r="H71" s="20">
        <f t="shared" si="4"/>
        <v>6972</v>
      </c>
      <c r="I71" s="21">
        <f t="shared" si="0"/>
        <v>83664</v>
      </c>
      <c r="J71" s="22">
        <v>0</v>
      </c>
      <c r="K71" s="22">
        <f t="shared" si="5"/>
        <v>1146.0821917808219</v>
      </c>
      <c r="L71" s="22">
        <f t="shared" si="1"/>
        <v>11460.82191780822</v>
      </c>
      <c r="M71" s="22">
        <v>0</v>
      </c>
      <c r="N71" s="22">
        <v>0</v>
      </c>
      <c r="O71" s="22">
        <v>3932.2080000000005</v>
      </c>
      <c r="P71" s="21">
        <f t="shared" si="2"/>
        <v>100203.11210958904</v>
      </c>
      <c r="AA71" s="35"/>
    </row>
    <row r="72" spans="1:27" s="33" customFormat="1" ht="25.5" x14ac:dyDescent="0.2">
      <c r="A72" s="15" t="s">
        <v>131</v>
      </c>
      <c r="B72" s="25" t="s">
        <v>132</v>
      </c>
      <c r="C72" s="29">
        <v>7</v>
      </c>
      <c r="D72" s="17" t="s">
        <v>64</v>
      </c>
      <c r="E72" s="18">
        <v>503</v>
      </c>
      <c r="F72" s="30">
        <v>1</v>
      </c>
      <c r="G72" s="31">
        <f>3219.75*2</f>
        <v>6439.5</v>
      </c>
      <c r="H72" s="20">
        <f t="shared" si="4"/>
        <v>6439.5</v>
      </c>
      <c r="I72" s="21">
        <f t="shared" si="0"/>
        <v>77274</v>
      </c>
      <c r="J72" s="22">
        <v>0</v>
      </c>
      <c r="K72" s="22">
        <f t="shared" si="5"/>
        <v>1058.5479452054794</v>
      </c>
      <c r="L72" s="22">
        <f t="shared" si="1"/>
        <v>10585.479452054795</v>
      </c>
      <c r="M72" s="22">
        <v>0</v>
      </c>
      <c r="N72" s="22">
        <v>0</v>
      </c>
      <c r="O72" s="22">
        <v>3631.8779999999997</v>
      </c>
      <c r="P72" s="21">
        <f t="shared" si="2"/>
        <v>92549.905397260271</v>
      </c>
      <c r="AA72" s="35"/>
    </row>
    <row r="73" spans="1:27" s="33" customFormat="1" ht="25.5" x14ac:dyDescent="0.2">
      <c r="A73" s="15" t="s">
        <v>133</v>
      </c>
      <c r="B73" s="25" t="s">
        <v>134</v>
      </c>
      <c r="C73" s="29">
        <v>7</v>
      </c>
      <c r="D73" s="17" t="s">
        <v>64</v>
      </c>
      <c r="E73" s="18">
        <v>503</v>
      </c>
      <c r="F73" s="30">
        <v>1</v>
      </c>
      <c r="G73" s="31">
        <f>2382.75*2</f>
        <v>4765.5</v>
      </c>
      <c r="H73" s="20">
        <f t="shared" si="4"/>
        <v>4765.5</v>
      </c>
      <c r="I73" s="21">
        <f t="shared" si="0"/>
        <v>57186</v>
      </c>
      <c r="J73" s="22">
        <v>0</v>
      </c>
      <c r="K73" s="22">
        <f t="shared" si="5"/>
        <v>783.36986301369859</v>
      </c>
      <c r="L73" s="22">
        <f t="shared" si="1"/>
        <v>7833.6986301369861</v>
      </c>
      <c r="M73" s="22">
        <v>0</v>
      </c>
      <c r="N73" s="22">
        <v>0</v>
      </c>
      <c r="O73" s="22">
        <v>2687.7420000000002</v>
      </c>
      <c r="P73" s="21">
        <f t="shared" si="2"/>
        <v>68490.810493150682</v>
      </c>
      <c r="AA73" s="35"/>
    </row>
    <row r="74" spans="1:27" s="33" customFormat="1" ht="25.5" x14ac:dyDescent="0.2">
      <c r="A74" s="15" t="s">
        <v>135</v>
      </c>
      <c r="B74" s="25" t="s">
        <v>136</v>
      </c>
      <c r="C74" s="29">
        <v>7</v>
      </c>
      <c r="D74" s="17" t="s">
        <v>64</v>
      </c>
      <c r="E74" s="18">
        <v>503</v>
      </c>
      <c r="F74" s="30">
        <v>1</v>
      </c>
      <c r="G74" s="31">
        <f>1547.25*2</f>
        <v>3094.5</v>
      </c>
      <c r="H74" s="20">
        <f t="shared" ref="H74:H138" si="11">+G74*F74</f>
        <v>3094.5</v>
      </c>
      <c r="I74" s="21">
        <f t="shared" si="0"/>
        <v>37134</v>
      </c>
      <c r="J74" s="22">
        <v>0</v>
      </c>
      <c r="K74" s="22">
        <f t="shared" ref="K74:K138" si="12">I74/365*20*25%</f>
        <v>508.68493150684935</v>
      </c>
      <c r="L74" s="22">
        <f t="shared" si="1"/>
        <v>5086.8493150684935</v>
      </c>
      <c r="M74" s="22">
        <v>0</v>
      </c>
      <c r="N74" s="22">
        <v>0</v>
      </c>
      <c r="O74" s="22">
        <v>1745.2979999999998</v>
      </c>
      <c r="P74" s="21">
        <f t="shared" si="2"/>
        <v>44474.832246575344</v>
      </c>
      <c r="AA74" s="35"/>
    </row>
    <row r="75" spans="1:27" s="33" customFormat="1" ht="25.5" x14ac:dyDescent="0.2">
      <c r="A75" s="15" t="s">
        <v>137</v>
      </c>
      <c r="B75" s="25" t="s">
        <v>138</v>
      </c>
      <c r="C75" s="29">
        <v>7</v>
      </c>
      <c r="D75" s="17" t="s">
        <v>64</v>
      </c>
      <c r="E75" s="18">
        <v>503</v>
      </c>
      <c r="F75" s="30">
        <v>1</v>
      </c>
      <c r="G75" s="31">
        <f>4413.501*2</f>
        <v>8827.0020000000004</v>
      </c>
      <c r="H75" s="20">
        <f t="shared" si="11"/>
        <v>8827.0020000000004</v>
      </c>
      <c r="I75" s="21">
        <f t="shared" si="0"/>
        <v>105924.024</v>
      </c>
      <c r="J75" s="22">
        <v>0</v>
      </c>
      <c r="K75" s="22">
        <f t="shared" si="12"/>
        <v>1451.0140273972604</v>
      </c>
      <c r="L75" s="22">
        <f t="shared" si="1"/>
        <v>14510.140273972604</v>
      </c>
      <c r="M75" s="22">
        <v>0</v>
      </c>
      <c r="N75" s="22">
        <v>0</v>
      </c>
      <c r="O75" s="22">
        <v>4978.4279999999999</v>
      </c>
      <c r="P75" s="21">
        <f t="shared" si="2"/>
        <v>126863.60630136987</v>
      </c>
      <c r="AA75" s="35"/>
    </row>
    <row r="76" spans="1:27" s="33" customFormat="1" ht="25.5" x14ac:dyDescent="0.2">
      <c r="A76" s="15" t="s">
        <v>139</v>
      </c>
      <c r="B76" s="25" t="s">
        <v>140</v>
      </c>
      <c r="C76" s="29">
        <v>7</v>
      </c>
      <c r="D76" s="17" t="s">
        <v>64</v>
      </c>
      <c r="E76" s="18">
        <v>503</v>
      </c>
      <c r="F76" s="30">
        <v>1</v>
      </c>
      <c r="G76" s="31">
        <f>3900*2</f>
        <v>7800</v>
      </c>
      <c r="H76" s="20">
        <f t="shared" si="11"/>
        <v>7800</v>
      </c>
      <c r="I76" s="21">
        <f t="shared" si="0"/>
        <v>93600</v>
      </c>
      <c r="J76" s="22">
        <v>0</v>
      </c>
      <c r="K76" s="22">
        <f t="shared" si="12"/>
        <v>1282.1917808219177</v>
      </c>
      <c r="L76" s="22">
        <f t="shared" si="1"/>
        <v>12821.917808219177</v>
      </c>
      <c r="M76" s="22">
        <v>0</v>
      </c>
      <c r="N76" s="22">
        <v>0</v>
      </c>
      <c r="O76" s="22">
        <v>4399.2000000000007</v>
      </c>
      <c r="P76" s="21">
        <f t="shared" si="2"/>
        <v>112103.30958904109</v>
      </c>
      <c r="AA76" s="35"/>
    </row>
    <row r="77" spans="1:27" s="33" customFormat="1" ht="25.5" x14ac:dyDescent="0.2">
      <c r="A77" s="15" t="s">
        <v>141</v>
      </c>
      <c r="B77" s="25" t="s">
        <v>30</v>
      </c>
      <c r="C77" s="29">
        <v>7</v>
      </c>
      <c r="D77" s="17" t="s">
        <v>64</v>
      </c>
      <c r="E77" s="18">
        <v>503</v>
      </c>
      <c r="F77" s="30">
        <v>1</v>
      </c>
      <c r="G77" s="31">
        <f>2665.5*2</f>
        <v>5331</v>
      </c>
      <c r="H77" s="20">
        <f t="shared" si="11"/>
        <v>5331</v>
      </c>
      <c r="I77" s="21">
        <f t="shared" si="0"/>
        <v>63972</v>
      </c>
      <c r="J77" s="22">
        <v>0</v>
      </c>
      <c r="K77" s="22">
        <f t="shared" si="12"/>
        <v>876.32876712328766</v>
      </c>
      <c r="L77" s="22">
        <f t="shared" si="1"/>
        <v>8763.2876712328762</v>
      </c>
      <c r="M77" s="22">
        <v>0</v>
      </c>
      <c r="N77" s="22">
        <v>0</v>
      </c>
      <c r="O77" s="22">
        <v>3006.6839999999997</v>
      </c>
      <c r="P77" s="21">
        <f t="shared" si="2"/>
        <v>76618.300438356164</v>
      </c>
      <c r="AA77" s="35"/>
    </row>
    <row r="78" spans="1:27" s="33" customFormat="1" ht="25.5" x14ac:dyDescent="0.2">
      <c r="A78" s="15" t="s">
        <v>143</v>
      </c>
      <c r="B78" s="25" t="s">
        <v>144</v>
      </c>
      <c r="C78" s="29">
        <v>7</v>
      </c>
      <c r="D78" s="17" t="s">
        <v>64</v>
      </c>
      <c r="E78" s="18">
        <v>503</v>
      </c>
      <c r="F78" s="30">
        <v>1</v>
      </c>
      <c r="G78" s="31">
        <f>3486*2</f>
        <v>6972</v>
      </c>
      <c r="H78" s="20">
        <f t="shared" si="11"/>
        <v>6972</v>
      </c>
      <c r="I78" s="21">
        <f t="shared" ref="I78:I148" si="13">F78*G78*12</f>
        <v>83664</v>
      </c>
      <c r="J78" s="22">
        <v>0</v>
      </c>
      <c r="K78" s="22">
        <f t="shared" si="12"/>
        <v>1146.0821917808219</v>
      </c>
      <c r="L78" s="22">
        <f t="shared" ref="L78:L148" si="14">I78/365*50</f>
        <v>11460.82191780822</v>
      </c>
      <c r="M78" s="22">
        <v>0</v>
      </c>
      <c r="N78" s="22">
        <v>0</v>
      </c>
      <c r="O78" s="22">
        <v>3932.2080000000005</v>
      </c>
      <c r="P78" s="21">
        <f t="shared" ref="P78:P148" si="15">SUM(I78:O78)</f>
        <v>100203.11210958904</v>
      </c>
      <c r="AA78" s="35"/>
    </row>
    <row r="79" spans="1:27" s="33" customFormat="1" ht="25.5" x14ac:dyDescent="0.2">
      <c r="A79" s="15" t="s">
        <v>145</v>
      </c>
      <c r="B79" s="34" t="s">
        <v>30</v>
      </c>
      <c r="C79" s="29">
        <v>7</v>
      </c>
      <c r="D79" s="17" t="s">
        <v>64</v>
      </c>
      <c r="E79" s="18">
        <v>503</v>
      </c>
      <c r="F79" s="30">
        <v>1</v>
      </c>
      <c r="G79" s="31">
        <f>3486*2</f>
        <v>6972</v>
      </c>
      <c r="H79" s="20">
        <f t="shared" si="11"/>
        <v>6972</v>
      </c>
      <c r="I79" s="21">
        <f t="shared" si="13"/>
        <v>83664</v>
      </c>
      <c r="J79" s="22">
        <v>0</v>
      </c>
      <c r="K79" s="22">
        <f t="shared" si="12"/>
        <v>1146.0821917808219</v>
      </c>
      <c r="L79" s="22">
        <f t="shared" si="14"/>
        <v>11460.82191780822</v>
      </c>
      <c r="M79" s="22">
        <v>0</v>
      </c>
      <c r="N79" s="22">
        <v>0</v>
      </c>
      <c r="O79" s="22">
        <v>3932.2080000000005</v>
      </c>
      <c r="P79" s="21">
        <f t="shared" si="15"/>
        <v>100203.11210958904</v>
      </c>
      <c r="AA79" s="35"/>
    </row>
    <row r="80" spans="1:27" s="33" customFormat="1" ht="25.5" x14ac:dyDescent="0.2">
      <c r="A80" s="15" t="s">
        <v>147</v>
      </c>
      <c r="B80" s="25" t="s">
        <v>30</v>
      </c>
      <c r="C80" s="29">
        <v>7</v>
      </c>
      <c r="D80" s="17" t="s">
        <v>64</v>
      </c>
      <c r="E80" s="18">
        <v>503</v>
      </c>
      <c r="F80" s="30">
        <v>1</v>
      </c>
      <c r="G80" s="31">
        <f>2706*2</f>
        <v>5412</v>
      </c>
      <c r="H80" s="20">
        <f t="shared" si="11"/>
        <v>5412</v>
      </c>
      <c r="I80" s="21">
        <f t="shared" si="13"/>
        <v>64944</v>
      </c>
      <c r="J80" s="22">
        <v>0</v>
      </c>
      <c r="K80" s="22">
        <f t="shared" si="12"/>
        <v>889.64383561643842</v>
      </c>
      <c r="L80" s="22">
        <f t="shared" si="14"/>
        <v>8896.4383561643845</v>
      </c>
      <c r="M80" s="22">
        <v>0</v>
      </c>
      <c r="N80" s="22">
        <v>0</v>
      </c>
      <c r="O80" s="22">
        <v>3052.3679999999999</v>
      </c>
      <c r="P80" s="21">
        <f t="shared" si="15"/>
        <v>77782.450191780823</v>
      </c>
      <c r="AA80" s="35"/>
    </row>
    <row r="81" spans="1:27" s="33" customFormat="1" ht="25.5" x14ac:dyDescent="0.2">
      <c r="A81" s="15" t="s">
        <v>149</v>
      </c>
      <c r="B81" s="25" t="s">
        <v>30</v>
      </c>
      <c r="C81" s="29">
        <v>7</v>
      </c>
      <c r="D81" s="17" t="s">
        <v>64</v>
      </c>
      <c r="E81" s="18">
        <v>503</v>
      </c>
      <c r="F81" s="30">
        <v>1</v>
      </c>
      <c r="G81" s="31">
        <f>1564.5*2</f>
        <v>3129</v>
      </c>
      <c r="H81" s="20">
        <f t="shared" si="11"/>
        <v>3129</v>
      </c>
      <c r="I81" s="21">
        <f t="shared" si="13"/>
        <v>37548</v>
      </c>
      <c r="J81" s="22">
        <v>0</v>
      </c>
      <c r="K81" s="22">
        <f t="shared" si="12"/>
        <v>514.35616438356169</v>
      </c>
      <c r="L81" s="22">
        <f t="shared" si="14"/>
        <v>5143.5616438356165</v>
      </c>
      <c r="M81" s="22">
        <v>0</v>
      </c>
      <c r="N81" s="22">
        <v>0</v>
      </c>
      <c r="O81" s="22">
        <v>1764.7559999999999</v>
      </c>
      <c r="P81" s="21">
        <f t="shared" si="15"/>
        <v>44970.673808219181</v>
      </c>
      <c r="AA81" s="35"/>
    </row>
    <row r="82" spans="1:27" s="33" customFormat="1" ht="25.5" x14ac:dyDescent="0.2">
      <c r="A82" s="15" t="s">
        <v>145</v>
      </c>
      <c r="B82" s="25" t="s">
        <v>30</v>
      </c>
      <c r="C82" s="29">
        <v>7</v>
      </c>
      <c r="D82" s="17" t="s">
        <v>64</v>
      </c>
      <c r="E82" s="18">
        <v>503</v>
      </c>
      <c r="F82" s="30">
        <v>1</v>
      </c>
      <c r="G82" s="31">
        <f>2931.75*2</f>
        <v>5863.5</v>
      </c>
      <c r="H82" s="20">
        <f t="shared" si="11"/>
        <v>5863.5</v>
      </c>
      <c r="I82" s="21">
        <f t="shared" si="13"/>
        <v>70362</v>
      </c>
      <c r="J82" s="22">
        <v>0</v>
      </c>
      <c r="K82" s="22">
        <f t="shared" si="12"/>
        <v>963.8630136986302</v>
      </c>
      <c r="L82" s="22">
        <f t="shared" si="14"/>
        <v>9638.6301369863013</v>
      </c>
      <c r="M82" s="22">
        <v>0</v>
      </c>
      <c r="N82" s="22">
        <v>0</v>
      </c>
      <c r="O82" s="22">
        <v>3307.0140000000001</v>
      </c>
      <c r="P82" s="21">
        <f t="shared" si="15"/>
        <v>84271.507150684934</v>
      </c>
      <c r="AA82" s="35"/>
    </row>
    <row r="83" spans="1:27" s="33" customFormat="1" ht="25.5" x14ac:dyDescent="0.2">
      <c r="A83" s="15" t="s">
        <v>151</v>
      </c>
      <c r="B83" s="25" t="s">
        <v>152</v>
      </c>
      <c r="C83" s="29">
        <v>7</v>
      </c>
      <c r="D83" s="17" t="s">
        <v>64</v>
      </c>
      <c r="E83" s="18">
        <v>503</v>
      </c>
      <c r="F83" s="30">
        <v>1</v>
      </c>
      <c r="G83" s="31">
        <f>2835.501*2</f>
        <v>5671.0020000000004</v>
      </c>
      <c r="H83" s="20">
        <f t="shared" si="11"/>
        <v>5671.0020000000004</v>
      </c>
      <c r="I83" s="21">
        <f t="shared" si="13"/>
        <v>68052.024000000005</v>
      </c>
      <c r="J83" s="22">
        <v>0</v>
      </c>
      <c r="K83" s="22">
        <f t="shared" si="12"/>
        <v>932.21950684931517</v>
      </c>
      <c r="L83" s="22">
        <f t="shared" si="14"/>
        <v>9322.1950684931508</v>
      </c>
      <c r="M83" s="22">
        <v>0</v>
      </c>
      <c r="N83" s="22">
        <v>0</v>
      </c>
      <c r="O83" s="22">
        <v>3198.4439999999995</v>
      </c>
      <c r="P83" s="21">
        <f t="shared" si="15"/>
        <v>81504.882575342475</v>
      </c>
      <c r="AA83" s="35"/>
    </row>
    <row r="84" spans="1:27" s="33" customFormat="1" ht="25.5" x14ac:dyDescent="0.2">
      <c r="A84" s="15" t="s">
        <v>153</v>
      </c>
      <c r="B84" s="25" t="s">
        <v>154</v>
      </c>
      <c r="C84" s="29">
        <v>7</v>
      </c>
      <c r="D84" s="17" t="s">
        <v>64</v>
      </c>
      <c r="E84" s="18">
        <v>503</v>
      </c>
      <c r="F84" s="30">
        <v>1</v>
      </c>
      <c r="G84" s="31">
        <v>5299.5</v>
      </c>
      <c r="H84" s="20">
        <f t="shared" si="11"/>
        <v>5299.5</v>
      </c>
      <c r="I84" s="21">
        <f t="shared" si="13"/>
        <v>63594</v>
      </c>
      <c r="J84" s="22">
        <v>0</v>
      </c>
      <c r="K84" s="22">
        <f t="shared" si="12"/>
        <v>871.15068493150693</v>
      </c>
      <c r="L84" s="22">
        <f t="shared" si="14"/>
        <v>8711.5068493150684</v>
      </c>
      <c r="M84" s="22">
        <v>0</v>
      </c>
      <c r="N84" s="22">
        <v>0</v>
      </c>
      <c r="O84" s="22">
        <v>7852.7999999999993</v>
      </c>
      <c r="P84" s="21">
        <f t="shared" si="15"/>
        <v>81029.457534246569</v>
      </c>
      <c r="AA84" s="35"/>
    </row>
    <row r="85" spans="1:27" s="14" customFormat="1" ht="15" customHeight="1" x14ac:dyDescent="0.2">
      <c r="A85" s="56" t="s">
        <v>23</v>
      </c>
      <c r="B85" s="56"/>
      <c r="C85" s="56"/>
      <c r="D85" s="56"/>
      <c r="E85" s="56"/>
      <c r="F85" s="23">
        <f>SUM(F35:F84)</f>
        <v>51</v>
      </c>
      <c r="G85" s="20"/>
      <c r="H85" s="20"/>
      <c r="I85" s="24">
        <f>SUM(I35:I84)</f>
        <v>4227354.0720000006</v>
      </c>
      <c r="J85" s="24">
        <f t="shared" ref="J85:P85" si="16">SUM(J35:J84)</f>
        <v>0</v>
      </c>
      <c r="K85" s="24">
        <f t="shared" si="16"/>
        <v>57908.959890410952</v>
      </c>
      <c r="L85" s="24">
        <f t="shared" si="16"/>
        <v>579089.59890410956</v>
      </c>
      <c r="M85" s="24">
        <f t="shared" si="16"/>
        <v>0</v>
      </c>
      <c r="N85" s="24">
        <f t="shared" si="16"/>
        <v>0</v>
      </c>
      <c r="O85" s="24">
        <f t="shared" si="16"/>
        <v>339909.21360000019</v>
      </c>
      <c r="P85" s="24">
        <f t="shared" si="16"/>
        <v>5204261.8443945209</v>
      </c>
    </row>
    <row r="86" spans="1:27" s="14" customFormat="1" ht="15.75" x14ac:dyDescent="0.2">
      <c r="A86" s="15" t="s">
        <v>155</v>
      </c>
      <c r="B86" s="25" t="s">
        <v>156</v>
      </c>
      <c r="C86" s="29">
        <v>8</v>
      </c>
      <c r="D86" s="17" t="s">
        <v>155</v>
      </c>
      <c r="E86" s="18">
        <v>503</v>
      </c>
      <c r="F86" s="30">
        <v>1</v>
      </c>
      <c r="G86" s="31">
        <v>11538</v>
      </c>
      <c r="H86" s="20">
        <f t="shared" si="11"/>
        <v>11538</v>
      </c>
      <c r="I86" s="21">
        <f t="shared" si="13"/>
        <v>138456</v>
      </c>
      <c r="J86" s="22">
        <v>0</v>
      </c>
      <c r="K86" s="22">
        <f t="shared" si="12"/>
        <v>1896.6575342465753</v>
      </c>
      <c r="L86" s="22">
        <f t="shared" si="14"/>
        <v>18966.575342465752</v>
      </c>
      <c r="M86" s="22">
        <v>0</v>
      </c>
      <c r="N86" s="22">
        <v>0</v>
      </c>
      <c r="O86" s="22">
        <v>0</v>
      </c>
      <c r="P86" s="21">
        <f t="shared" si="15"/>
        <v>159319.23287671231</v>
      </c>
    </row>
    <row r="87" spans="1:27" s="14" customFormat="1" ht="22.5" x14ac:dyDescent="0.2">
      <c r="A87" s="15" t="s">
        <v>39</v>
      </c>
      <c r="B87" s="34" t="s">
        <v>157</v>
      </c>
      <c r="C87" s="29">
        <v>8</v>
      </c>
      <c r="D87" s="17" t="s">
        <v>155</v>
      </c>
      <c r="E87" s="18">
        <v>503</v>
      </c>
      <c r="F87" s="30">
        <v>2</v>
      </c>
      <c r="G87" s="31">
        <v>8073</v>
      </c>
      <c r="H87" s="20">
        <f t="shared" si="11"/>
        <v>16146</v>
      </c>
      <c r="I87" s="21">
        <f t="shared" si="13"/>
        <v>193752</v>
      </c>
      <c r="J87" s="22">
        <v>0</v>
      </c>
      <c r="K87" s="22">
        <f t="shared" si="12"/>
        <v>2654.1369863013697</v>
      </c>
      <c r="L87" s="22">
        <f t="shared" si="14"/>
        <v>26541.369863013701</v>
      </c>
      <c r="M87" s="22">
        <v>0</v>
      </c>
      <c r="N87" s="22">
        <v>0</v>
      </c>
      <c r="O87" s="22">
        <v>12332.0016</v>
      </c>
      <c r="P87" s="21">
        <f t="shared" si="15"/>
        <v>235279.50844931506</v>
      </c>
    </row>
    <row r="88" spans="1:27" s="14" customFormat="1" ht="25.5" x14ac:dyDescent="0.2">
      <c r="A88" s="15" t="s">
        <v>158</v>
      </c>
      <c r="B88" s="25" t="s">
        <v>159</v>
      </c>
      <c r="C88" s="29">
        <v>8</v>
      </c>
      <c r="D88" s="17" t="s">
        <v>155</v>
      </c>
      <c r="E88" s="18">
        <v>503</v>
      </c>
      <c r="F88" s="30">
        <v>1</v>
      </c>
      <c r="G88" s="31">
        <v>3606</v>
      </c>
      <c r="H88" s="20">
        <f t="shared" si="11"/>
        <v>3606</v>
      </c>
      <c r="I88" s="21">
        <f t="shared" si="13"/>
        <v>43272</v>
      </c>
      <c r="J88" s="22">
        <v>0</v>
      </c>
      <c r="K88" s="22">
        <f t="shared" si="12"/>
        <v>592.76712328767121</v>
      </c>
      <c r="L88" s="22">
        <f t="shared" si="14"/>
        <v>5927.6712328767126</v>
      </c>
      <c r="M88" s="22">
        <v>0</v>
      </c>
      <c r="N88" s="22">
        <v>0</v>
      </c>
      <c r="O88" s="22">
        <v>5729.0016000000005</v>
      </c>
      <c r="P88" s="21">
        <f t="shared" si="15"/>
        <v>55521.439956164388</v>
      </c>
    </row>
    <row r="89" spans="1:27" s="14" customFormat="1" ht="15.75" x14ac:dyDescent="0.2">
      <c r="A89" s="15" t="s">
        <v>160</v>
      </c>
      <c r="B89" s="25" t="s">
        <v>161</v>
      </c>
      <c r="C89" s="29">
        <v>8</v>
      </c>
      <c r="D89" s="17" t="s">
        <v>155</v>
      </c>
      <c r="E89" s="18">
        <v>503</v>
      </c>
      <c r="F89" s="30">
        <v>1</v>
      </c>
      <c r="G89" s="31">
        <v>4356</v>
      </c>
      <c r="H89" s="20">
        <f t="shared" si="11"/>
        <v>4356</v>
      </c>
      <c r="I89" s="21">
        <f t="shared" si="13"/>
        <v>52272</v>
      </c>
      <c r="J89" s="22">
        <v>0</v>
      </c>
      <c r="K89" s="22">
        <f t="shared" si="12"/>
        <v>716.05479452054794</v>
      </c>
      <c r="L89" s="22">
        <f t="shared" si="14"/>
        <v>7160.5479452054797</v>
      </c>
      <c r="M89" s="22">
        <v>0</v>
      </c>
      <c r="N89" s="22">
        <v>0</v>
      </c>
      <c r="O89" s="22">
        <v>6902.0015999999996</v>
      </c>
      <c r="P89" s="21">
        <f t="shared" si="15"/>
        <v>67050.604339726022</v>
      </c>
    </row>
    <row r="90" spans="1:27" s="14" customFormat="1" ht="15" customHeight="1" x14ac:dyDescent="0.2">
      <c r="A90" s="56" t="s">
        <v>23</v>
      </c>
      <c r="B90" s="56"/>
      <c r="C90" s="56"/>
      <c r="D90" s="56"/>
      <c r="E90" s="56"/>
      <c r="F90" s="23">
        <f>SUM(F86:F89)</f>
        <v>5</v>
      </c>
      <c r="G90" s="20"/>
      <c r="H90" s="20"/>
      <c r="I90" s="24">
        <f>SUM(I86:I89)</f>
        <v>427752</v>
      </c>
      <c r="J90" s="24">
        <f t="shared" ref="J90:P90" si="17">SUM(J86:J89)</f>
        <v>0</v>
      </c>
      <c r="K90" s="24">
        <f t="shared" si="17"/>
        <v>5859.6164383561636</v>
      </c>
      <c r="L90" s="24">
        <f t="shared" si="17"/>
        <v>58596.164383561641</v>
      </c>
      <c r="M90" s="24">
        <f t="shared" si="17"/>
        <v>0</v>
      </c>
      <c r="N90" s="24">
        <f t="shared" si="17"/>
        <v>0</v>
      </c>
      <c r="O90" s="24">
        <f t="shared" si="17"/>
        <v>24963.004799999999</v>
      </c>
      <c r="P90" s="24">
        <f t="shared" si="17"/>
        <v>517170.78562191781</v>
      </c>
    </row>
    <row r="91" spans="1:27" s="14" customFormat="1" ht="15.75" x14ac:dyDescent="0.2">
      <c r="A91" s="15" t="s">
        <v>162</v>
      </c>
      <c r="B91" s="25" t="s">
        <v>163</v>
      </c>
      <c r="C91" s="29">
        <v>9</v>
      </c>
      <c r="D91" s="17" t="s">
        <v>164</v>
      </c>
      <c r="E91" s="18">
        <v>503</v>
      </c>
      <c r="F91" s="30">
        <v>1</v>
      </c>
      <c r="G91" s="31">
        <v>16482</v>
      </c>
      <c r="H91" s="20">
        <f t="shared" si="11"/>
        <v>16482</v>
      </c>
      <c r="I91" s="21">
        <f t="shared" si="13"/>
        <v>197784</v>
      </c>
      <c r="J91" s="22">
        <v>0</v>
      </c>
      <c r="K91" s="22">
        <f t="shared" si="12"/>
        <v>2709.3698630136987</v>
      </c>
      <c r="L91" s="22">
        <f t="shared" si="14"/>
        <v>27093.698630136987</v>
      </c>
      <c r="M91" s="22">
        <v>0</v>
      </c>
      <c r="N91" s="22">
        <v>0</v>
      </c>
      <c r="O91" s="22">
        <v>0</v>
      </c>
      <c r="P91" s="21">
        <f t="shared" si="15"/>
        <v>227587.0684931507</v>
      </c>
    </row>
    <row r="92" spans="1:27" s="14" customFormat="1" ht="15.75" x14ac:dyDescent="0.2">
      <c r="A92" s="15" t="s">
        <v>165</v>
      </c>
      <c r="B92" s="25" t="s">
        <v>166</v>
      </c>
      <c r="C92" s="29">
        <v>9</v>
      </c>
      <c r="D92" s="17" t="s">
        <v>164</v>
      </c>
      <c r="E92" s="18">
        <v>503</v>
      </c>
      <c r="F92" s="30">
        <v>1</v>
      </c>
      <c r="G92" s="31">
        <v>8073</v>
      </c>
      <c r="H92" s="20">
        <f t="shared" si="11"/>
        <v>8073</v>
      </c>
      <c r="I92" s="21">
        <f t="shared" si="13"/>
        <v>96876</v>
      </c>
      <c r="J92" s="22">
        <v>0</v>
      </c>
      <c r="K92" s="22">
        <f t="shared" si="12"/>
        <v>1327.0684931506848</v>
      </c>
      <c r="L92" s="22">
        <f t="shared" si="14"/>
        <v>13270.68493150685</v>
      </c>
      <c r="M92" s="22">
        <v>0</v>
      </c>
      <c r="N92" s="22">
        <v>0</v>
      </c>
      <c r="O92" s="22">
        <v>12331.0008</v>
      </c>
      <c r="P92" s="21">
        <f t="shared" si="15"/>
        <v>123804.75422465753</v>
      </c>
    </row>
    <row r="93" spans="1:27" s="14" customFormat="1" ht="15.75" x14ac:dyDescent="0.2">
      <c r="A93" s="15" t="s">
        <v>167</v>
      </c>
      <c r="B93" s="25" t="s">
        <v>168</v>
      </c>
      <c r="C93" s="29">
        <v>9</v>
      </c>
      <c r="D93" s="17" t="s">
        <v>164</v>
      </c>
      <c r="E93" s="18">
        <v>503</v>
      </c>
      <c r="F93" s="30">
        <v>1</v>
      </c>
      <c r="G93" s="31">
        <v>7771.5</v>
      </c>
      <c r="H93" s="20">
        <f t="shared" si="11"/>
        <v>7771.5</v>
      </c>
      <c r="I93" s="21">
        <f t="shared" si="13"/>
        <v>93258</v>
      </c>
      <c r="J93" s="22">
        <v>0</v>
      </c>
      <c r="K93" s="22">
        <f t="shared" si="12"/>
        <v>1277.5068493150686</v>
      </c>
      <c r="L93" s="22">
        <f t="shared" si="14"/>
        <v>12775.068493150686</v>
      </c>
      <c r="M93" s="22">
        <v>0</v>
      </c>
      <c r="N93" s="22">
        <v>0</v>
      </c>
      <c r="O93" s="22">
        <v>11128.0008</v>
      </c>
      <c r="P93" s="21">
        <f t="shared" si="15"/>
        <v>118438.57614246575</v>
      </c>
    </row>
    <row r="94" spans="1:27" s="14" customFormat="1" ht="15.75" x14ac:dyDescent="0.2">
      <c r="A94" s="15" t="s">
        <v>67</v>
      </c>
      <c r="B94" s="25" t="s">
        <v>169</v>
      </c>
      <c r="C94" s="29">
        <v>9</v>
      </c>
      <c r="D94" s="17" t="s">
        <v>164</v>
      </c>
      <c r="E94" s="18">
        <v>503</v>
      </c>
      <c r="F94" s="30">
        <v>1</v>
      </c>
      <c r="G94" s="31">
        <f>2750.001*2</f>
        <v>5500.0020000000004</v>
      </c>
      <c r="H94" s="20">
        <f t="shared" si="11"/>
        <v>5500.0020000000004</v>
      </c>
      <c r="I94" s="21">
        <f t="shared" si="13"/>
        <v>66000.024000000005</v>
      </c>
      <c r="J94" s="22">
        <v>0</v>
      </c>
      <c r="K94" s="22">
        <f t="shared" si="12"/>
        <v>904.10991780821928</v>
      </c>
      <c r="L94" s="22">
        <f t="shared" si="14"/>
        <v>9041.0991780821932</v>
      </c>
      <c r="M94" s="22">
        <v>0</v>
      </c>
      <c r="N94" s="22">
        <v>0</v>
      </c>
      <c r="O94" s="22">
        <v>3102</v>
      </c>
      <c r="P94" s="21">
        <f t="shared" si="15"/>
        <v>79047.23309589042</v>
      </c>
    </row>
    <row r="95" spans="1:27" s="14" customFormat="1" ht="15" customHeight="1" x14ac:dyDescent="0.2">
      <c r="A95" s="56" t="s">
        <v>23</v>
      </c>
      <c r="B95" s="56"/>
      <c r="C95" s="56"/>
      <c r="D95" s="56"/>
      <c r="E95" s="56"/>
      <c r="F95" s="23">
        <f>SUM(F91:F94)</f>
        <v>4</v>
      </c>
      <c r="G95" s="20"/>
      <c r="H95" s="20"/>
      <c r="I95" s="24">
        <f>SUM(I91:I94)</f>
        <v>453918.02399999998</v>
      </c>
      <c r="J95" s="24">
        <f t="shared" ref="J95:P95" si="18">SUM(J91:J94)</f>
        <v>0</v>
      </c>
      <c r="K95" s="24">
        <f t="shared" si="18"/>
        <v>6218.0551232876714</v>
      </c>
      <c r="L95" s="24">
        <f t="shared" si="18"/>
        <v>62180.551232876714</v>
      </c>
      <c r="M95" s="24">
        <f t="shared" si="18"/>
        <v>0</v>
      </c>
      <c r="N95" s="24">
        <f t="shared" si="18"/>
        <v>0</v>
      </c>
      <c r="O95" s="24">
        <f t="shared" si="18"/>
        <v>26561.0016</v>
      </c>
      <c r="P95" s="24">
        <f t="shared" si="18"/>
        <v>548877.63195616438</v>
      </c>
    </row>
    <row r="96" spans="1:27" s="14" customFormat="1" ht="15.75" x14ac:dyDescent="0.2">
      <c r="A96" s="15" t="s">
        <v>170</v>
      </c>
      <c r="B96" s="25" t="s">
        <v>171</v>
      </c>
      <c r="C96" s="29">
        <v>10</v>
      </c>
      <c r="D96" s="17" t="s">
        <v>172</v>
      </c>
      <c r="E96" s="18">
        <v>502</v>
      </c>
      <c r="F96" s="30">
        <v>1</v>
      </c>
      <c r="G96" s="31">
        <v>11856</v>
      </c>
      <c r="H96" s="20">
        <f t="shared" si="11"/>
        <v>11856</v>
      </c>
      <c r="I96" s="21">
        <f t="shared" si="13"/>
        <v>142272</v>
      </c>
      <c r="J96" s="22">
        <v>0</v>
      </c>
      <c r="K96" s="22">
        <f t="shared" si="12"/>
        <v>1948.9315068493149</v>
      </c>
      <c r="L96" s="22">
        <f t="shared" si="14"/>
        <v>19489.31506849315</v>
      </c>
      <c r="M96" s="22">
        <v>0</v>
      </c>
      <c r="N96" s="22">
        <v>0</v>
      </c>
      <c r="O96" s="22">
        <v>5423.0016000000005</v>
      </c>
      <c r="P96" s="21">
        <f t="shared" si="15"/>
        <v>169133.24817534245</v>
      </c>
    </row>
    <row r="97" spans="1:26" s="14" customFormat="1" ht="15.75" x14ac:dyDescent="0.2">
      <c r="A97" s="15" t="s">
        <v>173</v>
      </c>
      <c r="B97" s="34" t="s">
        <v>410</v>
      </c>
      <c r="C97" s="29">
        <v>10</v>
      </c>
      <c r="D97" s="17" t="s">
        <v>172</v>
      </c>
      <c r="E97" s="18">
        <v>502</v>
      </c>
      <c r="F97" s="30">
        <v>2</v>
      </c>
      <c r="G97" s="31">
        <v>5856</v>
      </c>
      <c r="H97" s="20">
        <f t="shared" si="11"/>
        <v>11712</v>
      </c>
      <c r="I97" s="21">
        <f t="shared" si="13"/>
        <v>140544</v>
      </c>
      <c r="J97" s="22">
        <v>0</v>
      </c>
      <c r="K97" s="22">
        <f t="shared" si="12"/>
        <v>1925.2602739726026</v>
      </c>
      <c r="L97" s="22">
        <f t="shared" si="14"/>
        <v>19252.602739726026</v>
      </c>
      <c r="M97" s="22">
        <v>0</v>
      </c>
      <c r="N97" s="22">
        <v>0</v>
      </c>
      <c r="O97" s="22">
        <v>9615</v>
      </c>
      <c r="P97" s="21">
        <f t="shared" si="15"/>
        <v>171336.86301369863</v>
      </c>
    </row>
    <row r="98" spans="1:26" s="14" customFormat="1" ht="15.75" x14ac:dyDescent="0.2">
      <c r="A98" s="15" t="s">
        <v>173</v>
      </c>
      <c r="B98" s="34" t="s">
        <v>402</v>
      </c>
      <c r="C98" s="29">
        <v>10</v>
      </c>
      <c r="D98" s="17" t="s">
        <v>172</v>
      </c>
      <c r="E98" s="18">
        <v>502</v>
      </c>
      <c r="F98" s="30">
        <v>1</v>
      </c>
      <c r="G98" s="31">
        <v>6207</v>
      </c>
      <c r="H98" s="20">
        <f t="shared" si="11"/>
        <v>6207</v>
      </c>
      <c r="I98" s="21">
        <f t="shared" si="13"/>
        <v>74484</v>
      </c>
      <c r="J98" s="22"/>
      <c r="K98" s="22">
        <f t="shared" si="12"/>
        <v>1020.3287671232877</v>
      </c>
      <c r="L98" s="22">
        <f t="shared" si="14"/>
        <v>10203.287671232878</v>
      </c>
      <c r="M98" s="22"/>
      <c r="N98" s="22"/>
      <c r="O98" s="22">
        <v>9615</v>
      </c>
      <c r="P98" s="21">
        <f t="shared" si="15"/>
        <v>95322.616438356155</v>
      </c>
    </row>
    <row r="99" spans="1:26" s="14" customFormat="1" ht="15.75" x14ac:dyDescent="0.2">
      <c r="A99" s="15" t="s">
        <v>173</v>
      </c>
      <c r="B99" s="25" t="s">
        <v>30</v>
      </c>
      <c r="C99" s="29">
        <v>10</v>
      </c>
      <c r="D99" s="17" t="s">
        <v>172</v>
      </c>
      <c r="E99" s="18">
        <v>502</v>
      </c>
      <c r="F99" s="30">
        <v>1</v>
      </c>
      <c r="G99" s="31">
        <v>5856</v>
      </c>
      <c r="H99" s="20">
        <f t="shared" si="11"/>
        <v>5856</v>
      </c>
      <c r="I99" s="21">
        <f t="shared" si="13"/>
        <v>70272</v>
      </c>
      <c r="J99" s="22">
        <v>0</v>
      </c>
      <c r="K99" s="22">
        <f t="shared" si="12"/>
        <v>962.6301369863013</v>
      </c>
      <c r="L99" s="22">
        <f t="shared" si="14"/>
        <v>9626.301369863013</v>
      </c>
      <c r="M99" s="22">
        <v>0</v>
      </c>
      <c r="N99" s="22">
        <v>0</v>
      </c>
      <c r="O99" s="22">
        <v>6423.5999999999995</v>
      </c>
      <c r="P99" s="21">
        <f t="shared" si="15"/>
        <v>87284.531506849322</v>
      </c>
    </row>
    <row r="100" spans="1:26" s="14" customFormat="1" ht="15" customHeight="1" x14ac:dyDescent="0.2">
      <c r="A100" s="56" t="s">
        <v>23</v>
      </c>
      <c r="B100" s="56"/>
      <c r="C100" s="56"/>
      <c r="D100" s="56"/>
      <c r="E100" s="56"/>
      <c r="F100" s="23">
        <f>SUM(F96:F99)</f>
        <v>5</v>
      </c>
      <c r="G100" s="20"/>
      <c r="H100" s="20"/>
      <c r="I100" s="24">
        <f>SUM(I96:I99)</f>
        <v>427572</v>
      </c>
      <c r="J100" s="24">
        <f t="shared" ref="J100:P100" si="19">SUM(J96:J99)</f>
        <v>0</v>
      </c>
      <c r="K100" s="24">
        <f t="shared" si="19"/>
        <v>5857.1506849315065</v>
      </c>
      <c r="L100" s="24">
        <f t="shared" si="19"/>
        <v>58571.506849315076</v>
      </c>
      <c r="M100" s="24">
        <f t="shared" si="19"/>
        <v>0</v>
      </c>
      <c r="N100" s="24">
        <f t="shared" si="19"/>
        <v>0</v>
      </c>
      <c r="O100" s="24">
        <f t="shared" si="19"/>
        <v>31076.601599999998</v>
      </c>
      <c r="P100" s="24">
        <f t="shared" si="19"/>
        <v>523077.25913424656</v>
      </c>
    </row>
    <row r="101" spans="1:26" s="14" customFormat="1" ht="25.5" x14ac:dyDescent="0.2">
      <c r="A101" s="15" t="s">
        <v>175</v>
      </c>
      <c r="B101" s="25" t="s">
        <v>176</v>
      </c>
      <c r="C101" s="29">
        <v>11</v>
      </c>
      <c r="D101" s="17" t="s">
        <v>177</v>
      </c>
      <c r="E101" s="18">
        <v>503</v>
      </c>
      <c r="F101" s="30">
        <v>1</v>
      </c>
      <c r="G101" s="31">
        <v>19002</v>
      </c>
      <c r="H101" s="20">
        <f t="shared" si="11"/>
        <v>19002</v>
      </c>
      <c r="I101" s="21">
        <f t="shared" si="13"/>
        <v>228024</v>
      </c>
      <c r="J101" s="22">
        <v>0</v>
      </c>
      <c r="K101" s="22">
        <f t="shared" si="12"/>
        <v>3123.6164383561645</v>
      </c>
      <c r="L101" s="22">
        <f t="shared" si="14"/>
        <v>31236.164383561645</v>
      </c>
      <c r="M101" s="22">
        <v>0</v>
      </c>
      <c r="N101" s="22">
        <v>0</v>
      </c>
      <c r="O101" s="22">
        <v>0</v>
      </c>
      <c r="P101" s="21">
        <f t="shared" si="15"/>
        <v>262383.78082191781</v>
      </c>
    </row>
    <row r="102" spans="1:26" s="14" customFormat="1" ht="25.5" x14ac:dyDescent="0.2">
      <c r="A102" s="15" t="s">
        <v>178</v>
      </c>
      <c r="B102" s="25" t="s">
        <v>179</v>
      </c>
      <c r="C102" s="29">
        <v>11</v>
      </c>
      <c r="D102" s="17" t="s">
        <v>177</v>
      </c>
      <c r="E102" s="18">
        <v>503</v>
      </c>
      <c r="F102" s="30">
        <v>1</v>
      </c>
      <c r="G102" s="31">
        <v>8253</v>
      </c>
      <c r="H102" s="20">
        <f t="shared" si="11"/>
        <v>8253</v>
      </c>
      <c r="I102" s="21">
        <f t="shared" si="13"/>
        <v>99036</v>
      </c>
      <c r="J102" s="22">
        <v>0</v>
      </c>
      <c r="K102" s="22">
        <f t="shared" si="12"/>
        <v>1356.6575342465753</v>
      </c>
      <c r="L102" s="22">
        <f t="shared" si="14"/>
        <v>13566.575342465754</v>
      </c>
      <c r="M102" s="22">
        <v>0</v>
      </c>
      <c r="N102" s="22">
        <v>0</v>
      </c>
      <c r="O102" s="22">
        <v>12598.0008</v>
      </c>
      <c r="P102" s="21">
        <f t="shared" si="15"/>
        <v>126557.23367671233</v>
      </c>
    </row>
    <row r="103" spans="1:26" s="14" customFormat="1" ht="25.5" x14ac:dyDescent="0.2">
      <c r="A103" s="15" t="s">
        <v>180</v>
      </c>
      <c r="B103" s="25" t="s">
        <v>181</v>
      </c>
      <c r="C103" s="29">
        <v>11</v>
      </c>
      <c r="D103" s="17" t="s">
        <v>177</v>
      </c>
      <c r="E103" s="18">
        <v>503</v>
      </c>
      <c r="F103" s="30">
        <v>1</v>
      </c>
      <c r="G103" s="31">
        <v>8095.5</v>
      </c>
      <c r="H103" s="20">
        <f t="shared" si="11"/>
        <v>8095.5</v>
      </c>
      <c r="I103" s="21">
        <f t="shared" si="13"/>
        <v>97146</v>
      </c>
      <c r="J103" s="22">
        <v>0</v>
      </c>
      <c r="K103" s="22">
        <f t="shared" si="12"/>
        <v>1330.7671232876712</v>
      </c>
      <c r="L103" s="22">
        <f t="shared" si="14"/>
        <v>13307.671232876712</v>
      </c>
      <c r="M103" s="22">
        <v>0</v>
      </c>
      <c r="N103" s="22">
        <v>0</v>
      </c>
      <c r="O103" s="22">
        <v>12364.0008</v>
      </c>
      <c r="P103" s="21">
        <f t="shared" si="15"/>
        <v>124148.43915616439</v>
      </c>
    </row>
    <row r="104" spans="1:26" s="14" customFormat="1" ht="26.25" customHeight="1" x14ac:dyDescent="0.2">
      <c r="A104" s="15" t="s">
        <v>182</v>
      </c>
      <c r="B104" s="25" t="s">
        <v>183</v>
      </c>
      <c r="C104" s="29">
        <v>11</v>
      </c>
      <c r="D104" s="17" t="s">
        <v>177</v>
      </c>
      <c r="E104" s="18">
        <v>503</v>
      </c>
      <c r="F104" s="30">
        <v>1</v>
      </c>
      <c r="G104" s="31">
        <v>12769.5</v>
      </c>
      <c r="H104" s="20">
        <f t="shared" si="11"/>
        <v>12769.5</v>
      </c>
      <c r="I104" s="21">
        <f t="shared" si="13"/>
        <v>153234</v>
      </c>
      <c r="J104" s="22">
        <v>0</v>
      </c>
      <c r="K104" s="22">
        <f t="shared" si="12"/>
        <v>2099.0958904109589</v>
      </c>
      <c r="L104" s="22">
        <f t="shared" si="14"/>
        <v>20990.95890410959</v>
      </c>
      <c r="M104" s="22">
        <v>0</v>
      </c>
      <c r="N104" s="22">
        <v>0</v>
      </c>
      <c r="O104" s="22">
        <v>19211.0016</v>
      </c>
      <c r="P104" s="21">
        <f t="shared" si="15"/>
        <v>195535.05639452054</v>
      </c>
    </row>
    <row r="105" spans="1:26" s="14" customFormat="1" ht="26.25" customHeight="1" x14ac:dyDescent="0.2">
      <c r="A105" s="15" t="s">
        <v>180</v>
      </c>
      <c r="B105" s="25" t="s">
        <v>184</v>
      </c>
      <c r="C105" s="29">
        <v>11</v>
      </c>
      <c r="D105" s="17" t="s">
        <v>177</v>
      </c>
      <c r="E105" s="18">
        <v>503</v>
      </c>
      <c r="F105" s="30">
        <v>1</v>
      </c>
      <c r="G105" s="31">
        <v>15012</v>
      </c>
      <c r="H105" s="20">
        <f t="shared" si="11"/>
        <v>15012</v>
      </c>
      <c r="I105" s="21">
        <f t="shared" si="13"/>
        <v>180144</v>
      </c>
      <c r="J105" s="22">
        <v>0</v>
      </c>
      <c r="K105" s="22">
        <f t="shared" si="12"/>
        <v>2467.7260273972606</v>
      </c>
      <c r="L105" s="22">
        <f t="shared" si="14"/>
        <v>24677.260273972603</v>
      </c>
      <c r="M105" s="22">
        <v>0</v>
      </c>
      <c r="N105" s="22">
        <v>0</v>
      </c>
      <c r="O105" s="22">
        <v>22494</v>
      </c>
      <c r="P105" s="21">
        <f t="shared" si="15"/>
        <v>229782.98630136988</v>
      </c>
    </row>
    <row r="106" spans="1:26" s="14" customFormat="1" ht="25.5" x14ac:dyDescent="0.2">
      <c r="A106" s="15" t="s">
        <v>185</v>
      </c>
      <c r="B106" s="25" t="s">
        <v>186</v>
      </c>
      <c r="C106" s="29">
        <v>11</v>
      </c>
      <c r="D106" s="17" t="s">
        <v>177</v>
      </c>
      <c r="E106" s="18">
        <v>503</v>
      </c>
      <c r="F106" s="30">
        <v>1</v>
      </c>
      <c r="G106" s="31">
        <v>10686</v>
      </c>
      <c r="H106" s="20">
        <f t="shared" si="11"/>
        <v>10686</v>
      </c>
      <c r="I106" s="21">
        <f t="shared" si="13"/>
        <v>128232</v>
      </c>
      <c r="J106" s="22">
        <v>0</v>
      </c>
      <c r="K106" s="22">
        <f t="shared" si="12"/>
        <v>1756.6027397260273</v>
      </c>
      <c r="L106" s="22">
        <f t="shared" si="14"/>
        <v>17566.027397260274</v>
      </c>
      <c r="M106" s="22">
        <v>0</v>
      </c>
      <c r="N106" s="22">
        <v>0</v>
      </c>
      <c r="O106" s="22">
        <v>6026.9040000000005</v>
      </c>
      <c r="P106" s="21">
        <f t="shared" si="15"/>
        <v>153581.53413698633</v>
      </c>
    </row>
    <row r="107" spans="1:26" s="14" customFormat="1" ht="25.5" x14ac:dyDescent="0.2">
      <c r="A107" s="15" t="s">
        <v>50</v>
      </c>
      <c r="B107" s="25" t="s">
        <v>187</v>
      </c>
      <c r="C107" s="29">
        <v>11</v>
      </c>
      <c r="D107" s="17" t="s">
        <v>177</v>
      </c>
      <c r="E107" s="18">
        <v>503</v>
      </c>
      <c r="F107" s="30">
        <v>1</v>
      </c>
      <c r="G107" s="31">
        <v>8442</v>
      </c>
      <c r="H107" s="20">
        <f t="shared" si="11"/>
        <v>8442</v>
      </c>
      <c r="I107" s="21">
        <f t="shared" si="13"/>
        <v>101304</v>
      </c>
      <c r="J107" s="22">
        <v>0</v>
      </c>
      <c r="K107" s="22">
        <f t="shared" si="12"/>
        <v>1387.7260273972604</v>
      </c>
      <c r="L107" s="22">
        <f t="shared" si="14"/>
        <v>13877.260273972604</v>
      </c>
      <c r="M107" s="22">
        <v>0</v>
      </c>
      <c r="N107" s="22">
        <v>0</v>
      </c>
      <c r="O107" s="22">
        <v>12882</v>
      </c>
      <c r="P107" s="21">
        <f t="shared" si="15"/>
        <v>129450.98630136986</v>
      </c>
    </row>
    <row r="108" spans="1:26" s="14" customFormat="1" ht="25.5" x14ac:dyDescent="0.2">
      <c r="A108" s="15" t="s">
        <v>47</v>
      </c>
      <c r="B108" s="25" t="s">
        <v>188</v>
      </c>
      <c r="C108" s="29">
        <v>11</v>
      </c>
      <c r="D108" s="17" t="s">
        <v>177</v>
      </c>
      <c r="E108" s="18">
        <v>503</v>
      </c>
      <c r="F108" s="30">
        <v>1</v>
      </c>
      <c r="G108" s="31">
        <v>9333</v>
      </c>
      <c r="H108" s="20">
        <f t="shared" si="11"/>
        <v>9333</v>
      </c>
      <c r="I108" s="21">
        <f t="shared" si="13"/>
        <v>111996</v>
      </c>
      <c r="J108" s="22">
        <v>0</v>
      </c>
      <c r="K108" s="22">
        <f t="shared" si="12"/>
        <v>1534.191780821918</v>
      </c>
      <c r="L108" s="22">
        <f t="shared" si="14"/>
        <v>15341.917808219179</v>
      </c>
      <c r="M108" s="22">
        <v>0</v>
      </c>
      <c r="N108" s="22">
        <v>0</v>
      </c>
      <c r="O108" s="22">
        <v>14193</v>
      </c>
      <c r="P108" s="21">
        <f t="shared" si="15"/>
        <v>143065.10958904109</v>
      </c>
    </row>
    <row r="109" spans="1:26" s="14" customFormat="1" ht="25.5" x14ac:dyDescent="0.2">
      <c r="A109" s="15" t="s">
        <v>39</v>
      </c>
      <c r="B109" s="25" t="s">
        <v>189</v>
      </c>
      <c r="C109" s="29">
        <v>11</v>
      </c>
      <c r="D109" s="17" t="s">
        <v>177</v>
      </c>
      <c r="E109" s="18">
        <v>503</v>
      </c>
      <c r="F109" s="30">
        <v>1</v>
      </c>
      <c r="G109" s="31">
        <f>4181.25*2</f>
        <v>8362.5</v>
      </c>
      <c r="H109" s="20">
        <f t="shared" si="11"/>
        <v>8362.5</v>
      </c>
      <c r="I109" s="21">
        <f t="shared" si="13"/>
        <v>100350</v>
      </c>
      <c r="J109" s="22">
        <v>0</v>
      </c>
      <c r="K109" s="22">
        <f t="shared" si="12"/>
        <v>1374.6575342465753</v>
      </c>
      <c r="L109" s="22">
        <f t="shared" si="14"/>
        <v>13746.575342465752</v>
      </c>
      <c r="M109" s="22">
        <v>0</v>
      </c>
      <c r="N109" s="22">
        <v>0</v>
      </c>
      <c r="O109" s="32">
        <v>4716.4500000000007</v>
      </c>
      <c r="P109" s="21">
        <f t="shared" si="15"/>
        <v>120187.68287671234</v>
      </c>
    </row>
    <row r="110" spans="1:26" s="14" customFormat="1" ht="15" customHeight="1" x14ac:dyDescent="0.2">
      <c r="A110" s="56" t="s">
        <v>23</v>
      </c>
      <c r="B110" s="56"/>
      <c r="C110" s="56"/>
      <c r="D110" s="56"/>
      <c r="E110" s="56"/>
      <c r="F110" s="23">
        <f>SUM(F101:F109)</f>
        <v>9</v>
      </c>
      <c r="G110" s="20"/>
      <c r="H110" s="20">
        <f t="shared" si="11"/>
        <v>0</v>
      </c>
      <c r="I110" s="24">
        <f>SUM(I101:I109)</f>
        <v>1199466</v>
      </c>
      <c r="J110" s="24">
        <f t="shared" ref="J110:P110" si="20">SUM(J101:J109)</f>
        <v>0</v>
      </c>
      <c r="K110" s="24">
        <f t="shared" si="20"/>
        <v>16431.041095890414</v>
      </c>
      <c r="L110" s="24">
        <f t="shared" si="20"/>
        <v>164310.4109589041</v>
      </c>
      <c r="M110" s="24">
        <f t="shared" si="20"/>
        <v>0</v>
      </c>
      <c r="N110" s="24">
        <f t="shared" si="20"/>
        <v>0</v>
      </c>
      <c r="O110" s="24">
        <f t="shared" si="20"/>
        <v>104485.3572</v>
      </c>
      <c r="P110" s="24">
        <f t="shared" si="20"/>
        <v>1484692.8092547946</v>
      </c>
    </row>
    <row r="111" spans="1:26" s="14" customFormat="1" ht="15.95" customHeight="1" x14ac:dyDescent="0.2">
      <c r="A111" s="15" t="s">
        <v>190</v>
      </c>
      <c r="B111" s="25" t="s">
        <v>191</v>
      </c>
      <c r="C111" s="29">
        <v>12</v>
      </c>
      <c r="D111" s="17" t="s">
        <v>192</v>
      </c>
      <c r="E111" s="18">
        <v>503</v>
      </c>
      <c r="F111" s="30">
        <v>1</v>
      </c>
      <c r="G111" s="31">
        <v>19002</v>
      </c>
      <c r="H111" s="20">
        <f t="shared" si="11"/>
        <v>19002</v>
      </c>
      <c r="I111" s="21">
        <f t="shared" si="13"/>
        <v>228024</v>
      </c>
      <c r="J111" s="22">
        <v>0</v>
      </c>
      <c r="K111" s="22">
        <f t="shared" si="12"/>
        <v>3123.6164383561645</v>
      </c>
      <c r="L111" s="22">
        <f t="shared" si="14"/>
        <v>31236.164383561645</v>
      </c>
      <c r="M111" s="22">
        <v>0</v>
      </c>
      <c r="N111" s="22">
        <v>0</v>
      </c>
      <c r="O111" s="22">
        <v>0</v>
      </c>
      <c r="P111" s="21">
        <f t="shared" si="15"/>
        <v>262383.78082191781</v>
      </c>
    </row>
    <row r="112" spans="1:26" s="14" customFormat="1" ht="15.95" customHeight="1" x14ac:dyDescent="0.2">
      <c r="A112" s="15" t="s">
        <v>193</v>
      </c>
      <c r="B112" s="25" t="s">
        <v>194</v>
      </c>
      <c r="C112" s="29">
        <v>12</v>
      </c>
      <c r="D112" s="17" t="s">
        <v>192</v>
      </c>
      <c r="E112" s="18">
        <v>503</v>
      </c>
      <c r="F112" s="30">
        <v>1</v>
      </c>
      <c r="G112" s="31">
        <v>18910.5</v>
      </c>
      <c r="H112" s="20">
        <f t="shared" si="11"/>
        <v>18910.5</v>
      </c>
      <c r="I112" s="21">
        <f t="shared" si="13"/>
        <v>226926</v>
      </c>
      <c r="J112" s="22">
        <v>0</v>
      </c>
      <c r="K112" s="22">
        <f t="shared" si="12"/>
        <v>3108.5753424657537</v>
      </c>
      <c r="L112" s="22">
        <f t="shared" si="14"/>
        <v>31085.753424657538</v>
      </c>
      <c r="M112" s="22">
        <v>0</v>
      </c>
      <c r="N112" s="22">
        <v>0</v>
      </c>
      <c r="O112" s="22">
        <v>8667</v>
      </c>
      <c r="P112" s="21">
        <f t="shared" si="15"/>
        <v>269787.32876712328</v>
      </c>
      <c r="R112" s="36"/>
      <c r="T112" s="37"/>
      <c r="U112" s="37"/>
      <c r="V112" s="37"/>
      <c r="W112" s="37"/>
      <c r="X112" s="37"/>
      <c r="Y112" s="37"/>
      <c r="Z112" s="37"/>
    </row>
    <row r="113" spans="1:16" s="14" customFormat="1" ht="15.95" customHeight="1" x14ac:dyDescent="0.2">
      <c r="A113" s="15" t="s">
        <v>195</v>
      </c>
      <c r="B113" s="25" t="s">
        <v>196</v>
      </c>
      <c r="C113" s="29">
        <v>12</v>
      </c>
      <c r="D113" s="17" t="s">
        <v>192</v>
      </c>
      <c r="E113" s="18">
        <v>503</v>
      </c>
      <c r="F113" s="30">
        <v>1</v>
      </c>
      <c r="G113" s="31">
        <v>9894</v>
      </c>
      <c r="H113" s="20">
        <f t="shared" si="11"/>
        <v>9894</v>
      </c>
      <c r="I113" s="21">
        <f t="shared" si="13"/>
        <v>118728</v>
      </c>
      <c r="J113" s="22">
        <v>0</v>
      </c>
      <c r="K113" s="22">
        <f t="shared" si="12"/>
        <v>1626.4109589041095</v>
      </c>
      <c r="L113" s="22">
        <f t="shared" si="14"/>
        <v>16264.109589041094</v>
      </c>
      <c r="M113" s="22">
        <v>0</v>
      </c>
      <c r="N113" s="22">
        <v>0</v>
      </c>
      <c r="O113" s="22">
        <v>15796.0008</v>
      </c>
      <c r="P113" s="21">
        <f t="shared" si="15"/>
        <v>152414.52134794521</v>
      </c>
    </row>
    <row r="114" spans="1:16" s="14" customFormat="1" ht="15.95" customHeight="1" x14ac:dyDescent="0.2">
      <c r="A114" s="15" t="s">
        <v>67</v>
      </c>
      <c r="B114" s="25" t="s">
        <v>197</v>
      </c>
      <c r="C114" s="29">
        <v>12</v>
      </c>
      <c r="D114" s="17" t="s">
        <v>192</v>
      </c>
      <c r="E114" s="18">
        <v>503</v>
      </c>
      <c r="F114" s="30">
        <v>1</v>
      </c>
      <c r="G114" s="31">
        <v>11121</v>
      </c>
      <c r="H114" s="20">
        <f t="shared" si="11"/>
        <v>11121</v>
      </c>
      <c r="I114" s="21">
        <f t="shared" si="13"/>
        <v>133452</v>
      </c>
      <c r="J114" s="22">
        <v>0</v>
      </c>
      <c r="K114" s="22">
        <f t="shared" si="12"/>
        <v>1828.1095890410959</v>
      </c>
      <c r="L114" s="22">
        <f t="shared" si="14"/>
        <v>18281.095890410958</v>
      </c>
      <c r="M114" s="22">
        <v>0</v>
      </c>
      <c r="N114" s="22">
        <v>0</v>
      </c>
      <c r="O114" s="22">
        <v>13286.0016</v>
      </c>
      <c r="P114" s="21">
        <f t="shared" si="15"/>
        <v>166847.20707945203</v>
      </c>
    </row>
    <row r="115" spans="1:16" s="14" customFormat="1" ht="15.95" customHeight="1" x14ac:dyDescent="0.2">
      <c r="A115" s="15" t="s">
        <v>198</v>
      </c>
      <c r="B115" s="25" t="s">
        <v>30</v>
      </c>
      <c r="C115" s="29">
        <v>12</v>
      </c>
      <c r="D115" s="17" t="s">
        <v>192</v>
      </c>
      <c r="E115" s="18">
        <v>503</v>
      </c>
      <c r="F115" s="30">
        <v>1</v>
      </c>
      <c r="G115" s="31">
        <v>8625</v>
      </c>
      <c r="H115" s="20">
        <f t="shared" si="11"/>
        <v>8625</v>
      </c>
      <c r="I115" s="21">
        <f t="shared" si="13"/>
        <v>103500</v>
      </c>
      <c r="J115" s="22">
        <v>0</v>
      </c>
      <c r="K115" s="22">
        <f t="shared" si="12"/>
        <v>1417.8082191780823</v>
      </c>
      <c r="L115" s="22">
        <f t="shared" si="14"/>
        <v>14178.082191780823</v>
      </c>
      <c r="M115" s="22">
        <v>0</v>
      </c>
      <c r="N115" s="22">
        <v>0</v>
      </c>
      <c r="O115" s="22">
        <v>13825.0008</v>
      </c>
      <c r="P115" s="21">
        <f t="shared" si="15"/>
        <v>132920.89121095891</v>
      </c>
    </row>
    <row r="116" spans="1:16" s="14" customFormat="1" ht="15.95" customHeight="1" x14ac:dyDescent="0.2">
      <c r="A116" s="15" t="s">
        <v>200</v>
      </c>
      <c r="B116" s="25" t="s">
        <v>201</v>
      </c>
      <c r="C116" s="29">
        <v>12</v>
      </c>
      <c r="D116" s="17" t="s">
        <v>192</v>
      </c>
      <c r="E116" s="18">
        <v>503</v>
      </c>
      <c r="F116" s="30">
        <v>1</v>
      </c>
      <c r="G116" s="31">
        <v>8340</v>
      </c>
      <c r="H116" s="20">
        <f t="shared" si="11"/>
        <v>8340</v>
      </c>
      <c r="I116" s="21">
        <f t="shared" si="13"/>
        <v>100080</v>
      </c>
      <c r="J116" s="22">
        <v>0</v>
      </c>
      <c r="K116" s="22">
        <f t="shared" si="12"/>
        <v>1370.958904109589</v>
      </c>
      <c r="L116" s="22">
        <f t="shared" si="14"/>
        <v>13709.589041095891</v>
      </c>
      <c r="M116" s="22">
        <v>0</v>
      </c>
      <c r="N116" s="22">
        <v>0</v>
      </c>
      <c r="O116" s="22">
        <v>12731.0016</v>
      </c>
      <c r="P116" s="21">
        <f t="shared" si="15"/>
        <v>127891.54954520549</v>
      </c>
    </row>
    <row r="117" spans="1:16" s="14" customFormat="1" ht="74.25" customHeight="1" x14ac:dyDescent="0.2">
      <c r="A117" s="18" t="s">
        <v>202</v>
      </c>
      <c r="B117" s="38" t="s">
        <v>203</v>
      </c>
      <c r="C117" s="29">
        <v>12</v>
      </c>
      <c r="D117" s="39" t="s">
        <v>192</v>
      </c>
      <c r="E117" s="18">
        <v>503</v>
      </c>
      <c r="F117" s="30">
        <v>6</v>
      </c>
      <c r="G117" s="31">
        <v>8340</v>
      </c>
      <c r="H117" s="20">
        <f t="shared" si="11"/>
        <v>50040</v>
      </c>
      <c r="I117" s="21">
        <f t="shared" si="13"/>
        <v>600480</v>
      </c>
      <c r="J117" s="22">
        <v>0</v>
      </c>
      <c r="K117" s="22">
        <f t="shared" si="12"/>
        <v>8225.7534246575342</v>
      </c>
      <c r="L117" s="22">
        <f t="shared" si="14"/>
        <v>82257.534246575349</v>
      </c>
      <c r="M117" s="22">
        <v>0</v>
      </c>
      <c r="N117" s="22">
        <v>0</v>
      </c>
      <c r="O117" s="22">
        <v>12731.0016</v>
      </c>
      <c r="P117" s="21">
        <f t="shared" si="15"/>
        <v>703694.28927123279</v>
      </c>
    </row>
    <row r="118" spans="1:16" s="14" customFormat="1" ht="15.95" customHeight="1" x14ac:dyDescent="0.2">
      <c r="A118" s="15" t="s">
        <v>204</v>
      </c>
      <c r="B118" s="25" t="s">
        <v>205</v>
      </c>
      <c r="C118" s="29">
        <v>12</v>
      </c>
      <c r="D118" s="17" t="s">
        <v>192</v>
      </c>
      <c r="E118" s="18">
        <v>503</v>
      </c>
      <c r="F118" s="30">
        <v>1</v>
      </c>
      <c r="G118" s="31">
        <v>8679</v>
      </c>
      <c r="H118" s="20">
        <f t="shared" si="11"/>
        <v>8679</v>
      </c>
      <c r="I118" s="21">
        <f t="shared" si="13"/>
        <v>104148</v>
      </c>
      <c r="J118" s="22">
        <v>0</v>
      </c>
      <c r="K118" s="22">
        <f t="shared" si="12"/>
        <v>1426.6849315068494</v>
      </c>
      <c r="L118" s="22">
        <f t="shared" si="14"/>
        <v>14266.849315068492</v>
      </c>
      <c r="M118" s="22">
        <v>0</v>
      </c>
      <c r="N118" s="22">
        <v>0</v>
      </c>
      <c r="O118" s="22">
        <v>13229.0016</v>
      </c>
      <c r="P118" s="21">
        <f t="shared" si="15"/>
        <v>133070.53584657534</v>
      </c>
    </row>
    <row r="119" spans="1:16" s="14" customFormat="1" ht="15.95" customHeight="1" x14ac:dyDescent="0.2">
      <c r="A119" s="15" t="s">
        <v>206</v>
      </c>
      <c r="B119" s="25" t="s">
        <v>207</v>
      </c>
      <c r="C119" s="29">
        <v>12</v>
      </c>
      <c r="D119" s="17" t="s">
        <v>192</v>
      </c>
      <c r="E119" s="18">
        <v>503</v>
      </c>
      <c r="F119" s="30">
        <v>1</v>
      </c>
      <c r="G119" s="31">
        <v>8313</v>
      </c>
      <c r="H119" s="20">
        <f t="shared" si="11"/>
        <v>8313</v>
      </c>
      <c r="I119" s="21">
        <f t="shared" si="13"/>
        <v>99756</v>
      </c>
      <c r="J119" s="22">
        <v>0</v>
      </c>
      <c r="K119" s="22">
        <f t="shared" si="12"/>
        <v>1366.5205479452056</v>
      </c>
      <c r="L119" s="22">
        <f t="shared" si="14"/>
        <v>13665.205479452055</v>
      </c>
      <c r="M119" s="22">
        <v>0</v>
      </c>
      <c r="N119" s="22">
        <v>0</v>
      </c>
      <c r="O119" s="22">
        <v>12689</v>
      </c>
      <c r="P119" s="21">
        <f t="shared" si="15"/>
        <v>127476.72602739726</v>
      </c>
    </row>
    <row r="120" spans="1:16" s="14" customFormat="1" ht="15.95" customHeight="1" x14ac:dyDescent="0.2">
      <c r="A120" s="15" t="s">
        <v>208</v>
      </c>
      <c r="B120" s="25" t="s">
        <v>209</v>
      </c>
      <c r="C120" s="29">
        <v>12</v>
      </c>
      <c r="D120" s="17" t="s">
        <v>192</v>
      </c>
      <c r="E120" s="18">
        <v>503</v>
      </c>
      <c r="F120" s="30">
        <v>1</v>
      </c>
      <c r="G120" s="31">
        <v>5569.5</v>
      </c>
      <c r="H120" s="20">
        <f t="shared" si="11"/>
        <v>5569.5</v>
      </c>
      <c r="I120" s="21">
        <f t="shared" si="13"/>
        <v>66834</v>
      </c>
      <c r="J120" s="22">
        <v>0</v>
      </c>
      <c r="K120" s="22">
        <f t="shared" si="12"/>
        <v>915.53424657534254</v>
      </c>
      <c r="L120" s="22">
        <f t="shared" si="14"/>
        <v>9155.3424657534251</v>
      </c>
      <c r="M120" s="22">
        <v>0</v>
      </c>
      <c r="N120" s="22">
        <v>0</v>
      </c>
      <c r="O120" s="22">
        <v>8729.0015999999996</v>
      </c>
      <c r="P120" s="21">
        <f t="shared" si="15"/>
        <v>85633.878312328772</v>
      </c>
    </row>
    <row r="121" spans="1:16" s="14" customFormat="1" ht="15.95" customHeight="1" x14ac:dyDescent="0.2">
      <c r="A121" s="15" t="s">
        <v>210</v>
      </c>
      <c r="B121" s="25" t="s">
        <v>211</v>
      </c>
      <c r="C121" s="29">
        <v>12</v>
      </c>
      <c r="D121" s="17" t="s">
        <v>192</v>
      </c>
      <c r="E121" s="18">
        <v>503</v>
      </c>
      <c r="F121" s="30">
        <v>1</v>
      </c>
      <c r="G121" s="31">
        <v>0</v>
      </c>
      <c r="H121" s="20">
        <f t="shared" si="11"/>
        <v>0</v>
      </c>
      <c r="I121" s="21">
        <f t="shared" si="13"/>
        <v>0</v>
      </c>
      <c r="J121" s="22">
        <v>0</v>
      </c>
      <c r="K121" s="22">
        <f t="shared" si="12"/>
        <v>0</v>
      </c>
      <c r="L121" s="22">
        <f t="shared" si="14"/>
        <v>0</v>
      </c>
      <c r="M121" s="22">
        <v>0</v>
      </c>
      <c r="N121" s="22">
        <v>0</v>
      </c>
      <c r="O121" s="22">
        <v>0</v>
      </c>
      <c r="P121" s="21">
        <f t="shared" si="15"/>
        <v>0</v>
      </c>
    </row>
    <row r="122" spans="1:16" s="14" customFormat="1" ht="15.95" customHeight="1" x14ac:dyDescent="0.2">
      <c r="A122" s="15" t="s">
        <v>212</v>
      </c>
      <c r="B122" s="25" t="s">
        <v>213</v>
      </c>
      <c r="C122" s="29">
        <v>12</v>
      </c>
      <c r="D122" s="17" t="s">
        <v>192</v>
      </c>
      <c r="E122" s="18">
        <v>503</v>
      </c>
      <c r="F122" s="30">
        <v>1</v>
      </c>
      <c r="G122" s="31">
        <v>6588</v>
      </c>
      <c r="H122" s="20">
        <f t="shared" si="11"/>
        <v>6588</v>
      </c>
      <c r="I122" s="21">
        <f t="shared" si="13"/>
        <v>79056</v>
      </c>
      <c r="J122" s="22">
        <v>0</v>
      </c>
      <c r="K122" s="22">
        <f t="shared" si="12"/>
        <v>1082.958904109589</v>
      </c>
      <c r="L122" s="22">
        <f t="shared" si="14"/>
        <v>10829.589041095891</v>
      </c>
      <c r="M122" s="22">
        <v>0</v>
      </c>
      <c r="N122" s="22">
        <v>0</v>
      </c>
      <c r="O122" s="22">
        <v>10237.0008</v>
      </c>
      <c r="P122" s="21">
        <f t="shared" si="15"/>
        <v>101205.54874520548</v>
      </c>
    </row>
    <row r="123" spans="1:16" s="14" customFormat="1" ht="27.75" customHeight="1" x14ac:dyDescent="0.2">
      <c r="A123" s="15" t="s">
        <v>198</v>
      </c>
      <c r="B123" s="38" t="s">
        <v>214</v>
      </c>
      <c r="C123" s="29">
        <v>12</v>
      </c>
      <c r="D123" s="17" t="s">
        <v>192</v>
      </c>
      <c r="E123" s="18">
        <v>503</v>
      </c>
      <c r="F123" s="30">
        <v>2</v>
      </c>
      <c r="G123" s="31">
        <v>9082.5</v>
      </c>
      <c r="H123" s="20">
        <f t="shared" si="11"/>
        <v>18165</v>
      </c>
      <c r="I123" s="21">
        <f t="shared" si="13"/>
        <v>217980</v>
      </c>
      <c r="J123" s="22">
        <v>0</v>
      </c>
      <c r="K123" s="22">
        <f t="shared" si="12"/>
        <v>2986.0273972602736</v>
      </c>
      <c r="L123" s="22">
        <f t="shared" si="14"/>
        <v>29860.273972602739</v>
      </c>
      <c r="M123" s="22">
        <v>0</v>
      </c>
      <c r="N123" s="22">
        <v>0</v>
      </c>
      <c r="O123" s="22">
        <v>13825.0008</v>
      </c>
      <c r="P123" s="21">
        <f t="shared" si="15"/>
        <v>264651.30216986302</v>
      </c>
    </row>
    <row r="124" spans="1:16" s="14" customFormat="1" ht="15.95" customHeight="1" x14ac:dyDescent="0.2">
      <c r="A124" s="15" t="s">
        <v>215</v>
      </c>
      <c r="B124" s="25" t="s">
        <v>216</v>
      </c>
      <c r="C124" s="29">
        <v>12</v>
      </c>
      <c r="D124" s="17" t="s">
        <v>192</v>
      </c>
      <c r="E124" s="18">
        <v>503</v>
      </c>
      <c r="F124" s="30">
        <v>1</v>
      </c>
      <c r="G124" s="31">
        <v>12480</v>
      </c>
      <c r="H124" s="20">
        <f t="shared" si="11"/>
        <v>12480</v>
      </c>
      <c r="I124" s="21">
        <f t="shared" si="13"/>
        <v>149760</v>
      </c>
      <c r="J124" s="22">
        <v>0</v>
      </c>
      <c r="K124" s="22">
        <f t="shared" si="12"/>
        <v>2051.5068493150684</v>
      </c>
      <c r="L124" s="22">
        <f t="shared" si="14"/>
        <v>20515.068493150684</v>
      </c>
      <c r="M124" s="22">
        <v>0</v>
      </c>
      <c r="N124" s="22">
        <v>0</v>
      </c>
      <c r="O124" s="22">
        <v>18791.0016</v>
      </c>
      <c r="P124" s="21">
        <f t="shared" si="15"/>
        <v>191117.57694246576</v>
      </c>
    </row>
    <row r="125" spans="1:16" s="14" customFormat="1" ht="15.95" customHeight="1" x14ac:dyDescent="0.2">
      <c r="A125" s="15" t="s">
        <v>217</v>
      </c>
      <c r="B125" s="25" t="s">
        <v>218</v>
      </c>
      <c r="C125" s="29">
        <v>12</v>
      </c>
      <c r="D125" s="17" t="s">
        <v>192</v>
      </c>
      <c r="E125" s="18">
        <v>503</v>
      </c>
      <c r="F125" s="30">
        <v>1</v>
      </c>
      <c r="G125" s="31">
        <v>8856</v>
      </c>
      <c r="H125" s="20">
        <f t="shared" si="11"/>
        <v>8856</v>
      </c>
      <c r="I125" s="21">
        <f t="shared" si="13"/>
        <v>106272</v>
      </c>
      <c r="J125" s="22">
        <v>0</v>
      </c>
      <c r="K125" s="22">
        <f t="shared" si="12"/>
        <v>1455.7808219178082</v>
      </c>
      <c r="L125" s="22">
        <f t="shared" si="14"/>
        <v>14557.808219178081</v>
      </c>
      <c r="M125" s="22">
        <v>0</v>
      </c>
      <c r="N125" s="22">
        <v>0</v>
      </c>
      <c r="O125" s="22">
        <v>13001.0016</v>
      </c>
      <c r="P125" s="21">
        <f t="shared" si="15"/>
        <v>135286.59064109589</v>
      </c>
    </row>
    <row r="126" spans="1:16" s="14" customFormat="1" ht="15.95" customHeight="1" x14ac:dyDescent="0.2">
      <c r="A126" s="15" t="s">
        <v>219</v>
      </c>
      <c r="B126" s="25" t="s">
        <v>220</v>
      </c>
      <c r="C126" s="29">
        <v>12</v>
      </c>
      <c r="D126" s="17" t="s">
        <v>192</v>
      </c>
      <c r="E126" s="18">
        <v>503</v>
      </c>
      <c r="F126" s="30">
        <v>1</v>
      </c>
      <c r="G126" s="31">
        <v>7626</v>
      </c>
      <c r="H126" s="20">
        <f t="shared" si="11"/>
        <v>7626</v>
      </c>
      <c r="I126" s="21">
        <f t="shared" si="13"/>
        <v>91512</v>
      </c>
      <c r="J126" s="22">
        <v>0</v>
      </c>
      <c r="K126" s="22">
        <f t="shared" si="12"/>
        <v>1253.5890410958905</v>
      </c>
      <c r="L126" s="22">
        <f t="shared" si="14"/>
        <v>12535.890410958906</v>
      </c>
      <c r="M126" s="22">
        <v>0</v>
      </c>
      <c r="N126" s="22">
        <v>0</v>
      </c>
      <c r="O126" s="22">
        <v>10830</v>
      </c>
      <c r="P126" s="21">
        <f t="shared" si="15"/>
        <v>116131.4794520548</v>
      </c>
    </row>
    <row r="127" spans="1:16" s="14" customFormat="1" ht="15.95" customHeight="1" x14ac:dyDescent="0.2">
      <c r="A127" s="15" t="s">
        <v>221</v>
      </c>
      <c r="B127" s="25" t="s">
        <v>222</v>
      </c>
      <c r="C127" s="29">
        <v>12</v>
      </c>
      <c r="D127" s="17" t="s">
        <v>192</v>
      </c>
      <c r="E127" s="18">
        <v>503</v>
      </c>
      <c r="F127" s="30">
        <v>1</v>
      </c>
      <c r="G127" s="31">
        <v>6036</v>
      </c>
      <c r="H127" s="20">
        <f t="shared" si="11"/>
        <v>6036</v>
      </c>
      <c r="I127" s="21">
        <f t="shared" si="13"/>
        <v>72432</v>
      </c>
      <c r="J127" s="22">
        <v>0</v>
      </c>
      <c r="K127" s="22">
        <f t="shared" si="12"/>
        <v>992.21917808219177</v>
      </c>
      <c r="L127" s="22">
        <f t="shared" si="14"/>
        <v>9922.1917808219168</v>
      </c>
      <c r="M127" s="22">
        <v>0</v>
      </c>
      <c r="N127" s="22">
        <v>0</v>
      </c>
      <c r="O127" s="22">
        <v>9424.0007999999998</v>
      </c>
      <c r="P127" s="21">
        <f t="shared" si="15"/>
        <v>92770.411758904098</v>
      </c>
    </row>
    <row r="128" spans="1:16" s="14" customFormat="1" ht="15.95" customHeight="1" x14ac:dyDescent="0.2">
      <c r="A128" s="15" t="s">
        <v>47</v>
      </c>
      <c r="B128" s="25" t="s">
        <v>223</v>
      </c>
      <c r="C128" s="29">
        <v>12</v>
      </c>
      <c r="D128" s="17" t="s">
        <v>192</v>
      </c>
      <c r="E128" s="18">
        <v>503</v>
      </c>
      <c r="F128" s="30">
        <v>1</v>
      </c>
      <c r="G128" s="31">
        <v>8340</v>
      </c>
      <c r="H128" s="20">
        <f t="shared" si="11"/>
        <v>8340</v>
      </c>
      <c r="I128" s="21">
        <f t="shared" si="13"/>
        <v>100080</v>
      </c>
      <c r="J128" s="22">
        <v>0</v>
      </c>
      <c r="K128" s="22">
        <f t="shared" si="12"/>
        <v>1370.958904109589</v>
      </c>
      <c r="L128" s="22">
        <f t="shared" si="14"/>
        <v>13709.589041095891</v>
      </c>
      <c r="M128" s="22">
        <v>0</v>
      </c>
      <c r="N128" s="22">
        <v>0</v>
      </c>
      <c r="O128" s="22">
        <v>12731.0016</v>
      </c>
      <c r="P128" s="21">
        <f t="shared" si="15"/>
        <v>127891.54954520549</v>
      </c>
    </row>
    <row r="129" spans="1:16" s="14" customFormat="1" ht="26.25" customHeight="1" x14ac:dyDescent="0.2">
      <c r="A129" s="15" t="s">
        <v>224</v>
      </c>
      <c r="B129" s="38" t="s">
        <v>225</v>
      </c>
      <c r="C129" s="29">
        <v>12</v>
      </c>
      <c r="D129" s="17" t="s">
        <v>192</v>
      </c>
      <c r="E129" s="18">
        <v>503</v>
      </c>
      <c r="F129" s="30">
        <v>2</v>
      </c>
      <c r="G129" s="31">
        <v>7626</v>
      </c>
      <c r="H129" s="20">
        <f t="shared" si="11"/>
        <v>15252</v>
      </c>
      <c r="I129" s="21">
        <f t="shared" si="13"/>
        <v>183024</v>
      </c>
      <c r="J129" s="22">
        <v>0</v>
      </c>
      <c r="K129" s="22">
        <f t="shared" si="12"/>
        <v>2507.178082191781</v>
      </c>
      <c r="L129" s="22">
        <f t="shared" si="14"/>
        <v>25071.780821917811</v>
      </c>
      <c r="M129" s="22">
        <v>0</v>
      </c>
      <c r="N129" s="22">
        <v>0</v>
      </c>
      <c r="O129" s="22">
        <v>10830</v>
      </c>
      <c r="P129" s="21">
        <f t="shared" si="15"/>
        <v>221432.9589041096</v>
      </c>
    </row>
    <row r="130" spans="1:16" s="14" customFormat="1" ht="15.95" customHeight="1" x14ac:dyDescent="0.2">
      <c r="A130" s="15" t="s">
        <v>202</v>
      </c>
      <c r="B130" s="25" t="s">
        <v>226</v>
      </c>
      <c r="C130" s="29">
        <v>12</v>
      </c>
      <c r="D130" s="17" t="s">
        <v>192</v>
      </c>
      <c r="E130" s="18">
        <v>503</v>
      </c>
      <c r="F130" s="30">
        <v>1</v>
      </c>
      <c r="G130" s="31">
        <v>8818.5</v>
      </c>
      <c r="H130" s="20">
        <f t="shared" si="11"/>
        <v>8818.5</v>
      </c>
      <c r="I130" s="21">
        <f t="shared" si="13"/>
        <v>105822</v>
      </c>
      <c r="J130" s="22">
        <v>0</v>
      </c>
      <c r="K130" s="22">
        <f t="shared" si="12"/>
        <v>1449.6164383561643</v>
      </c>
      <c r="L130" s="22">
        <f t="shared" si="14"/>
        <v>14496.164383561643</v>
      </c>
      <c r="M130" s="22">
        <v>0</v>
      </c>
      <c r="N130" s="22">
        <v>0</v>
      </c>
      <c r="O130" s="22">
        <v>12944.0016</v>
      </c>
      <c r="P130" s="21">
        <f t="shared" si="15"/>
        <v>134711.7824219178</v>
      </c>
    </row>
    <row r="131" spans="1:16" s="14" customFormat="1" ht="15.95" customHeight="1" x14ac:dyDescent="0.2">
      <c r="A131" s="15" t="s">
        <v>227</v>
      </c>
      <c r="B131" s="25" t="s">
        <v>30</v>
      </c>
      <c r="C131" s="29">
        <v>12</v>
      </c>
      <c r="D131" s="17" t="s">
        <v>192</v>
      </c>
      <c r="E131" s="18">
        <v>503</v>
      </c>
      <c r="F131" s="30">
        <v>1</v>
      </c>
      <c r="G131" s="31">
        <v>5770.5</v>
      </c>
      <c r="H131" s="20">
        <f t="shared" si="11"/>
        <v>5770.5</v>
      </c>
      <c r="I131" s="21">
        <f t="shared" si="13"/>
        <v>69246</v>
      </c>
      <c r="J131" s="22">
        <v>0</v>
      </c>
      <c r="K131" s="22">
        <f t="shared" si="12"/>
        <v>948.57534246575347</v>
      </c>
      <c r="L131" s="22">
        <f t="shared" si="14"/>
        <v>9485.7534246575342</v>
      </c>
      <c r="M131" s="22">
        <v>0</v>
      </c>
      <c r="N131" s="22">
        <v>0</v>
      </c>
      <c r="O131" s="22">
        <v>9017.0015999999996</v>
      </c>
      <c r="P131" s="21">
        <f t="shared" si="15"/>
        <v>88697.330367123301</v>
      </c>
    </row>
    <row r="132" spans="1:16" s="14" customFormat="1" ht="15.95" customHeight="1" x14ac:dyDescent="0.2">
      <c r="A132" s="15" t="s">
        <v>229</v>
      </c>
      <c r="B132" s="25" t="s">
        <v>230</v>
      </c>
      <c r="C132" s="29">
        <v>12</v>
      </c>
      <c r="D132" s="17" t="s">
        <v>192</v>
      </c>
      <c r="E132" s="18">
        <v>503</v>
      </c>
      <c r="F132" s="30">
        <v>1</v>
      </c>
      <c r="G132" s="31">
        <v>8874</v>
      </c>
      <c r="H132" s="20">
        <f t="shared" si="11"/>
        <v>8874</v>
      </c>
      <c r="I132" s="21">
        <f t="shared" si="13"/>
        <v>106488</v>
      </c>
      <c r="J132" s="22">
        <v>0</v>
      </c>
      <c r="K132" s="22">
        <f t="shared" si="12"/>
        <v>1458.7397260273972</v>
      </c>
      <c r="L132" s="22">
        <f t="shared" si="14"/>
        <v>14587.39726027397</v>
      </c>
      <c r="M132" s="22">
        <v>0</v>
      </c>
      <c r="N132" s="22">
        <v>0</v>
      </c>
      <c r="O132" s="22">
        <v>12516</v>
      </c>
      <c r="P132" s="21">
        <f t="shared" si="15"/>
        <v>135050.13698630137</v>
      </c>
    </row>
    <row r="133" spans="1:16" s="14" customFormat="1" ht="15.95" customHeight="1" x14ac:dyDescent="0.2">
      <c r="A133" s="15" t="s">
        <v>231</v>
      </c>
      <c r="B133" s="25" t="s">
        <v>232</v>
      </c>
      <c r="C133" s="29">
        <v>12</v>
      </c>
      <c r="D133" s="17" t="s">
        <v>192</v>
      </c>
      <c r="E133" s="18">
        <v>503</v>
      </c>
      <c r="F133" s="30">
        <v>1</v>
      </c>
      <c r="G133" s="31">
        <v>8340</v>
      </c>
      <c r="H133" s="20">
        <f t="shared" si="11"/>
        <v>8340</v>
      </c>
      <c r="I133" s="21">
        <f t="shared" si="13"/>
        <v>100080</v>
      </c>
      <c r="J133" s="22">
        <v>0</v>
      </c>
      <c r="K133" s="22">
        <f t="shared" si="12"/>
        <v>1370.958904109589</v>
      </c>
      <c r="L133" s="22">
        <f t="shared" si="14"/>
        <v>13709.589041095891</v>
      </c>
      <c r="M133" s="22">
        <v>0</v>
      </c>
      <c r="N133" s="22">
        <v>0</v>
      </c>
      <c r="O133" s="22">
        <v>12731.0016</v>
      </c>
      <c r="P133" s="21">
        <f t="shared" si="15"/>
        <v>127891.54954520549</v>
      </c>
    </row>
    <row r="134" spans="1:16" s="14" customFormat="1" ht="15.95" customHeight="1" x14ac:dyDescent="0.2">
      <c r="A134" s="15" t="s">
        <v>39</v>
      </c>
      <c r="B134" s="25" t="s">
        <v>30</v>
      </c>
      <c r="C134" s="29">
        <v>12</v>
      </c>
      <c r="D134" s="17" t="s">
        <v>192</v>
      </c>
      <c r="E134" s="18">
        <v>503</v>
      </c>
      <c r="F134" s="30">
        <v>1</v>
      </c>
      <c r="G134" s="31">
        <f>2464.0005*2</f>
        <v>4928.0010000000002</v>
      </c>
      <c r="H134" s="20">
        <f t="shared" si="11"/>
        <v>4928.0010000000002</v>
      </c>
      <c r="I134" s="21">
        <f t="shared" si="13"/>
        <v>59136.012000000002</v>
      </c>
      <c r="J134" s="22">
        <v>0</v>
      </c>
      <c r="K134" s="22">
        <f t="shared" si="12"/>
        <v>810.08235616438355</v>
      </c>
      <c r="L134" s="22">
        <f t="shared" si="14"/>
        <v>8100.823561643836</v>
      </c>
      <c r="M134" s="22">
        <v>0</v>
      </c>
      <c r="N134" s="22">
        <v>0</v>
      </c>
      <c r="O134" s="22">
        <v>2779.3920000000003</v>
      </c>
      <c r="P134" s="21">
        <f t="shared" si="15"/>
        <v>70826.309917808234</v>
      </c>
    </row>
    <row r="135" spans="1:16" s="14" customFormat="1" ht="15.95" customHeight="1" x14ac:dyDescent="0.2">
      <c r="A135" s="15" t="s">
        <v>39</v>
      </c>
      <c r="B135" s="25" t="s">
        <v>30</v>
      </c>
      <c r="C135" s="29">
        <v>12</v>
      </c>
      <c r="D135" s="17" t="s">
        <v>192</v>
      </c>
      <c r="E135" s="18">
        <v>503</v>
      </c>
      <c r="F135" s="30">
        <v>1</v>
      </c>
      <c r="G135" s="31">
        <f>3219.75*2</f>
        <v>6439.5</v>
      </c>
      <c r="H135" s="20">
        <f t="shared" si="11"/>
        <v>6439.5</v>
      </c>
      <c r="I135" s="21">
        <f t="shared" si="13"/>
        <v>77274</v>
      </c>
      <c r="J135" s="22">
        <v>0</v>
      </c>
      <c r="K135" s="22">
        <f t="shared" si="12"/>
        <v>1058.5479452054794</v>
      </c>
      <c r="L135" s="22">
        <f t="shared" si="14"/>
        <v>10585.479452054795</v>
      </c>
      <c r="M135" s="22">
        <v>0</v>
      </c>
      <c r="N135" s="22">
        <v>0</v>
      </c>
      <c r="O135" s="22">
        <v>3631.8779999999997</v>
      </c>
      <c r="P135" s="21">
        <f t="shared" si="15"/>
        <v>92549.905397260271</v>
      </c>
    </row>
    <row r="136" spans="1:16" s="14" customFormat="1" ht="15.95" customHeight="1" x14ac:dyDescent="0.2">
      <c r="A136" s="15" t="s">
        <v>39</v>
      </c>
      <c r="B136" s="25" t="s">
        <v>30</v>
      </c>
      <c r="C136" s="29">
        <v>12</v>
      </c>
      <c r="D136" s="17" t="s">
        <v>192</v>
      </c>
      <c r="E136" s="18">
        <v>503</v>
      </c>
      <c r="F136" s="30">
        <v>1</v>
      </c>
      <c r="G136" s="31">
        <f>2489.25*2</f>
        <v>4978.5</v>
      </c>
      <c r="H136" s="20">
        <f t="shared" si="11"/>
        <v>4978.5</v>
      </c>
      <c r="I136" s="21">
        <f t="shared" si="13"/>
        <v>59742</v>
      </c>
      <c r="J136" s="22">
        <v>0</v>
      </c>
      <c r="K136" s="22">
        <f t="shared" si="12"/>
        <v>818.38356164383549</v>
      </c>
      <c r="L136" s="22">
        <f t="shared" si="14"/>
        <v>8183.8356164383558</v>
      </c>
      <c r="M136" s="22">
        <v>0</v>
      </c>
      <c r="N136" s="22">
        <v>0</v>
      </c>
      <c r="O136" s="22">
        <v>2807.8739999999998</v>
      </c>
      <c r="P136" s="21">
        <f t="shared" si="15"/>
        <v>71552.093178082185</v>
      </c>
    </row>
    <row r="137" spans="1:16" s="14" customFormat="1" ht="15.95" customHeight="1" x14ac:dyDescent="0.2">
      <c r="A137" s="15" t="s">
        <v>235</v>
      </c>
      <c r="B137" s="25" t="s">
        <v>236</v>
      </c>
      <c r="C137" s="29">
        <v>12</v>
      </c>
      <c r="D137" s="17" t="s">
        <v>192</v>
      </c>
      <c r="E137" s="18">
        <v>503</v>
      </c>
      <c r="F137" s="30">
        <v>1</v>
      </c>
      <c r="G137" s="31">
        <v>6414</v>
      </c>
      <c r="H137" s="20">
        <f t="shared" si="11"/>
        <v>6414</v>
      </c>
      <c r="I137" s="21">
        <f t="shared" si="13"/>
        <v>76968</v>
      </c>
      <c r="J137" s="22">
        <v>0</v>
      </c>
      <c r="K137" s="22">
        <f t="shared" si="12"/>
        <v>1054.3561643835617</v>
      </c>
      <c r="L137" s="22">
        <f t="shared" si="14"/>
        <v>10543.561643835616</v>
      </c>
      <c r="M137" s="22">
        <v>0</v>
      </c>
      <c r="N137" s="22">
        <v>0</v>
      </c>
      <c r="O137" s="22">
        <v>3426.8076000000001</v>
      </c>
      <c r="P137" s="21">
        <f t="shared" si="15"/>
        <v>91992.725408219179</v>
      </c>
    </row>
    <row r="138" spans="1:16" s="14" customFormat="1" ht="15.95" customHeight="1" x14ac:dyDescent="0.2">
      <c r="A138" s="15" t="s">
        <v>39</v>
      </c>
      <c r="B138" s="25" t="s">
        <v>237</v>
      </c>
      <c r="C138" s="29">
        <v>12</v>
      </c>
      <c r="D138" s="17" t="s">
        <v>192</v>
      </c>
      <c r="E138" s="18">
        <v>503</v>
      </c>
      <c r="F138" s="30">
        <v>1</v>
      </c>
      <c r="G138" s="31">
        <v>7632</v>
      </c>
      <c r="H138" s="20">
        <f t="shared" si="11"/>
        <v>7632</v>
      </c>
      <c r="I138" s="21">
        <f t="shared" si="13"/>
        <v>91584</v>
      </c>
      <c r="J138" s="22">
        <v>0</v>
      </c>
      <c r="K138" s="22">
        <f t="shared" si="12"/>
        <v>1254.5753424657535</v>
      </c>
      <c r="L138" s="22">
        <f t="shared" si="14"/>
        <v>12545.753424657534</v>
      </c>
      <c r="M138" s="22">
        <v>0</v>
      </c>
      <c r="N138" s="22">
        <v>0</v>
      </c>
      <c r="O138" s="22">
        <v>7663.92</v>
      </c>
      <c r="P138" s="21">
        <f t="shared" si="15"/>
        <v>113048.2487671233</v>
      </c>
    </row>
    <row r="139" spans="1:16" s="14" customFormat="1" ht="15.95" customHeight="1" x14ac:dyDescent="0.2">
      <c r="A139" s="15" t="s">
        <v>39</v>
      </c>
      <c r="B139" s="25" t="s">
        <v>238</v>
      </c>
      <c r="C139" s="29">
        <v>12</v>
      </c>
      <c r="D139" s="17" t="s">
        <v>192</v>
      </c>
      <c r="E139" s="18">
        <v>503</v>
      </c>
      <c r="F139" s="30">
        <v>1</v>
      </c>
      <c r="G139" s="31">
        <v>7632</v>
      </c>
      <c r="H139" s="20">
        <f t="shared" ref="H139:H202" si="21">+G139*F139</f>
        <v>7632</v>
      </c>
      <c r="I139" s="21">
        <f t="shared" si="13"/>
        <v>91584</v>
      </c>
      <c r="J139" s="22">
        <v>0</v>
      </c>
      <c r="K139" s="22">
        <f t="shared" ref="K139:K202" si="22">I139/365*20*25%</f>
        <v>1254.5753424657535</v>
      </c>
      <c r="L139" s="22">
        <f t="shared" si="14"/>
        <v>12545.753424657534</v>
      </c>
      <c r="M139" s="22">
        <v>0</v>
      </c>
      <c r="N139" s="22">
        <v>0</v>
      </c>
      <c r="O139" s="22">
        <v>7663.92</v>
      </c>
      <c r="P139" s="21">
        <f t="shared" si="15"/>
        <v>113048.2487671233</v>
      </c>
    </row>
    <row r="140" spans="1:16" s="14" customFormat="1" ht="15.95" customHeight="1" x14ac:dyDescent="0.2">
      <c r="A140" s="15" t="s">
        <v>239</v>
      </c>
      <c r="B140" s="25" t="s">
        <v>240</v>
      </c>
      <c r="C140" s="29">
        <v>12</v>
      </c>
      <c r="D140" s="17" t="s">
        <v>192</v>
      </c>
      <c r="E140" s="18">
        <v>503</v>
      </c>
      <c r="F140" s="30">
        <v>1</v>
      </c>
      <c r="G140" s="31">
        <v>12453</v>
      </c>
      <c r="H140" s="20">
        <f t="shared" si="21"/>
        <v>12453</v>
      </c>
      <c r="I140" s="21">
        <f t="shared" si="13"/>
        <v>149436</v>
      </c>
      <c r="J140" s="22">
        <v>0</v>
      </c>
      <c r="K140" s="22">
        <f t="shared" si="22"/>
        <v>2047.0684931506848</v>
      </c>
      <c r="L140" s="22">
        <f t="shared" si="14"/>
        <v>20470.68493150685</v>
      </c>
      <c r="M140" s="22">
        <v>0</v>
      </c>
      <c r="N140" s="22">
        <v>0</v>
      </c>
      <c r="O140" s="22">
        <v>12988.32</v>
      </c>
      <c r="P140" s="21">
        <f t="shared" si="15"/>
        <v>184942.07342465754</v>
      </c>
    </row>
    <row r="141" spans="1:16" s="14" customFormat="1" ht="15.95" customHeight="1" x14ac:dyDescent="0.2">
      <c r="A141" s="15" t="s">
        <v>39</v>
      </c>
      <c r="B141" s="25" t="s">
        <v>241</v>
      </c>
      <c r="C141" s="29">
        <v>12</v>
      </c>
      <c r="D141" s="17" t="s">
        <v>192</v>
      </c>
      <c r="E141" s="18">
        <v>503</v>
      </c>
      <c r="F141" s="30">
        <v>1</v>
      </c>
      <c r="G141" s="31">
        <f>2793*2</f>
        <v>5586</v>
      </c>
      <c r="H141" s="20">
        <f t="shared" si="21"/>
        <v>5586</v>
      </c>
      <c r="I141" s="21">
        <f t="shared" si="13"/>
        <v>67032</v>
      </c>
      <c r="J141" s="22">
        <v>0</v>
      </c>
      <c r="K141" s="22">
        <f t="shared" si="22"/>
        <v>918.24657534246569</v>
      </c>
      <c r="L141" s="22">
        <f t="shared" si="14"/>
        <v>9182.4657534246562</v>
      </c>
      <c r="M141" s="22">
        <v>0</v>
      </c>
      <c r="N141" s="22">
        <v>0</v>
      </c>
      <c r="O141" s="22">
        <v>3150.5039999999999</v>
      </c>
      <c r="P141" s="21">
        <f t="shared" si="15"/>
        <v>80283.216328767114</v>
      </c>
    </row>
    <row r="142" spans="1:16" s="14" customFormat="1" ht="15.95" customHeight="1" x14ac:dyDescent="0.2">
      <c r="A142" s="15" t="s">
        <v>242</v>
      </c>
      <c r="B142" s="25" t="s">
        <v>392</v>
      </c>
      <c r="C142" s="29">
        <v>12</v>
      </c>
      <c r="D142" s="17" t="s">
        <v>192</v>
      </c>
      <c r="E142" s="18">
        <v>503</v>
      </c>
      <c r="F142" s="30">
        <v>1</v>
      </c>
      <c r="G142" s="31">
        <f>2601.15*2</f>
        <v>5202.3</v>
      </c>
      <c r="H142" s="20">
        <f t="shared" si="21"/>
        <v>5202.3</v>
      </c>
      <c r="I142" s="21">
        <f t="shared" si="13"/>
        <v>62427.600000000006</v>
      </c>
      <c r="J142" s="22">
        <v>0</v>
      </c>
      <c r="K142" s="22">
        <f t="shared" si="22"/>
        <v>855.17260273972613</v>
      </c>
      <c r="L142" s="22">
        <f t="shared" si="14"/>
        <v>8551.7260273972606</v>
      </c>
      <c r="M142" s="22">
        <v>0</v>
      </c>
      <c r="N142" s="22">
        <v>0</v>
      </c>
      <c r="O142" s="22">
        <v>5706.24</v>
      </c>
      <c r="P142" s="21">
        <f t="shared" si="15"/>
        <v>77540.738630136999</v>
      </c>
    </row>
    <row r="143" spans="1:16" s="14" customFormat="1" ht="15.95" customHeight="1" x14ac:dyDescent="0.2">
      <c r="A143" s="56" t="s">
        <v>23</v>
      </c>
      <c r="B143" s="56"/>
      <c r="C143" s="56"/>
      <c r="D143" s="56"/>
      <c r="E143" s="56"/>
      <c r="F143" s="23">
        <f>SUM(F111:F142)</f>
        <v>39</v>
      </c>
      <c r="G143" s="20"/>
      <c r="H143" s="20"/>
      <c r="I143" s="24">
        <f>SUM(I111:I142)</f>
        <v>3898863.6120000002</v>
      </c>
      <c r="J143" s="24">
        <f t="shared" ref="J143:P143" si="23">SUM(J111:J142)</f>
        <v>0</v>
      </c>
      <c r="K143" s="24">
        <f t="shared" si="23"/>
        <v>53409.090575342452</v>
      </c>
      <c r="L143" s="24">
        <f t="shared" si="23"/>
        <v>534090.90575342451</v>
      </c>
      <c r="M143" s="24">
        <f t="shared" si="23"/>
        <v>0</v>
      </c>
      <c r="N143" s="24">
        <f t="shared" si="23"/>
        <v>0</v>
      </c>
      <c r="O143" s="24">
        <f t="shared" si="23"/>
        <v>308378.87719999993</v>
      </c>
      <c r="P143" s="24">
        <f t="shared" si="23"/>
        <v>4794742.485528768</v>
      </c>
    </row>
    <row r="144" spans="1:16" s="14" customFormat="1" ht="15.95" customHeight="1" x14ac:dyDescent="0.2">
      <c r="A144" s="15" t="s">
        <v>243</v>
      </c>
      <c r="B144" s="25" t="s">
        <v>406</v>
      </c>
      <c r="C144" s="29">
        <v>13</v>
      </c>
      <c r="D144" s="17" t="s">
        <v>245</v>
      </c>
      <c r="E144" s="18">
        <v>502</v>
      </c>
      <c r="F144" s="30">
        <v>1</v>
      </c>
      <c r="G144" s="31">
        <v>19002</v>
      </c>
      <c r="H144" s="20">
        <f t="shared" si="21"/>
        <v>19002</v>
      </c>
      <c r="I144" s="21">
        <f t="shared" si="13"/>
        <v>228024</v>
      </c>
      <c r="J144" s="22">
        <v>0</v>
      </c>
      <c r="K144" s="22">
        <f t="shared" si="22"/>
        <v>3123.6164383561645</v>
      </c>
      <c r="L144" s="22">
        <f t="shared" si="14"/>
        <v>31236.164383561645</v>
      </c>
      <c r="M144" s="22">
        <v>0</v>
      </c>
      <c r="N144" s="22">
        <v>0</v>
      </c>
      <c r="O144" s="22">
        <v>0</v>
      </c>
      <c r="P144" s="21">
        <f t="shared" si="15"/>
        <v>262383.78082191781</v>
      </c>
    </row>
    <row r="145" spans="1:16" s="14" customFormat="1" ht="72.75" customHeight="1" x14ac:dyDescent="0.2">
      <c r="A145" s="18" t="s">
        <v>246</v>
      </c>
      <c r="B145" s="38" t="s">
        <v>247</v>
      </c>
      <c r="C145" s="29">
        <v>13</v>
      </c>
      <c r="D145" s="39" t="s">
        <v>245</v>
      </c>
      <c r="E145" s="18">
        <v>502</v>
      </c>
      <c r="F145" s="30">
        <v>5</v>
      </c>
      <c r="G145" s="31">
        <v>8124</v>
      </c>
      <c r="H145" s="20">
        <f t="shared" si="21"/>
        <v>40620</v>
      </c>
      <c r="I145" s="21">
        <f t="shared" si="13"/>
        <v>487440</v>
      </c>
      <c r="J145" s="22">
        <v>0</v>
      </c>
      <c r="K145" s="22">
        <f t="shared" si="22"/>
        <v>6677.2602739726026</v>
      </c>
      <c r="L145" s="22">
        <f t="shared" si="14"/>
        <v>66772.602739726033</v>
      </c>
      <c r="M145" s="22">
        <v>0</v>
      </c>
      <c r="N145" s="22">
        <v>0</v>
      </c>
      <c r="O145" s="22">
        <v>12408</v>
      </c>
      <c r="P145" s="21">
        <f t="shared" si="15"/>
        <v>573297.8630136986</v>
      </c>
    </row>
    <row r="146" spans="1:16" s="14" customFormat="1" ht="25.5" customHeight="1" x14ac:dyDescent="0.2">
      <c r="A146" s="15" t="s">
        <v>248</v>
      </c>
      <c r="B146" s="38" t="s">
        <v>409</v>
      </c>
      <c r="C146" s="29">
        <v>13</v>
      </c>
      <c r="D146" s="17" t="s">
        <v>245</v>
      </c>
      <c r="E146" s="18">
        <v>502</v>
      </c>
      <c r="F146" s="30">
        <v>13</v>
      </c>
      <c r="G146" s="31">
        <v>8124</v>
      </c>
      <c r="H146" s="20">
        <f t="shared" si="21"/>
        <v>105612</v>
      </c>
      <c r="I146" s="21">
        <f t="shared" si="13"/>
        <v>1267344</v>
      </c>
      <c r="J146" s="22">
        <v>0</v>
      </c>
      <c r="K146" s="22">
        <f t="shared" si="22"/>
        <v>17360.876712328769</v>
      </c>
      <c r="L146" s="22">
        <f t="shared" si="14"/>
        <v>173608.76712328769</v>
      </c>
      <c r="M146" s="22">
        <v>0</v>
      </c>
      <c r="N146" s="22">
        <v>0</v>
      </c>
      <c r="O146" s="22">
        <v>12408</v>
      </c>
      <c r="P146" s="21">
        <f t="shared" si="15"/>
        <v>1470721.6438356165</v>
      </c>
    </row>
    <row r="147" spans="1:16" s="14" customFormat="1" ht="15.95" customHeight="1" x14ac:dyDescent="0.2">
      <c r="A147" s="15" t="s">
        <v>250</v>
      </c>
      <c r="B147" s="25" t="s">
        <v>251</v>
      </c>
      <c r="C147" s="29">
        <v>13</v>
      </c>
      <c r="D147" s="17" t="s">
        <v>245</v>
      </c>
      <c r="E147" s="18">
        <v>502</v>
      </c>
      <c r="F147" s="30">
        <v>1</v>
      </c>
      <c r="G147" s="31">
        <v>10623</v>
      </c>
      <c r="H147" s="20">
        <f t="shared" si="21"/>
        <v>10623</v>
      </c>
      <c r="I147" s="21">
        <f t="shared" si="13"/>
        <v>127476</v>
      </c>
      <c r="J147" s="22">
        <v>0</v>
      </c>
      <c r="K147" s="22">
        <f t="shared" si="22"/>
        <v>1746.2465753424658</v>
      </c>
      <c r="L147" s="22">
        <f t="shared" si="14"/>
        <v>17462.465753424658</v>
      </c>
      <c r="M147" s="22">
        <v>0</v>
      </c>
      <c r="N147" s="22">
        <v>0</v>
      </c>
      <c r="O147" s="22">
        <v>16076.0016</v>
      </c>
      <c r="P147" s="21">
        <f t="shared" si="15"/>
        <v>162760.7139287671</v>
      </c>
    </row>
    <row r="148" spans="1:16" s="14" customFormat="1" ht="15.95" customHeight="1" x14ac:dyDescent="0.2">
      <c r="A148" s="15" t="s">
        <v>252</v>
      </c>
      <c r="B148" s="25" t="s">
        <v>253</v>
      </c>
      <c r="C148" s="29">
        <v>13</v>
      </c>
      <c r="D148" s="17" t="s">
        <v>245</v>
      </c>
      <c r="E148" s="18">
        <v>502</v>
      </c>
      <c r="F148" s="30">
        <v>1</v>
      </c>
      <c r="G148" s="31">
        <v>9019.5</v>
      </c>
      <c r="H148" s="20">
        <f t="shared" si="21"/>
        <v>9019.5</v>
      </c>
      <c r="I148" s="21">
        <f t="shared" si="13"/>
        <v>108234</v>
      </c>
      <c r="J148" s="22">
        <v>0</v>
      </c>
      <c r="K148" s="22">
        <f t="shared" si="22"/>
        <v>1482.6575342465753</v>
      </c>
      <c r="L148" s="22">
        <f t="shared" si="14"/>
        <v>14826.575342465752</v>
      </c>
      <c r="M148" s="22">
        <v>0</v>
      </c>
      <c r="N148" s="22">
        <v>0</v>
      </c>
      <c r="O148" s="22">
        <v>13724.0016</v>
      </c>
      <c r="P148" s="21">
        <f t="shared" si="15"/>
        <v>138267.23447671233</v>
      </c>
    </row>
    <row r="149" spans="1:16" s="14" customFormat="1" ht="15.95" customHeight="1" x14ac:dyDescent="0.2">
      <c r="A149" s="15" t="s">
        <v>254</v>
      </c>
      <c r="B149" s="25" t="s">
        <v>255</v>
      </c>
      <c r="C149" s="29">
        <v>13</v>
      </c>
      <c r="D149" s="17" t="s">
        <v>245</v>
      </c>
      <c r="E149" s="18">
        <v>502</v>
      </c>
      <c r="F149" s="30">
        <v>1</v>
      </c>
      <c r="G149" s="31">
        <v>8074.5</v>
      </c>
      <c r="H149" s="20">
        <f t="shared" si="21"/>
        <v>8074.5</v>
      </c>
      <c r="I149" s="21">
        <f t="shared" ref="I149:I222" si="24">F149*G149*12</f>
        <v>96894</v>
      </c>
      <c r="J149" s="22">
        <v>0</v>
      </c>
      <c r="K149" s="22">
        <f t="shared" si="22"/>
        <v>1327.3150684931509</v>
      </c>
      <c r="L149" s="22">
        <f t="shared" ref="L149:L222" si="25">I149/365*50</f>
        <v>13273.150684931508</v>
      </c>
      <c r="M149" s="22">
        <v>0</v>
      </c>
      <c r="N149" s="22">
        <v>0</v>
      </c>
      <c r="O149" s="22">
        <v>12332.0016</v>
      </c>
      <c r="P149" s="21">
        <f t="shared" ref="P149:P222" si="26">SUM(I149:O149)</f>
        <v>123826.46735342465</v>
      </c>
    </row>
    <row r="150" spans="1:16" s="14" customFormat="1" ht="24.75" customHeight="1" x14ac:dyDescent="0.2">
      <c r="A150" s="15" t="s">
        <v>256</v>
      </c>
      <c r="B150" s="38" t="s">
        <v>257</v>
      </c>
      <c r="C150" s="29">
        <v>13</v>
      </c>
      <c r="D150" s="17" t="s">
        <v>245</v>
      </c>
      <c r="E150" s="18">
        <v>502</v>
      </c>
      <c r="F150" s="30">
        <v>2</v>
      </c>
      <c r="G150" s="31">
        <v>8124</v>
      </c>
      <c r="H150" s="20">
        <f t="shared" si="21"/>
        <v>16248</v>
      </c>
      <c r="I150" s="21">
        <f t="shared" si="24"/>
        <v>194976</v>
      </c>
      <c r="J150" s="22">
        <v>0</v>
      </c>
      <c r="K150" s="22">
        <f t="shared" si="22"/>
        <v>2670.9041095890411</v>
      </c>
      <c r="L150" s="22">
        <f t="shared" si="25"/>
        <v>26709.04109589041</v>
      </c>
      <c r="M150" s="22">
        <v>0</v>
      </c>
      <c r="N150" s="22">
        <v>0</v>
      </c>
      <c r="O150" s="22">
        <v>12408</v>
      </c>
      <c r="P150" s="21">
        <f t="shared" si="26"/>
        <v>236763.94520547945</v>
      </c>
    </row>
    <row r="151" spans="1:16" s="14" customFormat="1" ht="15.95" customHeight="1" x14ac:dyDescent="0.2">
      <c r="A151" s="15" t="s">
        <v>258</v>
      </c>
      <c r="B151" s="25" t="s">
        <v>259</v>
      </c>
      <c r="C151" s="29">
        <v>13</v>
      </c>
      <c r="D151" s="17" t="s">
        <v>245</v>
      </c>
      <c r="E151" s="18">
        <v>502</v>
      </c>
      <c r="F151" s="30">
        <v>1</v>
      </c>
      <c r="G151" s="31">
        <v>8544</v>
      </c>
      <c r="H151" s="20">
        <f t="shared" si="21"/>
        <v>8544</v>
      </c>
      <c r="I151" s="21">
        <f t="shared" si="24"/>
        <v>102528</v>
      </c>
      <c r="J151" s="22">
        <v>0</v>
      </c>
      <c r="K151" s="22">
        <f t="shared" si="22"/>
        <v>1404.4931506849316</v>
      </c>
      <c r="L151" s="22">
        <f t="shared" si="25"/>
        <v>14044.931506849314</v>
      </c>
      <c r="M151" s="22">
        <v>0</v>
      </c>
      <c r="N151" s="22">
        <v>0</v>
      </c>
      <c r="O151" s="22">
        <v>13035</v>
      </c>
      <c r="P151" s="21">
        <f t="shared" si="26"/>
        <v>131012.42465753424</v>
      </c>
    </row>
    <row r="152" spans="1:16" s="14" customFormat="1" ht="15.95" customHeight="1" x14ac:dyDescent="0.2">
      <c r="A152" s="15" t="s">
        <v>260</v>
      </c>
      <c r="B152" s="25" t="s">
        <v>261</v>
      </c>
      <c r="C152" s="29">
        <v>13</v>
      </c>
      <c r="D152" s="17" t="s">
        <v>245</v>
      </c>
      <c r="E152" s="18">
        <v>502</v>
      </c>
      <c r="F152" s="30">
        <v>1</v>
      </c>
      <c r="G152" s="31">
        <f>4181.25*2</f>
        <v>8362.5</v>
      </c>
      <c r="H152" s="20">
        <f t="shared" si="21"/>
        <v>8362.5</v>
      </c>
      <c r="I152" s="21">
        <f t="shared" si="24"/>
        <v>100350</v>
      </c>
      <c r="J152" s="22">
        <v>0</v>
      </c>
      <c r="K152" s="22">
        <f t="shared" si="22"/>
        <v>1374.6575342465753</v>
      </c>
      <c r="L152" s="22">
        <f t="shared" si="25"/>
        <v>13746.575342465752</v>
      </c>
      <c r="M152" s="22">
        <v>0</v>
      </c>
      <c r="N152" s="22">
        <v>0</v>
      </c>
      <c r="O152" s="22">
        <v>4716.4500000000007</v>
      </c>
      <c r="P152" s="21">
        <f t="shared" si="26"/>
        <v>120187.68287671234</v>
      </c>
    </row>
    <row r="153" spans="1:16" s="14" customFormat="1" ht="15.95" customHeight="1" x14ac:dyDescent="0.2">
      <c r="A153" s="15" t="s">
        <v>262</v>
      </c>
      <c r="B153" s="25" t="s">
        <v>263</v>
      </c>
      <c r="C153" s="29">
        <v>13</v>
      </c>
      <c r="D153" s="17" t="s">
        <v>245</v>
      </c>
      <c r="E153" s="18">
        <v>502</v>
      </c>
      <c r="F153" s="30">
        <v>1</v>
      </c>
      <c r="G153" s="31">
        <v>7600.5</v>
      </c>
      <c r="H153" s="20">
        <f t="shared" si="21"/>
        <v>7600.5</v>
      </c>
      <c r="I153" s="21">
        <f t="shared" si="24"/>
        <v>91206</v>
      </c>
      <c r="J153" s="22">
        <v>0</v>
      </c>
      <c r="K153" s="22">
        <f t="shared" si="22"/>
        <v>1249.3972602739725</v>
      </c>
      <c r="L153" s="22">
        <f t="shared" si="25"/>
        <v>12493.972602739726</v>
      </c>
      <c r="M153" s="22">
        <v>0</v>
      </c>
      <c r="N153" s="22">
        <v>0</v>
      </c>
      <c r="O153" s="22">
        <v>3932.2080000000005</v>
      </c>
      <c r="P153" s="21">
        <f t="shared" si="26"/>
        <v>108881.57786301369</v>
      </c>
    </row>
    <row r="154" spans="1:16" s="14" customFormat="1" ht="15.95" customHeight="1" x14ac:dyDescent="0.2">
      <c r="A154" s="56" t="s">
        <v>23</v>
      </c>
      <c r="B154" s="56"/>
      <c r="C154" s="56"/>
      <c r="D154" s="56"/>
      <c r="E154" s="56"/>
      <c r="F154" s="23">
        <f>SUM(F144:F153)</f>
        <v>27</v>
      </c>
      <c r="G154" s="20"/>
      <c r="H154" s="20"/>
      <c r="I154" s="24">
        <f>SUM(I144:I153)</f>
        <v>2804472</v>
      </c>
      <c r="J154" s="24">
        <f t="shared" ref="J154:P154" si="27">SUM(J144:J153)</f>
        <v>0</v>
      </c>
      <c r="K154" s="24">
        <f t="shared" si="27"/>
        <v>38417.424657534248</v>
      </c>
      <c r="L154" s="24">
        <f t="shared" si="27"/>
        <v>384174.24657534249</v>
      </c>
      <c r="M154" s="24">
        <f t="shared" si="27"/>
        <v>0</v>
      </c>
      <c r="N154" s="24">
        <f t="shared" si="27"/>
        <v>0</v>
      </c>
      <c r="O154" s="24">
        <f t="shared" si="27"/>
        <v>101039.66280000001</v>
      </c>
      <c r="P154" s="24">
        <f t="shared" si="27"/>
        <v>3328103.3340328769</v>
      </c>
    </row>
    <row r="155" spans="1:16" s="14" customFormat="1" ht="15.95" customHeight="1" x14ac:dyDescent="0.2">
      <c r="A155" s="15" t="s">
        <v>264</v>
      </c>
      <c r="B155" s="25" t="s">
        <v>265</v>
      </c>
      <c r="C155" s="29">
        <v>14</v>
      </c>
      <c r="D155" s="17" t="s">
        <v>266</v>
      </c>
      <c r="E155" s="18">
        <v>503</v>
      </c>
      <c r="F155" s="30">
        <v>1</v>
      </c>
      <c r="G155" s="31">
        <v>14993.001</v>
      </c>
      <c r="H155" s="20">
        <f t="shared" si="21"/>
        <v>14993.001</v>
      </c>
      <c r="I155" s="21">
        <f t="shared" si="24"/>
        <v>179916.01199999999</v>
      </c>
      <c r="J155" s="22">
        <v>0</v>
      </c>
      <c r="K155" s="22">
        <f t="shared" si="22"/>
        <v>2464.602904109589</v>
      </c>
      <c r="L155" s="22">
        <f t="shared" si="25"/>
        <v>24646.029041095888</v>
      </c>
      <c r="M155" s="22">
        <v>0</v>
      </c>
      <c r="N155" s="22">
        <v>0</v>
      </c>
      <c r="O155" s="22">
        <v>0</v>
      </c>
      <c r="P155" s="21">
        <f t="shared" si="26"/>
        <v>207026.64394520546</v>
      </c>
    </row>
    <row r="156" spans="1:16" s="14" customFormat="1" ht="15.95" customHeight="1" x14ac:dyDescent="0.2">
      <c r="A156" s="15" t="s">
        <v>267</v>
      </c>
      <c r="B156" s="25" t="s">
        <v>268</v>
      </c>
      <c r="C156" s="29">
        <v>14</v>
      </c>
      <c r="D156" s="17" t="s">
        <v>266</v>
      </c>
      <c r="E156" s="18">
        <v>503</v>
      </c>
      <c r="F156" s="30">
        <v>1</v>
      </c>
      <c r="G156" s="31">
        <f>3000*2</f>
        <v>6000</v>
      </c>
      <c r="H156" s="20">
        <f t="shared" si="21"/>
        <v>6000</v>
      </c>
      <c r="I156" s="21">
        <f t="shared" si="24"/>
        <v>72000</v>
      </c>
      <c r="J156" s="22">
        <v>0</v>
      </c>
      <c r="K156" s="22">
        <f t="shared" si="22"/>
        <v>986.30136986301363</v>
      </c>
      <c r="L156" s="22">
        <f t="shared" si="25"/>
        <v>9863.0136986301368</v>
      </c>
      <c r="M156" s="22">
        <v>0</v>
      </c>
      <c r="N156" s="22">
        <v>0</v>
      </c>
      <c r="O156" s="32">
        <v>3384</v>
      </c>
      <c r="P156" s="21">
        <f t="shared" si="26"/>
        <v>86233.315068493146</v>
      </c>
    </row>
    <row r="157" spans="1:16" s="14" customFormat="1" ht="39.75" customHeight="1" x14ac:dyDescent="0.2">
      <c r="A157" s="18" t="s">
        <v>39</v>
      </c>
      <c r="B157" s="38" t="s">
        <v>398</v>
      </c>
      <c r="C157" s="29">
        <v>14</v>
      </c>
      <c r="D157" s="39" t="s">
        <v>266</v>
      </c>
      <c r="E157" s="18">
        <v>503</v>
      </c>
      <c r="F157" s="30">
        <v>2</v>
      </c>
      <c r="G157" s="31">
        <v>6972</v>
      </c>
      <c r="H157" s="20">
        <f t="shared" si="21"/>
        <v>13944</v>
      </c>
      <c r="I157" s="21">
        <f t="shared" si="24"/>
        <v>167328</v>
      </c>
      <c r="J157" s="22">
        <v>0</v>
      </c>
      <c r="K157" s="22">
        <f t="shared" si="22"/>
        <v>2292.1643835616437</v>
      </c>
      <c r="L157" s="22">
        <f t="shared" si="25"/>
        <v>22921.64383561644</v>
      </c>
      <c r="M157" s="22">
        <v>0</v>
      </c>
      <c r="N157" s="22">
        <v>0</v>
      </c>
      <c r="O157" s="40">
        <v>3932.2080000000005</v>
      </c>
      <c r="P157" s="21">
        <f t="shared" si="26"/>
        <v>196474.0162191781</v>
      </c>
    </row>
    <row r="158" spans="1:16" s="14" customFormat="1" ht="15.95" customHeight="1" x14ac:dyDescent="0.2">
      <c r="A158" s="15" t="s">
        <v>267</v>
      </c>
      <c r="B158" s="25" t="s">
        <v>269</v>
      </c>
      <c r="C158" s="29">
        <v>14</v>
      </c>
      <c r="D158" s="17" t="s">
        <v>266</v>
      </c>
      <c r="E158" s="18">
        <v>503</v>
      </c>
      <c r="F158" s="30">
        <v>1</v>
      </c>
      <c r="G158" s="31">
        <f>2793*2</f>
        <v>5586</v>
      </c>
      <c r="H158" s="20">
        <f t="shared" si="21"/>
        <v>5586</v>
      </c>
      <c r="I158" s="21">
        <f t="shared" si="24"/>
        <v>67032</v>
      </c>
      <c r="J158" s="22">
        <v>0</v>
      </c>
      <c r="K158" s="22">
        <f t="shared" si="22"/>
        <v>918.24657534246569</v>
      </c>
      <c r="L158" s="22">
        <f t="shared" si="25"/>
        <v>9182.4657534246562</v>
      </c>
      <c r="M158" s="22">
        <v>0</v>
      </c>
      <c r="N158" s="22">
        <v>0</v>
      </c>
      <c r="O158" s="32">
        <v>3150.5039999999999</v>
      </c>
      <c r="P158" s="21">
        <f t="shared" si="26"/>
        <v>80283.216328767114</v>
      </c>
    </row>
    <row r="159" spans="1:16" s="14" customFormat="1" ht="15.95" customHeight="1" x14ac:dyDescent="0.2">
      <c r="A159" s="56" t="s">
        <v>23</v>
      </c>
      <c r="B159" s="56"/>
      <c r="C159" s="56"/>
      <c r="D159" s="56"/>
      <c r="E159" s="56"/>
      <c r="F159" s="23">
        <f>SUM(F155:F158)</f>
        <v>5</v>
      </c>
      <c r="G159" s="20"/>
      <c r="H159" s="20"/>
      <c r="I159" s="24">
        <f>SUM(I155:I158)</f>
        <v>486276.01199999999</v>
      </c>
      <c r="J159" s="24">
        <f t="shared" ref="J159:P159" si="28">SUM(J155:J158)</f>
        <v>0</v>
      </c>
      <c r="K159" s="24">
        <f t="shared" si="28"/>
        <v>6661.3152328767119</v>
      </c>
      <c r="L159" s="24">
        <f t="shared" si="28"/>
        <v>66613.152328767115</v>
      </c>
      <c r="M159" s="24">
        <f t="shared" si="28"/>
        <v>0</v>
      </c>
      <c r="N159" s="24">
        <f t="shared" si="28"/>
        <v>0</v>
      </c>
      <c r="O159" s="24">
        <f t="shared" si="28"/>
        <v>10466.712</v>
      </c>
      <c r="P159" s="24">
        <f t="shared" si="28"/>
        <v>570017.19156164385</v>
      </c>
    </row>
    <row r="160" spans="1:16" s="14" customFormat="1" ht="15.95" customHeight="1" x14ac:dyDescent="0.2">
      <c r="A160" s="15" t="s">
        <v>270</v>
      </c>
      <c r="B160" s="25" t="s">
        <v>271</v>
      </c>
      <c r="C160" s="29">
        <v>15</v>
      </c>
      <c r="D160" s="17" t="s">
        <v>272</v>
      </c>
      <c r="E160" s="18">
        <v>503</v>
      </c>
      <c r="F160" s="30">
        <v>1</v>
      </c>
      <c r="G160" s="31">
        <v>13521</v>
      </c>
      <c r="H160" s="20">
        <f t="shared" si="21"/>
        <v>13521</v>
      </c>
      <c r="I160" s="21">
        <f t="shared" si="24"/>
        <v>162252</v>
      </c>
      <c r="J160" s="22">
        <v>0</v>
      </c>
      <c r="K160" s="22">
        <f t="shared" si="22"/>
        <v>2222.6301369863013</v>
      </c>
      <c r="L160" s="22">
        <f t="shared" si="25"/>
        <v>22226.301369863013</v>
      </c>
      <c r="M160" s="22">
        <v>0</v>
      </c>
      <c r="N160" s="22">
        <v>0</v>
      </c>
      <c r="O160" s="22">
        <v>0</v>
      </c>
      <c r="P160" s="21">
        <f t="shared" si="26"/>
        <v>186700.9315068493</v>
      </c>
    </row>
    <row r="161" spans="1:30" s="14" customFormat="1" ht="15.95" customHeight="1" x14ac:dyDescent="0.2">
      <c r="A161" s="15" t="s">
        <v>39</v>
      </c>
      <c r="B161" s="25" t="s">
        <v>273</v>
      </c>
      <c r="C161" s="29">
        <v>15</v>
      </c>
      <c r="D161" s="17" t="s">
        <v>272</v>
      </c>
      <c r="E161" s="18">
        <v>503</v>
      </c>
      <c r="F161" s="30">
        <v>1</v>
      </c>
      <c r="G161" s="31">
        <v>9351</v>
      </c>
      <c r="H161" s="20">
        <f t="shared" si="21"/>
        <v>9351</v>
      </c>
      <c r="I161" s="21">
        <f t="shared" si="24"/>
        <v>112212</v>
      </c>
      <c r="J161" s="22">
        <v>0</v>
      </c>
      <c r="K161" s="22">
        <f t="shared" si="22"/>
        <v>1537.1506849315069</v>
      </c>
      <c r="L161" s="22">
        <f t="shared" si="25"/>
        <v>15371.506849315068</v>
      </c>
      <c r="M161" s="22">
        <v>0</v>
      </c>
      <c r="N161" s="22">
        <v>0</v>
      </c>
      <c r="O161" s="22">
        <v>14216.0016</v>
      </c>
      <c r="P161" s="21">
        <f t="shared" si="26"/>
        <v>143336.65913424655</v>
      </c>
    </row>
    <row r="162" spans="1:30" s="14" customFormat="1" ht="26.25" customHeight="1" x14ac:dyDescent="0.2">
      <c r="A162" s="15" t="s">
        <v>39</v>
      </c>
      <c r="B162" s="38" t="s">
        <v>274</v>
      </c>
      <c r="C162" s="29">
        <v>15</v>
      </c>
      <c r="D162" s="17" t="s">
        <v>272</v>
      </c>
      <c r="E162" s="18">
        <v>503</v>
      </c>
      <c r="F162" s="30">
        <v>2</v>
      </c>
      <c r="G162" s="31">
        <v>8187</v>
      </c>
      <c r="H162" s="20">
        <f t="shared" si="21"/>
        <v>16374</v>
      </c>
      <c r="I162" s="21">
        <f t="shared" si="24"/>
        <v>196488</v>
      </c>
      <c r="J162" s="22">
        <v>0</v>
      </c>
      <c r="K162" s="22">
        <f t="shared" si="22"/>
        <v>2691.6164383561641</v>
      </c>
      <c r="L162" s="22">
        <f t="shared" si="25"/>
        <v>26916.164383561641</v>
      </c>
      <c r="M162" s="22">
        <v>0</v>
      </c>
      <c r="N162" s="22">
        <v>0</v>
      </c>
      <c r="O162" s="22">
        <v>12503.0016</v>
      </c>
      <c r="P162" s="21">
        <f t="shared" si="26"/>
        <v>238598.7824219178</v>
      </c>
    </row>
    <row r="163" spans="1:30" s="14" customFormat="1" ht="15.95" customHeight="1" x14ac:dyDescent="0.2">
      <c r="A163" s="15" t="s">
        <v>275</v>
      </c>
      <c r="B163" s="25" t="s">
        <v>276</v>
      </c>
      <c r="C163" s="29">
        <v>15</v>
      </c>
      <c r="D163" s="17" t="s">
        <v>272</v>
      </c>
      <c r="E163" s="18">
        <v>503</v>
      </c>
      <c r="F163" s="30">
        <v>1</v>
      </c>
      <c r="G163" s="31">
        <v>9144</v>
      </c>
      <c r="H163" s="20">
        <f t="shared" si="21"/>
        <v>9144</v>
      </c>
      <c r="I163" s="21">
        <f t="shared" si="24"/>
        <v>109728</v>
      </c>
      <c r="J163" s="22">
        <v>0</v>
      </c>
      <c r="K163" s="22">
        <f t="shared" si="22"/>
        <v>1503.1232876712329</v>
      </c>
      <c r="L163" s="22">
        <f t="shared" si="25"/>
        <v>15031.232876712329</v>
      </c>
      <c r="M163" s="22">
        <v>0</v>
      </c>
      <c r="N163" s="22">
        <v>0</v>
      </c>
      <c r="O163" s="22">
        <v>13912.0008</v>
      </c>
      <c r="P163" s="21">
        <f t="shared" si="26"/>
        <v>140174.35696438357</v>
      </c>
    </row>
    <row r="164" spans="1:30" s="14" customFormat="1" ht="15.95" customHeight="1" x14ac:dyDescent="0.2">
      <c r="A164" s="56" t="s">
        <v>23</v>
      </c>
      <c r="B164" s="56"/>
      <c r="C164" s="56"/>
      <c r="D164" s="56"/>
      <c r="E164" s="56"/>
      <c r="F164" s="23">
        <f>SUM(F160:F163)</f>
        <v>5</v>
      </c>
      <c r="G164" s="20"/>
      <c r="H164" s="20"/>
      <c r="I164" s="24">
        <f>SUM(I160:I163)</f>
        <v>580680</v>
      </c>
      <c r="J164" s="24">
        <f t="shared" ref="J164:P164" si="29">SUM(J160:J163)</f>
        <v>0</v>
      </c>
      <c r="K164" s="24">
        <f t="shared" si="29"/>
        <v>7954.5205479452052</v>
      </c>
      <c r="L164" s="24">
        <f t="shared" si="29"/>
        <v>79545.205479452052</v>
      </c>
      <c r="M164" s="24">
        <f t="shared" si="29"/>
        <v>0</v>
      </c>
      <c r="N164" s="24">
        <f t="shared" si="29"/>
        <v>0</v>
      </c>
      <c r="O164" s="24">
        <f t="shared" si="29"/>
        <v>40631.004000000001</v>
      </c>
      <c r="P164" s="24">
        <f t="shared" si="29"/>
        <v>708810.73002739716</v>
      </c>
    </row>
    <row r="165" spans="1:30" s="14" customFormat="1" ht="15.95" customHeight="1" x14ac:dyDescent="0.2">
      <c r="A165" s="15" t="s">
        <v>277</v>
      </c>
      <c r="B165" s="25" t="s">
        <v>30</v>
      </c>
      <c r="C165" s="29">
        <v>16</v>
      </c>
      <c r="D165" s="17" t="s">
        <v>279</v>
      </c>
      <c r="E165" s="18">
        <v>503</v>
      </c>
      <c r="F165" s="30">
        <v>1</v>
      </c>
      <c r="G165" s="31">
        <v>5598</v>
      </c>
      <c r="H165" s="20">
        <f t="shared" si="21"/>
        <v>5598</v>
      </c>
      <c r="I165" s="21">
        <f t="shared" si="24"/>
        <v>67176</v>
      </c>
      <c r="J165" s="22">
        <v>0</v>
      </c>
      <c r="K165" s="22">
        <f t="shared" si="22"/>
        <v>920.21917808219177</v>
      </c>
      <c r="L165" s="22">
        <f t="shared" si="25"/>
        <v>9202.1917808219168</v>
      </c>
      <c r="M165" s="22">
        <v>0</v>
      </c>
      <c r="N165" s="22">
        <v>0</v>
      </c>
      <c r="O165" s="22">
        <v>0</v>
      </c>
      <c r="P165" s="21">
        <f t="shared" si="26"/>
        <v>77298.410958904104</v>
      </c>
    </row>
    <row r="166" spans="1:30" s="14" customFormat="1" ht="24.75" customHeight="1" x14ac:dyDescent="0.2">
      <c r="A166" s="15" t="s">
        <v>280</v>
      </c>
      <c r="B166" s="38" t="s">
        <v>410</v>
      </c>
      <c r="C166" s="29">
        <v>16</v>
      </c>
      <c r="D166" s="17" t="s">
        <v>279</v>
      </c>
      <c r="E166" s="18">
        <v>503</v>
      </c>
      <c r="F166" s="30">
        <v>2</v>
      </c>
      <c r="G166" s="31">
        <v>1142.25</v>
      </c>
      <c r="H166" s="20">
        <f t="shared" si="21"/>
        <v>2284.5</v>
      </c>
      <c r="I166" s="21">
        <f t="shared" si="24"/>
        <v>27414</v>
      </c>
      <c r="J166" s="22">
        <v>0</v>
      </c>
      <c r="K166" s="22">
        <f t="shared" si="22"/>
        <v>375.53424657534242</v>
      </c>
      <c r="L166" s="22">
        <f t="shared" si="25"/>
        <v>3755.3424657534242</v>
      </c>
      <c r="M166" s="22">
        <v>0</v>
      </c>
      <c r="N166" s="22">
        <v>0</v>
      </c>
      <c r="O166" s="22">
        <v>2072.0016000000001</v>
      </c>
      <c r="P166" s="21">
        <f t="shared" si="26"/>
        <v>33616.878312328765</v>
      </c>
    </row>
    <row r="167" spans="1:30" s="14" customFormat="1" ht="15.95" customHeight="1" x14ac:dyDescent="0.2">
      <c r="A167" s="15" t="s">
        <v>39</v>
      </c>
      <c r="B167" s="25" t="s">
        <v>30</v>
      </c>
      <c r="C167" s="29">
        <v>16</v>
      </c>
      <c r="D167" s="17" t="s">
        <v>279</v>
      </c>
      <c r="E167" s="18">
        <v>503</v>
      </c>
      <c r="F167" s="30">
        <v>1</v>
      </c>
      <c r="G167" s="31">
        <f>1725*2</f>
        <v>3450</v>
      </c>
      <c r="H167" s="20">
        <f t="shared" si="21"/>
        <v>3450</v>
      </c>
      <c r="I167" s="21">
        <f t="shared" si="24"/>
        <v>41400</v>
      </c>
      <c r="J167" s="22">
        <v>0</v>
      </c>
      <c r="K167" s="22">
        <f t="shared" si="22"/>
        <v>567.1232876712329</v>
      </c>
      <c r="L167" s="22">
        <f t="shared" si="25"/>
        <v>5671.232876712329</v>
      </c>
      <c r="M167" s="22">
        <v>0</v>
      </c>
      <c r="N167" s="22">
        <v>0</v>
      </c>
      <c r="O167" s="32">
        <v>1945.8000000000002</v>
      </c>
      <c r="P167" s="21">
        <f t="shared" si="26"/>
        <v>49584.156164383559</v>
      </c>
    </row>
    <row r="168" spans="1:30" s="14" customFormat="1" ht="15.95" customHeight="1" x14ac:dyDescent="0.2">
      <c r="A168" s="56" t="s">
        <v>23</v>
      </c>
      <c r="B168" s="56"/>
      <c r="C168" s="56"/>
      <c r="D168" s="56"/>
      <c r="E168" s="56"/>
      <c r="F168" s="23">
        <f>SUM(F165:F167)</f>
        <v>4</v>
      </c>
      <c r="G168" s="20"/>
      <c r="H168" s="20"/>
      <c r="I168" s="24">
        <f>SUM(I165:I167)</f>
        <v>135990</v>
      </c>
      <c r="J168" s="24">
        <f t="shared" ref="J168:P168" si="30">SUM(J165:J167)</f>
        <v>0</v>
      </c>
      <c r="K168" s="24">
        <f t="shared" si="30"/>
        <v>1862.8767123287671</v>
      </c>
      <c r="L168" s="24">
        <f t="shared" si="30"/>
        <v>18628.767123287671</v>
      </c>
      <c r="M168" s="24">
        <f t="shared" si="30"/>
        <v>0</v>
      </c>
      <c r="N168" s="24">
        <f t="shared" si="30"/>
        <v>0</v>
      </c>
      <c r="O168" s="24">
        <f t="shared" si="30"/>
        <v>4017.8016000000002</v>
      </c>
      <c r="P168" s="24">
        <f t="shared" si="30"/>
        <v>160499.44543561642</v>
      </c>
    </row>
    <row r="169" spans="1:30" s="14" customFormat="1" ht="15.95" customHeight="1" x14ac:dyDescent="0.2">
      <c r="A169" s="15" t="s">
        <v>282</v>
      </c>
      <c r="B169" s="25" t="s">
        <v>283</v>
      </c>
      <c r="C169" s="29">
        <v>17</v>
      </c>
      <c r="D169" s="17" t="s">
        <v>284</v>
      </c>
      <c r="E169" s="18">
        <v>503</v>
      </c>
      <c r="F169" s="30">
        <v>1</v>
      </c>
      <c r="G169" s="31">
        <v>1509</v>
      </c>
      <c r="H169" s="20">
        <f t="shared" si="21"/>
        <v>1509</v>
      </c>
      <c r="I169" s="21">
        <f t="shared" si="24"/>
        <v>18108</v>
      </c>
      <c r="J169" s="22">
        <v>0</v>
      </c>
      <c r="K169" s="22">
        <f t="shared" si="22"/>
        <v>248.05479452054794</v>
      </c>
      <c r="L169" s="22">
        <f t="shared" si="25"/>
        <v>2480.5479452054792</v>
      </c>
      <c r="M169" s="22">
        <v>0</v>
      </c>
      <c r="N169" s="22">
        <v>0</v>
      </c>
      <c r="O169" s="22">
        <v>2523</v>
      </c>
      <c r="P169" s="21">
        <f t="shared" si="26"/>
        <v>23359.602739726026</v>
      </c>
    </row>
    <row r="170" spans="1:30" s="14" customFormat="1" ht="15.95" customHeight="1" x14ac:dyDescent="0.2">
      <c r="A170" s="15" t="s">
        <v>39</v>
      </c>
      <c r="B170" s="25" t="s">
        <v>285</v>
      </c>
      <c r="C170" s="29">
        <v>17</v>
      </c>
      <c r="D170" s="17" t="s">
        <v>284</v>
      </c>
      <c r="E170" s="18">
        <v>503</v>
      </c>
      <c r="F170" s="30">
        <v>1</v>
      </c>
      <c r="G170" s="31">
        <v>1509</v>
      </c>
      <c r="H170" s="20">
        <f t="shared" si="21"/>
        <v>1509</v>
      </c>
      <c r="I170" s="21">
        <f t="shared" si="24"/>
        <v>18108</v>
      </c>
      <c r="J170" s="22">
        <v>0</v>
      </c>
      <c r="K170" s="22">
        <f t="shared" si="22"/>
        <v>248.05479452054794</v>
      </c>
      <c r="L170" s="22">
        <f t="shared" si="25"/>
        <v>2480.5479452054792</v>
      </c>
      <c r="M170" s="22">
        <v>0</v>
      </c>
      <c r="N170" s="22">
        <v>0</v>
      </c>
      <c r="O170" s="22">
        <v>2523</v>
      </c>
      <c r="P170" s="21">
        <f t="shared" si="26"/>
        <v>23359.602739726026</v>
      </c>
    </row>
    <row r="171" spans="1:30" s="14" customFormat="1" ht="15.95" customHeight="1" x14ac:dyDescent="0.2">
      <c r="A171" s="15" t="s">
        <v>286</v>
      </c>
      <c r="B171" s="25" t="s">
        <v>405</v>
      </c>
      <c r="C171" s="29">
        <v>17</v>
      </c>
      <c r="D171" s="17" t="s">
        <v>284</v>
      </c>
      <c r="E171" s="18">
        <v>503</v>
      </c>
      <c r="F171" s="30">
        <v>1</v>
      </c>
      <c r="G171" s="31">
        <v>17063.001</v>
      </c>
      <c r="H171" s="20">
        <f t="shared" si="21"/>
        <v>17063.001</v>
      </c>
      <c r="I171" s="21">
        <f t="shared" si="24"/>
        <v>204756.01199999999</v>
      </c>
      <c r="J171" s="22">
        <v>0</v>
      </c>
      <c r="K171" s="22">
        <f t="shared" si="22"/>
        <v>2804.8768767123283</v>
      </c>
      <c r="L171" s="22">
        <f t="shared" si="25"/>
        <v>28048.768767123285</v>
      </c>
      <c r="M171" s="22">
        <v>0</v>
      </c>
      <c r="N171" s="22">
        <v>0</v>
      </c>
      <c r="O171" s="22">
        <v>0</v>
      </c>
      <c r="P171" s="21">
        <f t="shared" si="26"/>
        <v>235609.65764383561</v>
      </c>
    </row>
    <row r="172" spans="1:30" s="14" customFormat="1" ht="15.95" customHeight="1" x14ac:dyDescent="0.2">
      <c r="A172" s="15" t="s">
        <v>287</v>
      </c>
      <c r="B172" s="25" t="s">
        <v>288</v>
      </c>
      <c r="C172" s="29">
        <v>17</v>
      </c>
      <c r="D172" s="17" t="s">
        <v>284</v>
      </c>
      <c r="E172" s="18">
        <v>503</v>
      </c>
      <c r="F172" s="30">
        <v>1</v>
      </c>
      <c r="G172" s="31">
        <v>7707</v>
      </c>
      <c r="H172" s="20">
        <f t="shared" si="21"/>
        <v>7707</v>
      </c>
      <c r="I172" s="21">
        <f t="shared" si="24"/>
        <v>92484</v>
      </c>
      <c r="J172" s="22">
        <v>0</v>
      </c>
      <c r="K172" s="22">
        <f t="shared" si="22"/>
        <v>1266.9041095890411</v>
      </c>
      <c r="L172" s="22">
        <f t="shared" si="25"/>
        <v>12669.04109589041</v>
      </c>
      <c r="M172" s="22">
        <v>0</v>
      </c>
      <c r="N172" s="22">
        <v>0</v>
      </c>
      <c r="O172" s="22">
        <v>8609.0015999999996</v>
      </c>
      <c r="P172" s="21">
        <f t="shared" si="26"/>
        <v>115028.94680547946</v>
      </c>
      <c r="AD172" s="26"/>
    </row>
    <row r="173" spans="1:30" s="14" customFormat="1" ht="25.5" customHeight="1" x14ac:dyDescent="0.2">
      <c r="A173" s="15" t="s">
        <v>289</v>
      </c>
      <c r="B173" s="38" t="s">
        <v>400</v>
      </c>
      <c r="C173" s="29">
        <v>17</v>
      </c>
      <c r="D173" s="17" t="s">
        <v>284</v>
      </c>
      <c r="E173" s="18">
        <v>503</v>
      </c>
      <c r="F173" s="30">
        <v>2</v>
      </c>
      <c r="G173" s="31">
        <v>5878.5</v>
      </c>
      <c r="H173" s="20">
        <f t="shared" si="21"/>
        <v>11757</v>
      </c>
      <c r="I173" s="21">
        <f t="shared" si="24"/>
        <v>141084</v>
      </c>
      <c r="J173" s="22">
        <v>0</v>
      </c>
      <c r="K173" s="22">
        <f t="shared" si="22"/>
        <v>1932.6575342465753</v>
      </c>
      <c r="L173" s="22">
        <f t="shared" si="25"/>
        <v>19326.575342465752</v>
      </c>
      <c r="M173" s="22">
        <v>0</v>
      </c>
      <c r="N173" s="22">
        <v>0</v>
      </c>
      <c r="O173" s="22">
        <v>9185.0015999999996</v>
      </c>
      <c r="P173" s="21">
        <f t="shared" si="26"/>
        <v>171528.2344767123</v>
      </c>
      <c r="AD173" s="26"/>
    </row>
    <row r="174" spans="1:30" s="14" customFormat="1" ht="15.95" customHeight="1" x14ac:dyDescent="0.2">
      <c r="A174" s="15" t="s">
        <v>290</v>
      </c>
      <c r="B174" s="25" t="s">
        <v>291</v>
      </c>
      <c r="C174" s="29">
        <v>17</v>
      </c>
      <c r="D174" s="17" t="s">
        <v>284</v>
      </c>
      <c r="E174" s="18">
        <v>503</v>
      </c>
      <c r="F174" s="30">
        <v>1</v>
      </c>
      <c r="G174" s="31">
        <v>2760</v>
      </c>
      <c r="H174" s="20">
        <f t="shared" si="21"/>
        <v>2760</v>
      </c>
      <c r="I174" s="21">
        <f t="shared" si="24"/>
        <v>33120</v>
      </c>
      <c r="J174" s="22">
        <v>0</v>
      </c>
      <c r="K174" s="22">
        <f t="shared" si="22"/>
        <v>453.69863013698625</v>
      </c>
      <c r="L174" s="22">
        <f t="shared" si="25"/>
        <v>4536.9863013698623</v>
      </c>
      <c r="M174" s="22">
        <v>0</v>
      </c>
      <c r="N174" s="22">
        <v>0</v>
      </c>
      <c r="O174" s="22">
        <v>4696.0056000000004</v>
      </c>
      <c r="P174" s="21">
        <f t="shared" si="26"/>
        <v>42806.690531506843</v>
      </c>
      <c r="AD174" s="28"/>
    </row>
    <row r="175" spans="1:30" s="14" customFormat="1" ht="15.95" customHeight="1" x14ac:dyDescent="0.2">
      <c r="A175" s="15" t="s">
        <v>292</v>
      </c>
      <c r="B175" s="25" t="s">
        <v>293</v>
      </c>
      <c r="C175" s="29">
        <v>17</v>
      </c>
      <c r="D175" s="17" t="s">
        <v>284</v>
      </c>
      <c r="E175" s="18">
        <v>503</v>
      </c>
      <c r="F175" s="30">
        <v>1</v>
      </c>
      <c r="G175" s="31">
        <v>6166</v>
      </c>
      <c r="H175" s="20">
        <f t="shared" si="21"/>
        <v>6166</v>
      </c>
      <c r="I175" s="21">
        <f t="shared" si="24"/>
        <v>73992</v>
      </c>
      <c r="J175" s="22">
        <v>0</v>
      </c>
      <c r="K175" s="22">
        <f t="shared" si="22"/>
        <v>1013.5890410958905</v>
      </c>
      <c r="L175" s="22">
        <f t="shared" si="25"/>
        <v>10135.890410958906</v>
      </c>
      <c r="M175" s="22">
        <v>0</v>
      </c>
      <c r="N175" s="22">
        <v>0</v>
      </c>
      <c r="O175" s="22">
        <v>10109</v>
      </c>
      <c r="P175" s="21">
        <f t="shared" si="26"/>
        <v>95250.479452054802</v>
      </c>
    </row>
    <row r="176" spans="1:30" s="14" customFormat="1" ht="15.95" customHeight="1" x14ac:dyDescent="0.2">
      <c r="A176" s="56" t="s">
        <v>23</v>
      </c>
      <c r="B176" s="56"/>
      <c r="C176" s="56"/>
      <c r="D176" s="56"/>
      <c r="E176" s="56"/>
      <c r="F176" s="23">
        <f>SUM(F169:F175)</f>
        <v>8</v>
      </c>
      <c r="G176" s="20"/>
      <c r="H176" s="20"/>
      <c r="I176" s="24">
        <f>SUM(I169:I175)</f>
        <v>581652.01199999999</v>
      </c>
      <c r="J176" s="24">
        <f t="shared" ref="J176:P176" si="31">SUM(J169:J175)</f>
        <v>0</v>
      </c>
      <c r="K176" s="24">
        <f t="shared" si="31"/>
        <v>7967.8357808219171</v>
      </c>
      <c r="L176" s="24">
        <f t="shared" si="31"/>
        <v>79678.357808219167</v>
      </c>
      <c r="M176" s="24">
        <f t="shared" si="31"/>
        <v>0</v>
      </c>
      <c r="N176" s="24">
        <f t="shared" si="31"/>
        <v>0</v>
      </c>
      <c r="O176" s="24">
        <f t="shared" si="31"/>
        <v>37645.008799999996</v>
      </c>
      <c r="P176" s="24">
        <f t="shared" si="31"/>
        <v>706943.21438904118</v>
      </c>
    </row>
    <row r="177" spans="1:16" s="14" customFormat="1" ht="15.95" customHeight="1" x14ac:dyDescent="0.2">
      <c r="A177" s="15" t="s">
        <v>294</v>
      </c>
      <c r="B177" s="25" t="s">
        <v>295</v>
      </c>
      <c r="C177" s="29">
        <v>18</v>
      </c>
      <c r="D177" s="17" t="s">
        <v>296</v>
      </c>
      <c r="E177" s="18">
        <v>503</v>
      </c>
      <c r="F177" s="30">
        <v>1</v>
      </c>
      <c r="G177" s="31">
        <v>13995</v>
      </c>
      <c r="H177" s="20">
        <f t="shared" si="21"/>
        <v>13995</v>
      </c>
      <c r="I177" s="21">
        <f t="shared" si="24"/>
        <v>167940</v>
      </c>
      <c r="J177" s="22">
        <v>0</v>
      </c>
      <c r="K177" s="22">
        <f t="shared" si="22"/>
        <v>2300.5479452054797</v>
      </c>
      <c r="L177" s="22">
        <f t="shared" si="25"/>
        <v>23005.479452054795</v>
      </c>
      <c r="M177" s="22">
        <v>0</v>
      </c>
      <c r="N177" s="22">
        <v>0</v>
      </c>
      <c r="O177" s="22">
        <v>0</v>
      </c>
      <c r="P177" s="21">
        <f t="shared" si="26"/>
        <v>193246.02739726027</v>
      </c>
    </row>
    <row r="178" spans="1:16" s="14" customFormat="1" ht="15.95" customHeight="1" x14ac:dyDescent="0.2">
      <c r="A178" s="15" t="s">
        <v>297</v>
      </c>
      <c r="B178" s="25" t="s">
        <v>30</v>
      </c>
      <c r="C178" s="29">
        <v>18</v>
      </c>
      <c r="D178" s="17" t="s">
        <v>296</v>
      </c>
      <c r="E178" s="18">
        <v>503</v>
      </c>
      <c r="F178" s="30">
        <v>1</v>
      </c>
      <c r="G178" s="31">
        <v>3409.002</v>
      </c>
      <c r="H178" s="20">
        <f t="shared" si="21"/>
        <v>3409.002</v>
      </c>
      <c r="I178" s="21">
        <f t="shared" si="24"/>
        <v>40908.023999999998</v>
      </c>
      <c r="J178" s="22">
        <v>0</v>
      </c>
      <c r="K178" s="22">
        <f t="shared" si="22"/>
        <v>560.38389041095888</v>
      </c>
      <c r="L178" s="22">
        <f t="shared" si="25"/>
        <v>5603.8389041095888</v>
      </c>
      <c r="M178" s="22">
        <v>0</v>
      </c>
      <c r="N178" s="22">
        <v>0</v>
      </c>
      <c r="O178" s="22">
        <v>5748</v>
      </c>
      <c r="P178" s="21">
        <f t="shared" si="26"/>
        <v>52820.246794520543</v>
      </c>
    </row>
    <row r="179" spans="1:16" s="14" customFormat="1" ht="15.95" customHeight="1" x14ac:dyDescent="0.2">
      <c r="A179" s="15" t="s">
        <v>299</v>
      </c>
      <c r="B179" s="25" t="s">
        <v>30</v>
      </c>
      <c r="C179" s="29">
        <v>18</v>
      </c>
      <c r="D179" s="17" t="s">
        <v>296</v>
      </c>
      <c r="E179" s="18">
        <v>503</v>
      </c>
      <c r="F179" s="30">
        <v>1</v>
      </c>
      <c r="G179" s="31">
        <v>3409.002</v>
      </c>
      <c r="H179" s="20">
        <f t="shared" si="21"/>
        <v>3409.002</v>
      </c>
      <c r="I179" s="21">
        <f t="shared" si="24"/>
        <v>40908.023999999998</v>
      </c>
      <c r="J179" s="22">
        <v>0</v>
      </c>
      <c r="K179" s="22">
        <f t="shared" si="22"/>
        <v>560.38389041095888</v>
      </c>
      <c r="L179" s="22">
        <f t="shared" si="25"/>
        <v>5603.8389041095888</v>
      </c>
      <c r="M179" s="22">
        <v>0</v>
      </c>
      <c r="N179" s="22">
        <v>0</v>
      </c>
      <c r="O179" s="22">
        <v>5748</v>
      </c>
      <c r="P179" s="21">
        <f t="shared" si="26"/>
        <v>52820.246794520543</v>
      </c>
    </row>
    <row r="180" spans="1:16" s="14" customFormat="1" ht="15.95" customHeight="1" x14ac:dyDescent="0.2">
      <c r="A180" s="15" t="s">
        <v>301</v>
      </c>
      <c r="B180" s="25" t="s">
        <v>30</v>
      </c>
      <c r="C180" s="29">
        <v>18</v>
      </c>
      <c r="D180" s="17" t="s">
        <v>296</v>
      </c>
      <c r="E180" s="18">
        <v>503</v>
      </c>
      <c r="F180" s="30">
        <v>1</v>
      </c>
      <c r="G180" s="31">
        <v>3409.002</v>
      </c>
      <c r="H180" s="20">
        <f t="shared" si="21"/>
        <v>3409.002</v>
      </c>
      <c r="I180" s="21">
        <f t="shared" si="24"/>
        <v>40908.023999999998</v>
      </c>
      <c r="J180" s="22">
        <v>0</v>
      </c>
      <c r="K180" s="22">
        <f t="shared" si="22"/>
        <v>560.38389041095888</v>
      </c>
      <c r="L180" s="22">
        <f t="shared" si="25"/>
        <v>5603.8389041095888</v>
      </c>
      <c r="M180" s="22">
        <v>0</v>
      </c>
      <c r="N180" s="22">
        <v>0</v>
      </c>
      <c r="O180" s="22">
        <v>5748</v>
      </c>
      <c r="P180" s="21">
        <f t="shared" si="26"/>
        <v>52820.246794520543</v>
      </c>
    </row>
    <row r="181" spans="1:16" s="14" customFormat="1" ht="15.95" customHeight="1" x14ac:dyDescent="0.2">
      <c r="A181" s="15" t="s">
        <v>303</v>
      </c>
      <c r="B181" s="25" t="s">
        <v>304</v>
      </c>
      <c r="C181" s="29">
        <v>18</v>
      </c>
      <c r="D181" s="17" t="s">
        <v>296</v>
      </c>
      <c r="E181" s="18">
        <v>503</v>
      </c>
      <c r="F181" s="30">
        <v>1</v>
      </c>
      <c r="G181" s="31">
        <v>8073</v>
      </c>
      <c r="H181" s="20">
        <f t="shared" si="21"/>
        <v>8073</v>
      </c>
      <c r="I181" s="21">
        <f t="shared" si="24"/>
        <v>96876</v>
      </c>
      <c r="J181" s="22">
        <v>0</v>
      </c>
      <c r="K181" s="22">
        <f t="shared" si="22"/>
        <v>1327.0684931506848</v>
      </c>
      <c r="L181" s="22">
        <f t="shared" si="25"/>
        <v>13270.68493150685</v>
      </c>
      <c r="M181" s="22">
        <v>0</v>
      </c>
      <c r="N181" s="22">
        <v>0</v>
      </c>
      <c r="O181" s="22">
        <v>12332.0016</v>
      </c>
      <c r="P181" s="21">
        <f t="shared" si="26"/>
        <v>123805.75502465754</v>
      </c>
    </row>
    <row r="182" spans="1:16" s="14" customFormat="1" ht="15.95" customHeight="1" x14ac:dyDescent="0.2">
      <c r="A182" s="15" t="s">
        <v>305</v>
      </c>
      <c r="B182" s="25" t="s">
        <v>30</v>
      </c>
      <c r="C182" s="29">
        <v>18</v>
      </c>
      <c r="D182" s="17" t="s">
        <v>296</v>
      </c>
      <c r="E182" s="18">
        <v>503</v>
      </c>
      <c r="F182" s="30">
        <v>1</v>
      </c>
      <c r="G182" s="31">
        <v>3409.002</v>
      </c>
      <c r="H182" s="20">
        <f t="shared" si="21"/>
        <v>3409.002</v>
      </c>
      <c r="I182" s="21">
        <f t="shared" si="24"/>
        <v>40908.023999999998</v>
      </c>
      <c r="J182" s="22">
        <v>0</v>
      </c>
      <c r="K182" s="22">
        <f t="shared" si="22"/>
        <v>560.38389041095888</v>
      </c>
      <c r="L182" s="22">
        <f t="shared" si="25"/>
        <v>5603.8389041095888</v>
      </c>
      <c r="M182" s="22">
        <v>0</v>
      </c>
      <c r="N182" s="22">
        <v>0</v>
      </c>
      <c r="O182" s="22">
        <v>5748</v>
      </c>
      <c r="P182" s="21">
        <f t="shared" si="26"/>
        <v>52820.246794520543</v>
      </c>
    </row>
    <row r="183" spans="1:16" s="14" customFormat="1" ht="15.95" customHeight="1" x14ac:dyDescent="0.2">
      <c r="A183" s="15" t="s">
        <v>307</v>
      </c>
      <c r="B183" s="25" t="s">
        <v>30</v>
      </c>
      <c r="C183" s="29">
        <v>18</v>
      </c>
      <c r="D183" s="17" t="s">
        <v>296</v>
      </c>
      <c r="E183" s="18">
        <v>503</v>
      </c>
      <c r="F183" s="30">
        <v>1</v>
      </c>
      <c r="G183" s="31">
        <f>4288.5*2</f>
        <v>8577</v>
      </c>
      <c r="H183" s="20">
        <f t="shared" si="21"/>
        <v>8577</v>
      </c>
      <c r="I183" s="21">
        <f t="shared" si="24"/>
        <v>102924</v>
      </c>
      <c r="J183" s="22">
        <v>0</v>
      </c>
      <c r="K183" s="22">
        <f t="shared" si="22"/>
        <v>1409.9178082191781</v>
      </c>
      <c r="L183" s="22">
        <f t="shared" si="25"/>
        <v>14099.178082191782</v>
      </c>
      <c r="M183" s="22">
        <v>0</v>
      </c>
      <c r="N183" s="22">
        <v>0</v>
      </c>
      <c r="O183" s="32">
        <v>4837.4279999999999</v>
      </c>
      <c r="P183" s="21">
        <f t="shared" si="26"/>
        <v>123270.52389041096</v>
      </c>
    </row>
    <row r="184" spans="1:16" s="14" customFormat="1" ht="15.95" customHeight="1" x14ac:dyDescent="0.2">
      <c r="A184" s="15" t="s">
        <v>39</v>
      </c>
      <c r="B184" s="25" t="s">
        <v>30</v>
      </c>
      <c r="C184" s="29">
        <v>18</v>
      </c>
      <c r="D184" s="17" t="s">
        <v>296</v>
      </c>
      <c r="E184" s="18">
        <v>503</v>
      </c>
      <c r="F184" s="30">
        <v>1</v>
      </c>
      <c r="G184" s="31">
        <f>1704.501*2</f>
        <v>3409.002</v>
      </c>
      <c r="H184" s="20">
        <f t="shared" si="21"/>
        <v>3409.002</v>
      </c>
      <c r="I184" s="21">
        <f t="shared" si="24"/>
        <v>40908.023999999998</v>
      </c>
      <c r="J184" s="22">
        <v>0</v>
      </c>
      <c r="K184" s="22">
        <f t="shared" si="22"/>
        <v>560.38389041095888</v>
      </c>
      <c r="L184" s="22">
        <f t="shared" si="25"/>
        <v>5603.8389041095888</v>
      </c>
      <c r="M184" s="22">
        <v>0</v>
      </c>
      <c r="N184" s="22">
        <v>0</v>
      </c>
      <c r="O184" s="32">
        <v>1922.6760000000002</v>
      </c>
      <c r="P184" s="21">
        <f t="shared" si="26"/>
        <v>48994.922794520542</v>
      </c>
    </row>
    <row r="185" spans="1:16" s="14" customFormat="1" ht="15.95" customHeight="1" x14ac:dyDescent="0.2">
      <c r="A185" s="15" t="s">
        <v>309</v>
      </c>
      <c r="B185" s="25" t="s">
        <v>30</v>
      </c>
      <c r="C185" s="29">
        <v>18</v>
      </c>
      <c r="D185" s="17" t="s">
        <v>296</v>
      </c>
      <c r="E185" s="18">
        <v>503</v>
      </c>
      <c r="F185" s="30">
        <v>1</v>
      </c>
      <c r="G185" s="31">
        <f>1704.501*2</f>
        <v>3409.002</v>
      </c>
      <c r="H185" s="20">
        <f t="shared" si="21"/>
        <v>3409.002</v>
      </c>
      <c r="I185" s="21">
        <f t="shared" si="24"/>
        <v>40908.023999999998</v>
      </c>
      <c r="J185" s="22">
        <v>0</v>
      </c>
      <c r="K185" s="22">
        <f t="shared" si="22"/>
        <v>560.38389041095888</v>
      </c>
      <c r="L185" s="22">
        <f t="shared" si="25"/>
        <v>5603.8389041095888</v>
      </c>
      <c r="M185" s="22">
        <v>0</v>
      </c>
      <c r="N185" s="22">
        <v>0</v>
      </c>
      <c r="O185" s="32">
        <v>5748</v>
      </c>
      <c r="P185" s="21">
        <f t="shared" si="26"/>
        <v>52820.246794520543</v>
      </c>
    </row>
    <row r="186" spans="1:16" s="14" customFormat="1" ht="15.95" customHeight="1" x14ac:dyDescent="0.2">
      <c r="A186" s="15" t="s">
        <v>311</v>
      </c>
      <c r="B186" s="25" t="s">
        <v>30</v>
      </c>
      <c r="C186" s="29">
        <v>18</v>
      </c>
      <c r="D186" s="17" t="s">
        <v>296</v>
      </c>
      <c r="E186" s="18">
        <v>503</v>
      </c>
      <c r="F186" s="30">
        <v>1</v>
      </c>
      <c r="G186" s="31">
        <f>1704.501*2</f>
        <v>3409.002</v>
      </c>
      <c r="H186" s="20">
        <f t="shared" si="21"/>
        <v>3409.002</v>
      </c>
      <c r="I186" s="21">
        <f t="shared" si="24"/>
        <v>40908.023999999998</v>
      </c>
      <c r="J186" s="22">
        <v>0</v>
      </c>
      <c r="K186" s="22">
        <f t="shared" si="22"/>
        <v>560.38389041095888</v>
      </c>
      <c r="L186" s="22">
        <f t="shared" si="25"/>
        <v>5603.8389041095888</v>
      </c>
      <c r="M186" s="22">
        <v>0</v>
      </c>
      <c r="N186" s="22">
        <v>0</v>
      </c>
      <c r="O186" s="32">
        <v>1922.6760000000002</v>
      </c>
      <c r="P186" s="21">
        <f t="shared" si="26"/>
        <v>48994.922794520542</v>
      </c>
    </row>
    <row r="187" spans="1:16" s="14" customFormat="1" ht="15.95" customHeight="1" x14ac:dyDescent="0.2">
      <c r="A187" s="15" t="s">
        <v>313</v>
      </c>
      <c r="B187" s="25" t="s">
        <v>30</v>
      </c>
      <c r="C187" s="29">
        <v>18</v>
      </c>
      <c r="D187" s="17" t="s">
        <v>296</v>
      </c>
      <c r="E187" s="18">
        <v>503</v>
      </c>
      <c r="F187" s="30">
        <v>1</v>
      </c>
      <c r="G187" s="31">
        <f>1704.501*2</f>
        <v>3409.002</v>
      </c>
      <c r="H187" s="20">
        <f t="shared" si="21"/>
        <v>3409.002</v>
      </c>
      <c r="I187" s="21">
        <f t="shared" si="24"/>
        <v>40908.023999999998</v>
      </c>
      <c r="J187" s="22">
        <v>0</v>
      </c>
      <c r="K187" s="22">
        <f t="shared" si="22"/>
        <v>560.38389041095888</v>
      </c>
      <c r="L187" s="22">
        <f t="shared" si="25"/>
        <v>5603.8389041095888</v>
      </c>
      <c r="M187" s="22">
        <v>0</v>
      </c>
      <c r="N187" s="22">
        <v>0</v>
      </c>
      <c r="O187" s="32">
        <v>5748</v>
      </c>
      <c r="P187" s="21">
        <f t="shared" si="26"/>
        <v>52820.246794520543</v>
      </c>
    </row>
    <row r="188" spans="1:16" s="14" customFormat="1" ht="15.95" customHeight="1" x14ac:dyDescent="0.2">
      <c r="A188" s="56" t="s">
        <v>23</v>
      </c>
      <c r="B188" s="56"/>
      <c r="C188" s="56"/>
      <c r="D188" s="56"/>
      <c r="E188" s="56"/>
      <c r="F188" s="23">
        <f>SUM(F177:F187)</f>
        <v>11</v>
      </c>
      <c r="G188" s="20"/>
      <c r="H188" s="20"/>
      <c r="I188" s="24">
        <f>SUM(I177:I187)</f>
        <v>695004.19199999981</v>
      </c>
      <c r="J188" s="24">
        <f t="shared" ref="J188:P188" si="32">SUM(J177:J187)</f>
        <v>0</v>
      </c>
      <c r="K188" s="24">
        <f t="shared" si="32"/>
        <v>9520.605369863013</v>
      </c>
      <c r="L188" s="24">
        <f t="shared" si="32"/>
        <v>95206.053698630159</v>
      </c>
      <c r="M188" s="24">
        <f t="shared" si="32"/>
        <v>0</v>
      </c>
      <c r="N188" s="24">
        <f t="shared" si="32"/>
        <v>0</v>
      </c>
      <c r="O188" s="24">
        <f t="shared" si="32"/>
        <v>55502.781600000002</v>
      </c>
      <c r="P188" s="24">
        <f t="shared" si="32"/>
        <v>855233.63266849308</v>
      </c>
    </row>
    <row r="189" spans="1:16" s="14" customFormat="1" ht="15.95" customHeight="1" x14ac:dyDescent="0.2">
      <c r="A189" s="15" t="s">
        <v>315</v>
      </c>
      <c r="B189" s="25" t="s">
        <v>316</v>
      </c>
      <c r="C189" s="29">
        <v>19</v>
      </c>
      <c r="D189" s="17" t="s">
        <v>317</v>
      </c>
      <c r="E189" s="18">
        <v>503</v>
      </c>
      <c r="F189" s="30">
        <v>1</v>
      </c>
      <c r="G189" s="31">
        <v>13850.001</v>
      </c>
      <c r="H189" s="20">
        <f t="shared" si="21"/>
        <v>13850.001</v>
      </c>
      <c r="I189" s="21">
        <f t="shared" si="24"/>
        <v>166200.01199999999</v>
      </c>
      <c r="J189" s="22">
        <v>0</v>
      </c>
      <c r="K189" s="22">
        <f t="shared" si="22"/>
        <v>2276.7124931506846</v>
      </c>
      <c r="L189" s="22">
        <f t="shared" si="25"/>
        <v>22767.124931506849</v>
      </c>
      <c r="M189" s="22">
        <v>0</v>
      </c>
      <c r="N189" s="22">
        <v>0</v>
      </c>
      <c r="O189" s="22">
        <v>0</v>
      </c>
      <c r="P189" s="21">
        <f t="shared" si="26"/>
        <v>191243.84942465753</v>
      </c>
    </row>
    <row r="190" spans="1:16" s="14" customFormat="1" ht="15.95" customHeight="1" x14ac:dyDescent="0.2">
      <c r="A190" s="15" t="s">
        <v>318</v>
      </c>
      <c r="B190" s="25" t="s">
        <v>30</v>
      </c>
      <c r="C190" s="29">
        <v>19</v>
      </c>
      <c r="D190" s="17" t="s">
        <v>317</v>
      </c>
      <c r="E190" s="18">
        <v>503</v>
      </c>
      <c r="F190" s="30">
        <v>1</v>
      </c>
      <c r="G190" s="31">
        <f>4413.501*2</f>
        <v>8827.0020000000004</v>
      </c>
      <c r="H190" s="20">
        <f t="shared" si="21"/>
        <v>8827.0020000000004</v>
      </c>
      <c r="I190" s="21">
        <f t="shared" si="24"/>
        <v>105924.024</v>
      </c>
      <c r="J190" s="22">
        <v>0</v>
      </c>
      <c r="K190" s="22">
        <f t="shared" si="22"/>
        <v>1451.0140273972604</v>
      </c>
      <c r="L190" s="22">
        <f t="shared" si="25"/>
        <v>14510.140273972604</v>
      </c>
      <c r="M190" s="22">
        <v>0</v>
      </c>
      <c r="N190" s="22">
        <v>0</v>
      </c>
      <c r="O190" s="22">
        <v>4978.4279999999999</v>
      </c>
      <c r="P190" s="21">
        <f t="shared" si="26"/>
        <v>126863.60630136987</v>
      </c>
    </row>
    <row r="191" spans="1:16" s="14" customFormat="1" ht="15.95" customHeight="1" x14ac:dyDescent="0.2">
      <c r="A191" s="15" t="s">
        <v>39</v>
      </c>
      <c r="B191" s="25" t="s">
        <v>320</v>
      </c>
      <c r="C191" s="29">
        <v>19</v>
      </c>
      <c r="D191" s="17" t="s">
        <v>317</v>
      </c>
      <c r="E191" s="18">
        <v>503</v>
      </c>
      <c r="F191" s="30">
        <v>1</v>
      </c>
      <c r="G191" s="31">
        <f>3083.001*2</f>
        <v>6166.0020000000004</v>
      </c>
      <c r="H191" s="20">
        <f t="shared" si="21"/>
        <v>6166.0020000000004</v>
      </c>
      <c r="I191" s="21">
        <f t="shared" si="24"/>
        <v>73992.024000000005</v>
      </c>
      <c r="J191" s="22">
        <v>0</v>
      </c>
      <c r="K191" s="22">
        <f t="shared" si="22"/>
        <v>1013.5893698630138</v>
      </c>
      <c r="L191" s="22">
        <f t="shared" si="25"/>
        <v>10135.893698630138</v>
      </c>
      <c r="M191" s="22">
        <v>0</v>
      </c>
      <c r="N191" s="22">
        <v>0</v>
      </c>
      <c r="O191" s="22">
        <v>3477.6240000000003</v>
      </c>
      <c r="P191" s="21">
        <f t="shared" si="26"/>
        <v>88619.131068493152</v>
      </c>
    </row>
    <row r="192" spans="1:16" s="14" customFormat="1" ht="15.95" customHeight="1" x14ac:dyDescent="0.2">
      <c r="A192" s="56" t="s">
        <v>23</v>
      </c>
      <c r="B192" s="56"/>
      <c r="C192" s="56"/>
      <c r="D192" s="56"/>
      <c r="E192" s="56"/>
      <c r="F192" s="23">
        <f>SUM(F189:F191)</f>
        <v>3</v>
      </c>
      <c r="G192" s="20"/>
      <c r="H192" s="20"/>
      <c r="I192" s="24">
        <f>SUM(I189:I191)</f>
        <v>346116.05999999994</v>
      </c>
      <c r="J192" s="24">
        <f t="shared" ref="J192:P192" si="33">SUM(J189:J191)</f>
        <v>0</v>
      </c>
      <c r="K192" s="24">
        <f t="shared" si="33"/>
        <v>4741.3158904109587</v>
      </c>
      <c r="L192" s="24">
        <f t="shared" si="33"/>
        <v>47413.158904109587</v>
      </c>
      <c r="M192" s="24">
        <f t="shared" si="33"/>
        <v>0</v>
      </c>
      <c r="N192" s="24">
        <f t="shared" si="33"/>
        <v>0</v>
      </c>
      <c r="O192" s="24">
        <f t="shared" si="33"/>
        <v>8456.0519999999997</v>
      </c>
      <c r="P192" s="24">
        <f t="shared" si="33"/>
        <v>406726.5867945205</v>
      </c>
    </row>
    <row r="193" spans="1:30" s="14" customFormat="1" ht="40.5" customHeight="1" x14ac:dyDescent="0.2">
      <c r="A193" s="15" t="s">
        <v>321</v>
      </c>
      <c r="B193" s="38" t="s">
        <v>322</v>
      </c>
      <c r="C193" s="29">
        <v>20</v>
      </c>
      <c r="D193" s="17" t="s">
        <v>323</v>
      </c>
      <c r="E193" s="18">
        <v>503</v>
      </c>
      <c r="F193" s="30">
        <v>3</v>
      </c>
      <c r="G193" s="31">
        <v>7710</v>
      </c>
      <c r="H193" s="20">
        <f t="shared" si="21"/>
        <v>23130</v>
      </c>
      <c r="I193" s="21">
        <f t="shared" si="24"/>
        <v>277560</v>
      </c>
      <c r="J193" s="22">
        <v>0</v>
      </c>
      <c r="K193" s="22">
        <f t="shared" si="22"/>
        <v>3802.1917808219177</v>
      </c>
      <c r="L193" s="22">
        <f t="shared" si="25"/>
        <v>38021.917808219179</v>
      </c>
      <c r="M193" s="22">
        <v>0</v>
      </c>
      <c r="N193" s="22">
        <v>0</v>
      </c>
      <c r="O193" s="22">
        <v>11545.0008</v>
      </c>
      <c r="P193" s="21">
        <f t="shared" si="26"/>
        <v>330929.11038904107</v>
      </c>
    </row>
    <row r="194" spans="1:30" s="14" customFormat="1" ht="24" customHeight="1" x14ac:dyDescent="0.2">
      <c r="A194" s="15" t="s">
        <v>321</v>
      </c>
      <c r="B194" s="38" t="s">
        <v>324</v>
      </c>
      <c r="C194" s="29">
        <v>20</v>
      </c>
      <c r="D194" s="17" t="s">
        <v>323</v>
      </c>
      <c r="E194" s="18">
        <v>503</v>
      </c>
      <c r="F194" s="30">
        <v>2</v>
      </c>
      <c r="G194" s="31">
        <v>6072</v>
      </c>
      <c r="H194" s="20">
        <f t="shared" si="21"/>
        <v>12144</v>
      </c>
      <c r="I194" s="21">
        <f t="shared" si="24"/>
        <v>145728</v>
      </c>
      <c r="J194" s="22">
        <v>0</v>
      </c>
      <c r="K194" s="22">
        <f t="shared" si="22"/>
        <v>1996.2739726027396</v>
      </c>
      <c r="L194" s="22">
        <f t="shared" si="25"/>
        <v>19962.739726027397</v>
      </c>
      <c r="M194" s="22">
        <v>0</v>
      </c>
      <c r="N194" s="22">
        <v>0</v>
      </c>
      <c r="O194" s="22">
        <v>9477</v>
      </c>
      <c r="P194" s="21">
        <f t="shared" si="26"/>
        <v>177164.01369863012</v>
      </c>
    </row>
    <row r="195" spans="1:30" s="14" customFormat="1" ht="15.95" customHeight="1" x14ac:dyDescent="0.2">
      <c r="A195" s="15" t="s">
        <v>325</v>
      </c>
      <c r="B195" s="25" t="s">
        <v>326</v>
      </c>
      <c r="C195" s="29">
        <v>20</v>
      </c>
      <c r="D195" s="17" t="s">
        <v>323</v>
      </c>
      <c r="E195" s="18">
        <v>503</v>
      </c>
      <c r="F195" s="30">
        <v>1</v>
      </c>
      <c r="G195" s="31">
        <v>5484</v>
      </c>
      <c r="H195" s="20">
        <f t="shared" si="21"/>
        <v>5484</v>
      </c>
      <c r="I195" s="21">
        <f t="shared" si="24"/>
        <v>65808</v>
      </c>
      <c r="J195" s="22">
        <v>0</v>
      </c>
      <c r="K195" s="22">
        <f t="shared" si="22"/>
        <v>901.47945205479448</v>
      </c>
      <c r="L195" s="22">
        <f t="shared" si="25"/>
        <v>9014.7945205479446</v>
      </c>
      <c r="M195" s="22">
        <v>0</v>
      </c>
      <c r="N195" s="22">
        <v>0</v>
      </c>
      <c r="O195" s="22">
        <v>7404</v>
      </c>
      <c r="P195" s="21">
        <f t="shared" si="26"/>
        <v>83128.273972602736</v>
      </c>
    </row>
    <row r="196" spans="1:30" s="14" customFormat="1" ht="15.95" customHeight="1" x14ac:dyDescent="0.2">
      <c r="A196" s="15" t="s">
        <v>327</v>
      </c>
      <c r="B196" s="25" t="s">
        <v>328</v>
      </c>
      <c r="C196" s="29">
        <v>20</v>
      </c>
      <c r="D196" s="17" t="s">
        <v>323</v>
      </c>
      <c r="E196" s="18">
        <v>503</v>
      </c>
      <c r="F196" s="30">
        <v>1</v>
      </c>
      <c r="G196" s="31">
        <v>6504</v>
      </c>
      <c r="H196" s="20">
        <f t="shared" si="21"/>
        <v>6504</v>
      </c>
      <c r="I196" s="21">
        <f t="shared" si="24"/>
        <v>78048</v>
      </c>
      <c r="J196" s="22">
        <v>0</v>
      </c>
      <c r="K196" s="22">
        <f t="shared" si="22"/>
        <v>1069.1506849315069</v>
      </c>
      <c r="L196" s="22">
        <f t="shared" si="25"/>
        <v>10691.506849315068</v>
      </c>
      <c r="M196" s="22">
        <v>0</v>
      </c>
      <c r="N196" s="22">
        <v>0</v>
      </c>
      <c r="O196" s="22">
        <v>8966.0015999999996</v>
      </c>
      <c r="P196" s="21">
        <f t="shared" si="26"/>
        <v>98774.659134246569</v>
      </c>
    </row>
    <row r="197" spans="1:30" s="14" customFormat="1" ht="24" customHeight="1" x14ac:dyDescent="0.2">
      <c r="A197" s="15" t="s">
        <v>329</v>
      </c>
      <c r="B197" s="38" t="s">
        <v>330</v>
      </c>
      <c r="C197" s="29">
        <v>20</v>
      </c>
      <c r="D197" s="17" t="s">
        <v>323</v>
      </c>
      <c r="E197" s="18">
        <v>503</v>
      </c>
      <c r="F197" s="30">
        <v>2</v>
      </c>
      <c r="G197" s="31">
        <v>8202</v>
      </c>
      <c r="H197" s="20">
        <f t="shared" si="21"/>
        <v>16404</v>
      </c>
      <c r="I197" s="21">
        <f t="shared" si="24"/>
        <v>196848</v>
      </c>
      <c r="J197" s="22">
        <v>0</v>
      </c>
      <c r="K197" s="22">
        <f t="shared" si="22"/>
        <v>2696.5479452054797</v>
      </c>
      <c r="L197" s="22">
        <f t="shared" si="25"/>
        <v>26965.479452054795</v>
      </c>
      <c r="M197" s="22">
        <v>0</v>
      </c>
      <c r="N197" s="22">
        <v>0</v>
      </c>
      <c r="O197" s="22">
        <v>12525</v>
      </c>
      <c r="P197" s="21">
        <f t="shared" si="26"/>
        <v>239035.02739726027</v>
      </c>
      <c r="AD197" s="26"/>
    </row>
    <row r="198" spans="1:30" s="14" customFormat="1" ht="15.95" customHeight="1" x14ac:dyDescent="0.2">
      <c r="A198" s="15" t="s">
        <v>331</v>
      </c>
      <c r="B198" s="25" t="s">
        <v>332</v>
      </c>
      <c r="C198" s="29">
        <v>20</v>
      </c>
      <c r="D198" s="17" t="s">
        <v>323</v>
      </c>
      <c r="E198" s="18">
        <v>503</v>
      </c>
      <c r="F198" s="30">
        <v>1</v>
      </c>
      <c r="G198" s="31">
        <v>17664</v>
      </c>
      <c r="H198" s="20">
        <f t="shared" si="21"/>
        <v>17664</v>
      </c>
      <c r="I198" s="21">
        <f t="shared" si="24"/>
        <v>211968</v>
      </c>
      <c r="J198" s="22">
        <v>0</v>
      </c>
      <c r="K198" s="22">
        <f t="shared" si="22"/>
        <v>2903.6712328767126</v>
      </c>
      <c r="L198" s="22">
        <f t="shared" si="25"/>
        <v>29036.712328767124</v>
      </c>
      <c r="M198" s="22">
        <v>0</v>
      </c>
      <c r="N198" s="22">
        <v>0</v>
      </c>
      <c r="O198" s="22">
        <v>0</v>
      </c>
      <c r="P198" s="21">
        <f t="shared" si="26"/>
        <v>243908.38356164383</v>
      </c>
    </row>
    <row r="199" spans="1:30" s="14" customFormat="1" ht="15.95" customHeight="1" x14ac:dyDescent="0.2">
      <c r="A199" s="15" t="s">
        <v>67</v>
      </c>
      <c r="B199" s="25" t="s">
        <v>333</v>
      </c>
      <c r="C199" s="29">
        <v>20</v>
      </c>
      <c r="D199" s="17" t="s">
        <v>323</v>
      </c>
      <c r="E199" s="18">
        <v>503</v>
      </c>
      <c r="F199" s="30">
        <v>1</v>
      </c>
      <c r="G199" s="31">
        <v>5880</v>
      </c>
      <c r="H199" s="20">
        <f t="shared" si="21"/>
        <v>5880</v>
      </c>
      <c r="I199" s="21">
        <f t="shared" si="24"/>
        <v>70560</v>
      </c>
      <c r="J199" s="22">
        <v>0</v>
      </c>
      <c r="K199" s="22">
        <f t="shared" si="22"/>
        <v>966.57534246575335</v>
      </c>
      <c r="L199" s="22">
        <f t="shared" si="25"/>
        <v>9665.7534246575342</v>
      </c>
      <c r="M199" s="22">
        <v>0</v>
      </c>
      <c r="N199" s="22">
        <v>0</v>
      </c>
      <c r="O199" s="22">
        <v>9185.0015999999996</v>
      </c>
      <c r="P199" s="21">
        <f t="shared" si="26"/>
        <v>90377.330367123301</v>
      </c>
    </row>
    <row r="200" spans="1:30" s="14" customFormat="1" ht="15.95" customHeight="1" x14ac:dyDescent="0.2">
      <c r="A200" s="15" t="s">
        <v>334</v>
      </c>
      <c r="B200" s="25" t="s">
        <v>335</v>
      </c>
      <c r="C200" s="29">
        <v>20</v>
      </c>
      <c r="D200" s="17" t="s">
        <v>323</v>
      </c>
      <c r="E200" s="18">
        <v>503</v>
      </c>
      <c r="F200" s="30">
        <v>1</v>
      </c>
      <c r="G200" s="31">
        <v>9114</v>
      </c>
      <c r="H200" s="20">
        <f t="shared" si="21"/>
        <v>9114</v>
      </c>
      <c r="I200" s="21">
        <f t="shared" si="24"/>
        <v>109368</v>
      </c>
      <c r="J200" s="22">
        <v>0</v>
      </c>
      <c r="K200" s="22">
        <f t="shared" si="22"/>
        <v>1498.1917808219177</v>
      </c>
      <c r="L200" s="22">
        <f t="shared" si="25"/>
        <v>14981.917808219177</v>
      </c>
      <c r="M200" s="22">
        <v>0</v>
      </c>
      <c r="N200" s="22">
        <v>0</v>
      </c>
      <c r="O200" s="22">
        <v>13868.0016</v>
      </c>
      <c r="P200" s="21">
        <f t="shared" si="26"/>
        <v>139716.11118904108</v>
      </c>
    </row>
    <row r="201" spans="1:30" s="14" customFormat="1" ht="15.95" customHeight="1" x14ac:dyDescent="0.2">
      <c r="A201" s="15" t="s">
        <v>133</v>
      </c>
      <c r="B201" s="25" t="s">
        <v>30</v>
      </c>
      <c r="C201" s="29">
        <v>20</v>
      </c>
      <c r="D201" s="17" t="s">
        <v>323</v>
      </c>
      <c r="E201" s="18">
        <v>503</v>
      </c>
      <c r="F201" s="30">
        <v>1</v>
      </c>
      <c r="G201" s="31">
        <v>5421</v>
      </c>
      <c r="H201" s="20">
        <f t="shared" si="21"/>
        <v>5421</v>
      </c>
      <c r="I201" s="21">
        <f t="shared" si="24"/>
        <v>65052</v>
      </c>
      <c r="J201" s="22">
        <v>0</v>
      </c>
      <c r="K201" s="22">
        <f t="shared" si="22"/>
        <v>891.1232876712329</v>
      </c>
      <c r="L201" s="22">
        <f t="shared" si="25"/>
        <v>8911.232876712329</v>
      </c>
      <c r="M201" s="22">
        <v>0</v>
      </c>
      <c r="N201" s="22">
        <v>0</v>
      </c>
      <c r="O201" s="32">
        <v>7943.1552000000011</v>
      </c>
      <c r="P201" s="21">
        <f t="shared" si="26"/>
        <v>82797.511364383565</v>
      </c>
    </row>
    <row r="202" spans="1:30" s="14" customFormat="1" ht="15.95" customHeight="1" x14ac:dyDescent="0.2">
      <c r="A202" s="15" t="s">
        <v>337</v>
      </c>
      <c r="B202" s="25" t="s">
        <v>338</v>
      </c>
      <c r="C202" s="29">
        <v>20</v>
      </c>
      <c r="D202" s="17" t="s">
        <v>323</v>
      </c>
      <c r="E202" s="18">
        <v>503</v>
      </c>
      <c r="F202" s="30">
        <v>1</v>
      </c>
      <c r="G202" s="31">
        <v>5463</v>
      </c>
      <c r="H202" s="20">
        <f t="shared" si="21"/>
        <v>5463</v>
      </c>
      <c r="I202" s="21">
        <f t="shared" si="24"/>
        <v>65556</v>
      </c>
      <c r="J202" s="22">
        <v>0</v>
      </c>
      <c r="K202" s="22">
        <f t="shared" si="22"/>
        <v>898.02739726027403</v>
      </c>
      <c r="L202" s="22">
        <f t="shared" si="25"/>
        <v>8980.2739726027394</v>
      </c>
      <c r="M202" s="22">
        <v>0</v>
      </c>
      <c r="N202" s="22">
        <v>0</v>
      </c>
      <c r="O202" s="32">
        <v>8001.2426400000004</v>
      </c>
      <c r="P202" s="21">
        <f t="shared" si="26"/>
        <v>83435.544009863006</v>
      </c>
    </row>
    <row r="203" spans="1:30" s="14" customFormat="1" ht="15.95" customHeight="1" x14ac:dyDescent="0.2">
      <c r="A203" s="15" t="s">
        <v>39</v>
      </c>
      <c r="B203" s="25" t="s">
        <v>30</v>
      </c>
      <c r="C203" s="29">
        <v>20</v>
      </c>
      <c r="D203" s="17" t="s">
        <v>323</v>
      </c>
      <c r="E203" s="18">
        <v>503</v>
      </c>
      <c r="F203" s="30">
        <v>1</v>
      </c>
      <c r="G203" s="31">
        <f>2489.25*2</f>
        <v>4978.5</v>
      </c>
      <c r="H203" s="20">
        <f t="shared" ref="H203:H234" si="34">+G203*F203</f>
        <v>4978.5</v>
      </c>
      <c r="I203" s="21">
        <f t="shared" si="24"/>
        <v>59742</v>
      </c>
      <c r="J203" s="22">
        <v>0</v>
      </c>
      <c r="K203" s="22">
        <f t="shared" ref="K203:K234" si="35">I203/365*20*25%</f>
        <v>818.38356164383549</v>
      </c>
      <c r="L203" s="22">
        <f t="shared" si="25"/>
        <v>8183.8356164383558</v>
      </c>
      <c r="M203" s="22">
        <v>0</v>
      </c>
      <c r="N203" s="22">
        <v>0</v>
      </c>
      <c r="O203" s="32">
        <v>2807.8739999999998</v>
      </c>
      <c r="P203" s="21">
        <f t="shared" si="26"/>
        <v>71552.093178082185</v>
      </c>
    </row>
    <row r="204" spans="1:30" s="14" customFormat="1" ht="15.95" customHeight="1" x14ac:dyDescent="0.2">
      <c r="A204" s="15" t="s">
        <v>39</v>
      </c>
      <c r="B204" s="25" t="s">
        <v>340</v>
      </c>
      <c r="C204" s="29">
        <v>20</v>
      </c>
      <c r="D204" s="17" t="s">
        <v>323</v>
      </c>
      <c r="E204" s="18">
        <v>503</v>
      </c>
      <c r="F204" s="30">
        <v>1</v>
      </c>
      <c r="G204" s="31">
        <f>5343*2</f>
        <v>10686</v>
      </c>
      <c r="H204" s="20">
        <f t="shared" si="34"/>
        <v>10686</v>
      </c>
      <c r="I204" s="21">
        <f t="shared" si="24"/>
        <v>128232</v>
      </c>
      <c r="J204" s="22">
        <v>0</v>
      </c>
      <c r="K204" s="22">
        <f t="shared" si="35"/>
        <v>1756.6027397260273</v>
      </c>
      <c r="L204" s="22">
        <f t="shared" si="25"/>
        <v>17566.027397260274</v>
      </c>
      <c r="M204" s="22">
        <v>0</v>
      </c>
      <c r="N204" s="22">
        <v>0</v>
      </c>
      <c r="O204" s="32">
        <v>6026.9040000000005</v>
      </c>
      <c r="P204" s="21">
        <f t="shared" si="26"/>
        <v>153581.53413698633</v>
      </c>
    </row>
    <row r="205" spans="1:30" s="14" customFormat="1" ht="15.95" customHeight="1" x14ac:dyDescent="0.2">
      <c r="A205" s="15" t="s">
        <v>341</v>
      </c>
      <c r="B205" s="25" t="s">
        <v>30</v>
      </c>
      <c r="C205" s="29">
        <v>20</v>
      </c>
      <c r="D205" s="17" t="s">
        <v>323</v>
      </c>
      <c r="E205" s="18">
        <v>503</v>
      </c>
      <c r="F205" s="30">
        <v>1</v>
      </c>
      <c r="G205" s="31">
        <f>2725.5*2</f>
        <v>5451</v>
      </c>
      <c r="H205" s="20">
        <f t="shared" si="34"/>
        <v>5451</v>
      </c>
      <c r="I205" s="21">
        <f t="shared" si="24"/>
        <v>65412</v>
      </c>
      <c r="J205" s="22">
        <v>0</v>
      </c>
      <c r="K205" s="22">
        <f t="shared" si="35"/>
        <v>896.05479452054794</v>
      </c>
      <c r="L205" s="22">
        <f t="shared" si="25"/>
        <v>8960.5479452054788</v>
      </c>
      <c r="M205" s="22">
        <v>0</v>
      </c>
      <c r="N205" s="22">
        <v>0</v>
      </c>
      <c r="O205" s="32">
        <v>8677.68</v>
      </c>
      <c r="P205" s="21">
        <f t="shared" si="26"/>
        <v>83946.282739726012</v>
      </c>
    </row>
    <row r="206" spans="1:30" s="14" customFormat="1" ht="15.95" customHeight="1" x14ac:dyDescent="0.2">
      <c r="A206" s="56" t="s">
        <v>23</v>
      </c>
      <c r="B206" s="56"/>
      <c r="C206" s="56"/>
      <c r="D206" s="56"/>
      <c r="E206" s="56"/>
      <c r="F206" s="23">
        <f>SUM(F193:F205)</f>
        <v>17</v>
      </c>
      <c r="G206" s="20"/>
      <c r="H206" s="20"/>
      <c r="I206" s="24">
        <f>SUM(I193:I205)</f>
        <v>1539882</v>
      </c>
      <c r="J206" s="24">
        <f t="shared" ref="J206:P206" si="36">SUM(J193:J205)</f>
        <v>0</v>
      </c>
      <c r="K206" s="24">
        <f t="shared" si="36"/>
        <v>21094.273972602743</v>
      </c>
      <c r="L206" s="24">
        <f t="shared" si="36"/>
        <v>210942.73972602742</v>
      </c>
      <c r="M206" s="24">
        <f t="shared" si="36"/>
        <v>0</v>
      </c>
      <c r="N206" s="24">
        <f t="shared" si="36"/>
        <v>0</v>
      </c>
      <c r="O206" s="24">
        <f t="shared" si="36"/>
        <v>106426.86144000001</v>
      </c>
      <c r="P206" s="24">
        <f t="shared" si="36"/>
        <v>1878345.8751386302</v>
      </c>
    </row>
    <row r="207" spans="1:30" s="14" customFormat="1" ht="15.95" customHeight="1" x14ac:dyDescent="0.2">
      <c r="A207" s="15" t="s">
        <v>343</v>
      </c>
      <c r="B207" s="25" t="s">
        <v>344</v>
      </c>
      <c r="C207" s="29">
        <v>21</v>
      </c>
      <c r="D207" s="17" t="s">
        <v>345</v>
      </c>
      <c r="E207" s="18">
        <v>503</v>
      </c>
      <c r="F207" s="30">
        <v>1</v>
      </c>
      <c r="G207" s="31">
        <v>5973</v>
      </c>
      <c r="H207" s="20">
        <f t="shared" si="34"/>
        <v>5973</v>
      </c>
      <c r="I207" s="21">
        <f t="shared" si="24"/>
        <v>71676</v>
      </c>
      <c r="J207" s="22">
        <v>0</v>
      </c>
      <c r="K207" s="22">
        <f t="shared" si="35"/>
        <v>981.8630136986302</v>
      </c>
      <c r="L207" s="22">
        <f t="shared" si="25"/>
        <v>9818.6301369863013</v>
      </c>
      <c r="M207" s="22">
        <v>0</v>
      </c>
      <c r="N207" s="22">
        <v>0</v>
      </c>
      <c r="O207" s="22">
        <v>9323.0015999999996</v>
      </c>
      <c r="P207" s="21">
        <f t="shared" si="26"/>
        <v>91799.494750684942</v>
      </c>
    </row>
    <row r="208" spans="1:30" s="14" customFormat="1" ht="15.95" customHeight="1" x14ac:dyDescent="0.2">
      <c r="A208" s="15" t="s">
        <v>67</v>
      </c>
      <c r="B208" s="25" t="s">
        <v>346</v>
      </c>
      <c r="C208" s="29">
        <v>21</v>
      </c>
      <c r="D208" s="17" t="s">
        <v>345</v>
      </c>
      <c r="E208" s="18">
        <v>503</v>
      </c>
      <c r="F208" s="30">
        <v>1</v>
      </c>
      <c r="G208" s="31">
        <v>8073</v>
      </c>
      <c r="H208" s="20">
        <f t="shared" si="34"/>
        <v>8073</v>
      </c>
      <c r="I208" s="21">
        <f t="shared" si="24"/>
        <v>96876</v>
      </c>
      <c r="J208" s="22">
        <v>0</v>
      </c>
      <c r="K208" s="22">
        <f t="shared" si="35"/>
        <v>1327.0684931506848</v>
      </c>
      <c r="L208" s="22">
        <f t="shared" si="25"/>
        <v>13270.68493150685</v>
      </c>
      <c r="M208" s="22">
        <v>0</v>
      </c>
      <c r="N208" s="22">
        <v>0</v>
      </c>
      <c r="O208" s="22">
        <v>12332.0016</v>
      </c>
      <c r="P208" s="21">
        <f t="shared" si="26"/>
        <v>123805.75502465754</v>
      </c>
    </row>
    <row r="209" spans="1:28" s="14" customFormat="1" ht="15.95" customHeight="1" x14ac:dyDescent="0.2">
      <c r="A209" s="15" t="s">
        <v>347</v>
      </c>
      <c r="B209" s="25" t="s">
        <v>348</v>
      </c>
      <c r="C209" s="29">
        <v>21</v>
      </c>
      <c r="D209" s="17" t="s">
        <v>345</v>
      </c>
      <c r="E209" s="18">
        <v>503</v>
      </c>
      <c r="F209" s="30">
        <v>1</v>
      </c>
      <c r="G209" s="31">
        <v>5191.5</v>
      </c>
      <c r="H209" s="20">
        <f t="shared" si="34"/>
        <v>5191.5</v>
      </c>
      <c r="I209" s="21">
        <f t="shared" si="24"/>
        <v>62298</v>
      </c>
      <c r="J209" s="22">
        <v>0</v>
      </c>
      <c r="K209" s="22">
        <f t="shared" si="35"/>
        <v>853.39726027397262</v>
      </c>
      <c r="L209" s="22">
        <f t="shared" si="25"/>
        <v>8533.9726027397264</v>
      </c>
      <c r="M209" s="22">
        <v>0</v>
      </c>
      <c r="N209" s="22">
        <v>0</v>
      </c>
      <c r="O209" s="22">
        <v>8153.0015999999996</v>
      </c>
      <c r="P209" s="21">
        <f t="shared" si="26"/>
        <v>79838.371463013711</v>
      </c>
      <c r="AB209" s="26"/>
    </row>
    <row r="210" spans="1:28" s="14" customFormat="1" ht="15.95" customHeight="1" x14ac:dyDescent="0.2">
      <c r="A210" s="56" t="s">
        <v>23</v>
      </c>
      <c r="B210" s="56"/>
      <c r="C210" s="56"/>
      <c r="D210" s="56"/>
      <c r="E210" s="56"/>
      <c r="F210" s="23">
        <f>SUM(F207:F209)</f>
        <v>3</v>
      </c>
      <c r="G210" s="20"/>
      <c r="H210" s="20"/>
      <c r="I210" s="24">
        <f>SUM(I207:I209)</f>
        <v>230850</v>
      </c>
      <c r="J210" s="24">
        <f t="shared" ref="J210:P210" si="37">SUM(J207:J209)</f>
        <v>0</v>
      </c>
      <c r="K210" s="24">
        <f t="shared" si="37"/>
        <v>3162.3287671232879</v>
      </c>
      <c r="L210" s="24">
        <f t="shared" si="37"/>
        <v>31623.28767123288</v>
      </c>
      <c r="M210" s="24">
        <f t="shared" si="37"/>
        <v>0</v>
      </c>
      <c r="N210" s="24">
        <f t="shared" si="37"/>
        <v>0</v>
      </c>
      <c r="O210" s="24">
        <f t="shared" si="37"/>
        <v>29808.004799999999</v>
      </c>
      <c r="P210" s="24">
        <f t="shared" si="37"/>
        <v>295443.62123835617</v>
      </c>
    </row>
    <row r="211" spans="1:28" s="14" customFormat="1" ht="15.95" customHeight="1" x14ac:dyDescent="0.2">
      <c r="A211" s="15" t="s">
        <v>349</v>
      </c>
      <c r="B211" s="41" t="s">
        <v>350</v>
      </c>
      <c r="C211" s="29">
        <v>22</v>
      </c>
      <c r="D211" s="17" t="s">
        <v>351</v>
      </c>
      <c r="E211" s="18">
        <v>503</v>
      </c>
      <c r="F211" s="30">
        <v>1</v>
      </c>
      <c r="G211" s="31">
        <v>11925</v>
      </c>
      <c r="H211" s="20">
        <f t="shared" si="34"/>
        <v>11925</v>
      </c>
      <c r="I211" s="21">
        <f t="shared" si="24"/>
        <v>143100</v>
      </c>
      <c r="J211" s="22">
        <v>0</v>
      </c>
      <c r="K211" s="22">
        <f t="shared" si="35"/>
        <v>1960.2739726027398</v>
      </c>
      <c r="L211" s="22">
        <f t="shared" si="25"/>
        <v>19602.739726027397</v>
      </c>
      <c r="M211" s="22">
        <v>0</v>
      </c>
      <c r="N211" s="22">
        <v>0</v>
      </c>
      <c r="O211" s="22">
        <v>11809.0008</v>
      </c>
      <c r="P211" s="21">
        <f t="shared" si="26"/>
        <v>176472.01449863013</v>
      </c>
    </row>
    <row r="212" spans="1:28" s="14" customFormat="1" ht="15.95" customHeight="1" x14ac:dyDescent="0.2">
      <c r="A212" s="15" t="s">
        <v>352</v>
      </c>
      <c r="B212" s="25" t="s">
        <v>353</v>
      </c>
      <c r="C212" s="29">
        <v>22</v>
      </c>
      <c r="D212" s="17" t="s">
        <v>351</v>
      </c>
      <c r="E212" s="18">
        <v>503</v>
      </c>
      <c r="F212" s="30">
        <v>1</v>
      </c>
      <c r="G212" s="31">
        <v>7653</v>
      </c>
      <c r="H212" s="20">
        <f t="shared" si="34"/>
        <v>7653</v>
      </c>
      <c r="I212" s="21">
        <f t="shared" si="24"/>
        <v>91836</v>
      </c>
      <c r="J212" s="22">
        <v>0</v>
      </c>
      <c r="K212" s="22">
        <f t="shared" si="35"/>
        <v>1258.027397260274</v>
      </c>
      <c r="L212" s="22">
        <f t="shared" si="25"/>
        <v>12580.273972602739</v>
      </c>
      <c r="M212" s="22">
        <v>0</v>
      </c>
      <c r="N212" s="22">
        <v>0</v>
      </c>
      <c r="O212" s="22">
        <v>11403</v>
      </c>
      <c r="P212" s="21">
        <f t="shared" si="26"/>
        <v>117077.30136986301</v>
      </c>
    </row>
    <row r="213" spans="1:28" s="14" customFormat="1" ht="15.95" customHeight="1" x14ac:dyDescent="0.2">
      <c r="A213" s="15" t="s">
        <v>354</v>
      </c>
      <c r="B213" s="25" t="s">
        <v>355</v>
      </c>
      <c r="C213" s="29">
        <v>22</v>
      </c>
      <c r="D213" s="17" t="s">
        <v>351</v>
      </c>
      <c r="E213" s="18">
        <v>503</v>
      </c>
      <c r="F213" s="30">
        <v>1</v>
      </c>
      <c r="G213" s="31">
        <v>7003.5</v>
      </c>
      <c r="H213" s="20">
        <f t="shared" si="34"/>
        <v>7003.5</v>
      </c>
      <c r="I213" s="21">
        <f t="shared" si="24"/>
        <v>84042</v>
      </c>
      <c r="J213" s="22">
        <v>0</v>
      </c>
      <c r="K213" s="22">
        <f t="shared" si="35"/>
        <v>1151.2602739726028</v>
      </c>
      <c r="L213" s="22">
        <f t="shared" si="25"/>
        <v>11512.602739726028</v>
      </c>
      <c r="M213" s="22">
        <v>0</v>
      </c>
      <c r="N213" s="22">
        <v>0</v>
      </c>
      <c r="O213" s="22">
        <v>10873.0008</v>
      </c>
      <c r="P213" s="21">
        <f t="shared" si="26"/>
        <v>107578.86381369863</v>
      </c>
    </row>
    <row r="214" spans="1:28" s="14" customFormat="1" ht="15.95" customHeight="1" x14ac:dyDescent="0.2">
      <c r="A214" s="15" t="s">
        <v>356</v>
      </c>
      <c r="B214" s="41" t="s">
        <v>357</v>
      </c>
      <c r="C214" s="29">
        <v>22</v>
      </c>
      <c r="D214" s="17" t="s">
        <v>351</v>
      </c>
      <c r="E214" s="18">
        <v>503</v>
      </c>
      <c r="F214" s="30">
        <v>1</v>
      </c>
      <c r="G214" s="31">
        <v>7653</v>
      </c>
      <c r="H214" s="20">
        <f t="shared" si="34"/>
        <v>7653</v>
      </c>
      <c r="I214" s="21">
        <f t="shared" si="24"/>
        <v>91836</v>
      </c>
      <c r="J214" s="22">
        <v>0</v>
      </c>
      <c r="K214" s="22">
        <f t="shared" si="35"/>
        <v>1258.027397260274</v>
      </c>
      <c r="L214" s="22">
        <f t="shared" si="25"/>
        <v>12580.273972602739</v>
      </c>
      <c r="M214" s="22">
        <v>0</v>
      </c>
      <c r="N214" s="22">
        <v>0</v>
      </c>
      <c r="O214" s="22">
        <v>11403</v>
      </c>
      <c r="P214" s="21">
        <f t="shared" si="26"/>
        <v>117077.30136986301</v>
      </c>
      <c r="AB214" s="26"/>
    </row>
    <row r="215" spans="1:28" s="14" customFormat="1" ht="15.95" customHeight="1" x14ac:dyDescent="0.2">
      <c r="A215" s="15" t="s">
        <v>358</v>
      </c>
      <c r="B215" s="25" t="s">
        <v>359</v>
      </c>
      <c r="C215" s="29">
        <v>22</v>
      </c>
      <c r="D215" s="17" t="s">
        <v>351</v>
      </c>
      <c r="E215" s="18">
        <v>503</v>
      </c>
      <c r="F215" s="30">
        <v>1</v>
      </c>
      <c r="G215" s="31">
        <v>7662</v>
      </c>
      <c r="H215" s="20">
        <f t="shared" si="34"/>
        <v>7662</v>
      </c>
      <c r="I215" s="21">
        <f t="shared" si="24"/>
        <v>91944</v>
      </c>
      <c r="J215" s="22">
        <v>0</v>
      </c>
      <c r="K215" s="22">
        <f t="shared" si="35"/>
        <v>1259.5068493150686</v>
      </c>
      <c r="L215" s="22">
        <f t="shared" si="25"/>
        <v>12595.068493150686</v>
      </c>
      <c r="M215" s="22">
        <v>0</v>
      </c>
      <c r="N215" s="22">
        <v>0</v>
      </c>
      <c r="O215" s="22">
        <v>11413.0008</v>
      </c>
      <c r="P215" s="21">
        <f t="shared" si="26"/>
        <v>117211.57614246575</v>
      </c>
    </row>
    <row r="216" spans="1:28" s="14" customFormat="1" ht="15.95" customHeight="1" x14ac:dyDescent="0.2">
      <c r="A216" s="15" t="s">
        <v>360</v>
      </c>
      <c r="B216" s="25" t="s">
        <v>361</v>
      </c>
      <c r="C216" s="29">
        <v>22</v>
      </c>
      <c r="D216" s="17" t="s">
        <v>351</v>
      </c>
      <c r="E216" s="18">
        <v>503</v>
      </c>
      <c r="F216" s="30">
        <v>1</v>
      </c>
      <c r="G216" s="31">
        <v>4939.5</v>
      </c>
      <c r="H216" s="20">
        <f t="shared" si="34"/>
        <v>4939.5</v>
      </c>
      <c r="I216" s="21">
        <f t="shared" si="24"/>
        <v>59274</v>
      </c>
      <c r="J216" s="22">
        <v>0</v>
      </c>
      <c r="K216" s="22">
        <f t="shared" si="35"/>
        <v>811.97260273972597</v>
      </c>
      <c r="L216" s="22">
        <f t="shared" si="25"/>
        <v>8119.7260273972606</v>
      </c>
      <c r="M216" s="22">
        <v>0</v>
      </c>
      <c r="N216" s="22">
        <v>0</v>
      </c>
      <c r="O216" s="22">
        <v>7786.0007999999998</v>
      </c>
      <c r="P216" s="21">
        <f t="shared" si="26"/>
        <v>75991.699430136985</v>
      </c>
    </row>
    <row r="217" spans="1:28" s="14" customFormat="1" ht="77.25" customHeight="1" x14ac:dyDescent="0.2">
      <c r="A217" s="15" t="s">
        <v>362</v>
      </c>
      <c r="B217" s="38" t="s">
        <v>403</v>
      </c>
      <c r="C217" s="29">
        <v>22</v>
      </c>
      <c r="D217" s="17" t="s">
        <v>351</v>
      </c>
      <c r="E217" s="18">
        <v>503</v>
      </c>
      <c r="F217" s="30">
        <v>5</v>
      </c>
      <c r="G217" s="31">
        <v>7653</v>
      </c>
      <c r="H217" s="20">
        <f t="shared" si="34"/>
        <v>38265</v>
      </c>
      <c r="I217" s="21">
        <f t="shared" si="24"/>
        <v>459180</v>
      </c>
      <c r="J217" s="22">
        <v>0</v>
      </c>
      <c r="K217" s="22">
        <f t="shared" si="35"/>
        <v>6290.1369863013697</v>
      </c>
      <c r="L217" s="22">
        <f t="shared" si="25"/>
        <v>62901.369863013701</v>
      </c>
      <c r="M217" s="22">
        <v>0</v>
      </c>
      <c r="N217" s="22">
        <v>0</v>
      </c>
      <c r="O217" s="22">
        <v>11403</v>
      </c>
      <c r="P217" s="21">
        <f t="shared" si="26"/>
        <v>539774.50684931513</v>
      </c>
    </row>
    <row r="218" spans="1:28" s="14" customFormat="1" ht="15.75" customHeight="1" x14ac:dyDescent="0.2">
      <c r="A218" s="15" t="s">
        <v>362</v>
      </c>
      <c r="B218" s="38" t="s">
        <v>404</v>
      </c>
      <c r="C218" s="29">
        <v>22</v>
      </c>
      <c r="D218" s="17" t="s">
        <v>351</v>
      </c>
      <c r="E218" s="18">
        <v>503</v>
      </c>
      <c r="F218" s="30">
        <v>1</v>
      </c>
      <c r="G218" s="31">
        <v>6993</v>
      </c>
      <c r="H218" s="20">
        <f t="shared" si="34"/>
        <v>6993</v>
      </c>
      <c r="I218" s="21">
        <f t="shared" si="24"/>
        <v>83916</v>
      </c>
      <c r="J218" s="22"/>
      <c r="K218" s="22">
        <f t="shared" si="35"/>
        <v>1149.5342465753424</v>
      </c>
      <c r="L218" s="22">
        <f t="shared" si="25"/>
        <v>11495.342465753423</v>
      </c>
      <c r="M218" s="22"/>
      <c r="N218" s="22"/>
      <c r="O218" s="22">
        <v>11403</v>
      </c>
      <c r="P218" s="21">
        <f t="shared" si="26"/>
        <v>107963.87671232877</v>
      </c>
    </row>
    <row r="219" spans="1:28" s="14" customFormat="1" ht="15.95" customHeight="1" x14ac:dyDescent="0.2">
      <c r="A219" s="15" t="s">
        <v>364</v>
      </c>
      <c r="B219" s="25" t="s">
        <v>365</v>
      </c>
      <c r="C219" s="29">
        <v>22</v>
      </c>
      <c r="D219" s="17" t="s">
        <v>351</v>
      </c>
      <c r="E219" s="18">
        <v>503</v>
      </c>
      <c r="F219" s="30">
        <v>1</v>
      </c>
      <c r="G219" s="31">
        <v>9864</v>
      </c>
      <c r="H219" s="20">
        <f t="shared" si="34"/>
        <v>9864</v>
      </c>
      <c r="I219" s="21">
        <f t="shared" si="24"/>
        <v>118368</v>
      </c>
      <c r="J219" s="22">
        <v>0</v>
      </c>
      <c r="K219" s="22">
        <f t="shared" si="35"/>
        <v>1621.4794520547946</v>
      </c>
      <c r="L219" s="22">
        <f t="shared" si="25"/>
        <v>16214.794520547946</v>
      </c>
      <c r="M219" s="22">
        <v>0</v>
      </c>
      <c r="N219" s="22">
        <v>0</v>
      </c>
      <c r="O219" s="22">
        <v>14980.0008</v>
      </c>
      <c r="P219" s="21">
        <f t="shared" si="26"/>
        <v>151184.27477260274</v>
      </c>
    </row>
    <row r="220" spans="1:28" s="14" customFormat="1" ht="15.95" customHeight="1" x14ac:dyDescent="0.2">
      <c r="A220" s="15" t="s">
        <v>366</v>
      </c>
      <c r="B220" s="25" t="s">
        <v>367</v>
      </c>
      <c r="C220" s="29">
        <v>22</v>
      </c>
      <c r="D220" s="17" t="s">
        <v>351</v>
      </c>
      <c r="E220" s="18">
        <v>503</v>
      </c>
      <c r="F220" s="30">
        <v>1</v>
      </c>
      <c r="G220" s="31">
        <v>6747</v>
      </c>
      <c r="H220" s="20">
        <f t="shared" si="34"/>
        <v>6747</v>
      </c>
      <c r="I220" s="21">
        <f t="shared" si="24"/>
        <v>80964</v>
      </c>
      <c r="J220" s="22">
        <v>0</v>
      </c>
      <c r="K220" s="22">
        <f t="shared" si="35"/>
        <v>1109.0958904109589</v>
      </c>
      <c r="L220" s="22">
        <f t="shared" si="25"/>
        <v>11090.958904109588</v>
      </c>
      <c r="M220" s="22">
        <v>0</v>
      </c>
      <c r="N220" s="22">
        <v>0</v>
      </c>
      <c r="O220" s="22">
        <v>9806.0015999999996</v>
      </c>
      <c r="P220" s="21">
        <f t="shared" si="26"/>
        <v>102970.05639452055</v>
      </c>
    </row>
    <row r="221" spans="1:28" s="14" customFormat="1" ht="15.95" customHeight="1" x14ac:dyDescent="0.2">
      <c r="A221" s="15" t="s">
        <v>368</v>
      </c>
      <c r="B221" s="25" t="s">
        <v>369</v>
      </c>
      <c r="C221" s="29">
        <v>22</v>
      </c>
      <c r="D221" s="17" t="s">
        <v>351</v>
      </c>
      <c r="E221" s="18">
        <v>503</v>
      </c>
      <c r="F221" s="30">
        <v>1</v>
      </c>
      <c r="G221" s="31">
        <v>9019.5</v>
      </c>
      <c r="H221" s="20">
        <f t="shared" si="34"/>
        <v>9019.5</v>
      </c>
      <c r="I221" s="21">
        <f t="shared" si="24"/>
        <v>108234</v>
      </c>
      <c r="J221" s="22">
        <v>0</v>
      </c>
      <c r="K221" s="22">
        <f t="shared" si="35"/>
        <v>1482.6575342465753</v>
      </c>
      <c r="L221" s="22">
        <f t="shared" si="25"/>
        <v>14826.575342465752</v>
      </c>
      <c r="M221" s="22">
        <v>0</v>
      </c>
      <c r="N221" s="22">
        <v>0</v>
      </c>
      <c r="O221" s="22">
        <v>13728</v>
      </c>
      <c r="P221" s="21">
        <f t="shared" si="26"/>
        <v>138271.23287671234</v>
      </c>
    </row>
    <row r="222" spans="1:28" s="14" customFormat="1" ht="15.95" customHeight="1" x14ac:dyDescent="0.2">
      <c r="A222" s="15" t="s">
        <v>79</v>
      </c>
      <c r="B222" s="25" t="s">
        <v>370</v>
      </c>
      <c r="C222" s="29">
        <v>22</v>
      </c>
      <c r="D222" s="17" t="s">
        <v>351</v>
      </c>
      <c r="E222" s="18">
        <v>503</v>
      </c>
      <c r="F222" s="30">
        <v>1</v>
      </c>
      <c r="G222" s="31">
        <v>6744</v>
      </c>
      <c r="H222" s="20">
        <f t="shared" si="34"/>
        <v>6744</v>
      </c>
      <c r="I222" s="21">
        <f t="shared" si="24"/>
        <v>80928</v>
      </c>
      <c r="J222" s="22">
        <v>0</v>
      </c>
      <c r="K222" s="22">
        <f t="shared" si="35"/>
        <v>1108.6027397260275</v>
      </c>
      <c r="L222" s="22">
        <f t="shared" si="25"/>
        <v>11086.027397260274</v>
      </c>
      <c r="M222" s="22">
        <v>0</v>
      </c>
      <c r="N222" s="22">
        <v>0</v>
      </c>
      <c r="O222" s="22">
        <v>9806.0015999999996</v>
      </c>
      <c r="P222" s="21">
        <f t="shared" si="26"/>
        <v>102928.63173698631</v>
      </c>
    </row>
    <row r="223" spans="1:28" s="14" customFormat="1" ht="15.95" customHeight="1" x14ac:dyDescent="0.2">
      <c r="A223" s="15" t="s">
        <v>39</v>
      </c>
      <c r="B223" s="25" t="s">
        <v>371</v>
      </c>
      <c r="C223" s="29">
        <v>22</v>
      </c>
      <c r="D223" s="17" t="s">
        <v>351</v>
      </c>
      <c r="E223" s="18">
        <v>503</v>
      </c>
      <c r="F223" s="30">
        <v>1</v>
      </c>
      <c r="G223" s="31">
        <f>4181.25*2</f>
        <v>8362.5</v>
      </c>
      <c r="H223" s="20">
        <f t="shared" si="34"/>
        <v>8362.5</v>
      </c>
      <c r="I223" s="21">
        <f t="shared" ref="I223:I234" si="38">F223*G223*12</f>
        <v>100350</v>
      </c>
      <c r="J223" s="22">
        <v>0</v>
      </c>
      <c r="K223" s="22">
        <f t="shared" si="35"/>
        <v>1374.6575342465753</v>
      </c>
      <c r="L223" s="22">
        <f t="shared" ref="L223:L234" si="39">I223/365*50</f>
        <v>13746.575342465752</v>
      </c>
      <c r="M223" s="22">
        <v>0</v>
      </c>
      <c r="N223" s="22">
        <v>0</v>
      </c>
      <c r="O223" s="22">
        <v>4716.4500000000007</v>
      </c>
      <c r="P223" s="21">
        <f t="shared" ref="P223:P233" si="40">SUM(I223:O223)</f>
        <v>120187.68287671234</v>
      </c>
    </row>
    <row r="224" spans="1:28" s="14" customFormat="1" ht="15.95" customHeight="1" x14ac:dyDescent="0.2">
      <c r="A224" s="56" t="s">
        <v>23</v>
      </c>
      <c r="B224" s="56"/>
      <c r="C224" s="56"/>
      <c r="D224" s="56"/>
      <c r="E224" s="56"/>
      <c r="F224" s="23">
        <f>SUM(F211:F223)</f>
        <v>17</v>
      </c>
      <c r="G224" s="20"/>
      <c r="H224" s="20"/>
      <c r="I224" s="24">
        <f>SUM(I211:I223)</f>
        <v>1593972</v>
      </c>
      <c r="J224" s="24">
        <f t="shared" ref="J224:P224" si="41">SUM(J211:J223)</f>
        <v>0</v>
      </c>
      <c r="K224" s="24">
        <f t="shared" si="41"/>
        <v>21835.232876712329</v>
      </c>
      <c r="L224" s="24">
        <f t="shared" si="41"/>
        <v>218352.32876712325</v>
      </c>
      <c r="M224" s="24">
        <f t="shared" si="41"/>
        <v>0</v>
      </c>
      <c r="N224" s="24">
        <f t="shared" si="41"/>
        <v>0</v>
      </c>
      <c r="O224" s="24">
        <f t="shared" si="41"/>
        <v>140529.4572</v>
      </c>
      <c r="P224" s="24">
        <f t="shared" si="41"/>
        <v>1974689.0188438359</v>
      </c>
    </row>
    <row r="225" spans="1:16" s="14" customFormat="1" ht="15.95" customHeight="1" x14ac:dyDescent="0.2">
      <c r="A225" s="15" t="s">
        <v>372</v>
      </c>
      <c r="B225" s="25" t="s">
        <v>373</v>
      </c>
      <c r="C225" s="29">
        <v>23</v>
      </c>
      <c r="D225" s="17" t="s">
        <v>374</v>
      </c>
      <c r="E225" s="18">
        <v>503</v>
      </c>
      <c r="F225" s="30">
        <v>1</v>
      </c>
      <c r="G225" s="31">
        <v>8827.0020000000004</v>
      </c>
      <c r="H225" s="20">
        <f t="shared" si="34"/>
        <v>8827.0020000000004</v>
      </c>
      <c r="I225" s="21">
        <f t="shared" si="38"/>
        <v>105924.024</v>
      </c>
      <c r="J225" s="22">
        <v>0</v>
      </c>
      <c r="K225" s="22">
        <f t="shared" si="35"/>
        <v>1451.0140273972604</v>
      </c>
      <c r="L225" s="22">
        <f t="shared" si="39"/>
        <v>14510.140273972604</v>
      </c>
      <c r="M225" s="22">
        <v>0</v>
      </c>
      <c r="N225" s="22">
        <v>0</v>
      </c>
      <c r="O225" s="22">
        <v>0</v>
      </c>
      <c r="P225" s="21">
        <f t="shared" si="40"/>
        <v>121885.17830136987</v>
      </c>
    </row>
    <row r="226" spans="1:16" s="14" customFormat="1" ht="15.95" customHeight="1" x14ac:dyDescent="0.2">
      <c r="A226" s="56" t="s">
        <v>23</v>
      </c>
      <c r="B226" s="56"/>
      <c r="C226" s="56"/>
      <c r="D226" s="56"/>
      <c r="E226" s="56"/>
      <c r="F226" s="23">
        <f>+F225</f>
        <v>1</v>
      </c>
      <c r="G226" s="20"/>
      <c r="H226" s="20"/>
      <c r="I226" s="24">
        <f>+I225</f>
        <v>105924.024</v>
      </c>
      <c r="J226" s="24">
        <f t="shared" ref="J226:P226" si="42">+J225</f>
        <v>0</v>
      </c>
      <c r="K226" s="24">
        <f t="shared" si="42"/>
        <v>1451.0140273972604</v>
      </c>
      <c r="L226" s="24">
        <f t="shared" si="42"/>
        <v>14510.140273972604</v>
      </c>
      <c r="M226" s="24">
        <f t="shared" si="42"/>
        <v>0</v>
      </c>
      <c r="N226" s="24">
        <f t="shared" si="42"/>
        <v>0</v>
      </c>
      <c r="O226" s="24">
        <f t="shared" si="42"/>
        <v>0</v>
      </c>
      <c r="P226" s="24">
        <f t="shared" si="42"/>
        <v>121885.17830136987</v>
      </c>
    </row>
    <row r="227" spans="1:16" s="14" customFormat="1" ht="15.95" customHeight="1" x14ac:dyDescent="0.2">
      <c r="A227" s="15" t="s">
        <v>375</v>
      </c>
      <c r="B227" s="25" t="s">
        <v>376</v>
      </c>
      <c r="C227" s="29">
        <v>24</v>
      </c>
      <c r="D227" s="17" t="s">
        <v>377</v>
      </c>
      <c r="E227" s="18">
        <v>503</v>
      </c>
      <c r="F227" s="30">
        <v>1</v>
      </c>
      <c r="G227" s="31">
        <v>8713.5</v>
      </c>
      <c r="H227" s="20">
        <f t="shared" si="34"/>
        <v>8713.5</v>
      </c>
      <c r="I227" s="21">
        <f t="shared" si="38"/>
        <v>104562</v>
      </c>
      <c r="J227" s="22">
        <v>0</v>
      </c>
      <c r="K227" s="22">
        <f t="shared" si="35"/>
        <v>1432.3561643835617</v>
      </c>
      <c r="L227" s="22">
        <f t="shared" si="39"/>
        <v>14323.561643835617</v>
      </c>
      <c r="M227" s="22">
        <v>0</v>
      </c>
      <c r="N227" s="22">
        <v>0</v>
      </c>
      <c r="O227" s="22">
        <v>11447.0016</v>
      </c>
      <c r="P227" s="21">
        <f t="shared" si="40"/>
        <v>131764.91940821917</v>
      </c>
    </row>
    <row r="228" spans="1:16" s="14" customFormat="1" ht="15.95" customHeight="1" x14ac:dyDescent="0.2">
      <c r="A228" s="15" t="s">
        <v>378</v>
      </c>
      <c r="B228" s="25" t="s">
        <v>379</v>
      </c>
      <c r="C228" s="29">
        <v>24</v>
      </c>
      <c r="D228" s="17" t="s">
        <v>377</v>
      </c>
      <c r="E228" s="18">
        <v>503</v>
      </c>
      <c r="F228" s="30">
        <v>1</v>
      </c>
      <c r="G228" s="31">
        <f>4142.5005*2</f>
        <v>8285.0010000000002</v>
      </c>
      <c r="H228" s="20">
        <f t="shared" si="34"/>
        <v>8285.0010000000002</v>
      </c>
      <c r="I228" s="21">
        <f t="shared" si="38"/>
        <v>99420.012000000002</v>
      </c>
      <c r="J228" s="22">
        <v>0</v>
      </c>
      <c r="K228" s="22">
        <f t="shared" si="35"/>
        <v>1361.9179726027396</v>
      </c>
      <c r="L228" s="22">
        <f t="shared" si="39"/>
        <v>13619.179726027398</v>
      </c>
      <c r="M228" s="22">
        <v>0</v>
      </c>
      <c r="N228" s="22">
        <v>0</v>
      </c>
      <c r="O228" s="22">
        <v>4672.74</v>
      </c>
      <c r="P228" s="21">
        <f t="shared" si="40"/>
        <v>119073.84969863015</v>
      </c>
    </row>
    <row r="229" spans="1:16" s="14" customFormat="1" ht="15.95" customHeight="1" x14ac:dyDescent="0.2">
      <c r="A229" s="56" t="s">
        <v>23</v>
      </c>
      <c r="B229" s="56"/>
      <c r="C229" s="56"/>
      <c r="D229" s="56"/>
      <c r="E229" s="56"/>
      <c r="F229" s="23">
        <f>SUM(F227:F228)</f>
        <v>2</v>
      </c>
      <c r="G229" s="20"/>
      <c r="H229" s="20"/>
      <c r="I229" s="24">
        <f>SUM(I227:I228)</f>
        <v>203982.01199999999</v>
      </c>
      <c r="J229" s="24">
        <f t="shared" ref="J229:P229" si="43">SUM(J227:J228)</f>
        <v>0</v>
      </c>
      <c r="K229" s="24">
        <f t="shared" si="43"/>
        <v>2794.2741369863015</v>
      </c>
      <c r="L229" s="24">
        <f t="shared" si="43"/>
        <v>27942.741369863015</v>
      </c>
      <c r="M229" s="24">
        <f t="shared" si="43"/>
        <v>0</v>
      </c>
      <c r="N229" s="24">
        <f t="shared" si="43"/>
        <v>0</v>
      </c>
      <c r="O229" s="24">
        <f t="shared" si="43"/>
        <v>16119.741599999999</v>
      </c>
      <c r="P229" s="24">
        <f t="shared" si="43"/>
        <v>250838.76910684933</v>
      </c>
    </row>
    <row r="230" spans="1:16" s="14" customFormat="1" ht="15.95" customHeight="1" x14ac:dyDescent="0.2">
      <c r="A230" s="15" t="s">
        <v>380</v>
      </c>
      <c r="B230" s="25" t="s">
        <v>381</v>
      </c>
      <c r="C230" s="29">
        <v>25</v>
      </c>
      <c r="D230" s="17" t="s">
        <v>382</v>
      </c>
      <c r="E230" s="18">
        <v>503</v>
      </c>
      <c r="F230" s="30">
        <v>1</v>
      </c>
      <c r="G230" s="31">
        <v>22977</v>
      </c>
      <c r="H230" s="20">
        <f t="shared" si="34"/>
        <v>22977</v>
      </c>
      <c r="I230" s="21">
        <f t="shared" si="38"/>
        <v>275724</v>
      </c>
      <c r="J230" s="22">
        <v>0</v>
      </c>
      <c r="K230" s="22">
        <f t="shared" si="35"/>
        <v>3777.0410958904108</v>
      </c>
      <c r="L230" s="22">
        <f t="shared" si="39"/>
        <v>37770.410958904111</v>
      </c>
      <c r="M230" s="22">
        <v>0</v>
      </c>
      <c r="N230" s="22">
        <v>0</v>
      </c>
      <c r="O230" s="22">
        <v>0</v>
      </c>
      <c r="P230" s="21">
        <f t="shared" si="40"/>
        <v>317271.45205479453</v>
      </c>
    </row>
    <row r="231" spans="1:16" s="14" customFormat="1" ht="15.95" customHeight="1" x14ac:dyDescent="0.2">
      <c r="A231" s="15" t="s">
        <v>383</v>
      </c>
      <c r="B231" s="25" t="s">
        <v>384</v>
      </c>
      <c r="C231" s="29">
        <v>25</v>
      </c>
      <c r="D231" s="17" t="s">
        <v>382</v>
      </c>
      <c r="E231" s="18">
        <v>503</v>
      </c>
      <c r="F231" s="30">
        <v>1</v>
      </c>
      <c r="G231" s="31">
        <v>10131</v>
      </c>
      <c r="H231" s="20">
        <f t="shared" si="34"/>
        <v>10131</v>
      </c>
      <c r="I231" s="21">
        <f t="shared" si="38"/>
        <v>121572</v>
      </c>
      <c r="J231" s="22">
        <v>0</v>
      </c>
      <c r="K231" s="22">
        <f t="shared" si="35"/>
        <v>1665.3698630136987</v>
      </c>
      <c r="L231" s="22">
        <f t="shared" si="39"/>
        <v>16653.698630136987</v>
      </c>
      <c r="M231" s="22">
        <v>0</v>
      </c>
      <c r="N231" s="22">
        <v>0</v>
      </c>
      <c r="O231" s="22">
        <v>12332.0016</v>
      </c>
      <c r="P231" s="21">
        <f t="shared" si="40"/>
        <v>152223.07009315066</v>
      </c>
    </row>
    <row r="232" spans="1:16" s="14" customFormat="1" ht="15.95" customHeight="1" x14ac:dyDescent="0.2">
      <c r="A232" s="15" t="s">
        <v>383</v>
      </c>
      <c r="B232" s="25" t="s">
        <v>385</v>
      </c>
      <c r="C232" s="29">
        <v>25</v>
      </c>
      <c r="D232" s="17" t="s">
        <v>382</v>
      </c>
      <c r="E232" s="18">
        <v>503</v>
      </c>
      <c r="F232" s="30">
        <v>1</v>
      </c>
      <c r="G232" s="31">
        <v>11835</v>
      </c>
      <c r="H232" s="20">
        <f t="shared" si="34"/>
        <v>11835</v>
      </c>
      <c r="I232" s="21">
        <f t="shared" si="38"/>
        <v>142020</v>
      </c>
      <c r="J232" s="22">
        <v>0</v>
      </c>
      <c r="K232" s="22">
        <f t="shared" si="35"/>
        <v>1945.4794520547946</v>
      </c>
      <c r="L232" s="22">
        <f t="shared" si="39"/>
        <v>19454.794520547948</v>
      </c>
      <c r="M232" s="22">
        <v>0</v>
      </c>
      <c r="N232" s="22">
        <v>0</v>
      </c>
      <c r="O232" s="22">
        <v>15921</v>
      </c>
      <c r="P232" s="21">
        <f t="shared" si="40"/>
        <v>179341.27397260274</v>
      </c>
    </row>
    <row r="233" spans="1:16" s="14" customFormat="1" ht="15.95" customHeight="1" x14ac:dyDescent="0.2">
      <c r="A233" s="15" t="s">
        <v>386</v>
      </c>
      <c r="B233" s="25" t="s">
        <v>387</v>
      </c>
      <c r="C233" s="29">
        <v>25</v>
      </c>
      <c r="D233" s="17" t="s">
        <v>382</v>
      </c>
      <c r="E233" s="18">
        <v>503</v>
      </c>
      <c r="F233" s="30">
        <v>1</v>
      </c>
      <c r="G233" s="31">
        <v>7600.5</v>
      </c>
      <c r="H233" s="20">
        <f t="shared" si="34"/>
        <v>7600.5</v>
      </c>
      <c r="I233" s="21">
        <f t="shared" si="38"/>
        <v>91206</v>
      </c>
      <c r="J233" s="22">
        <v>0</v>
      </c>
      <c r="K233" s="22">
        <f t="shared" si="35"/>
        <v>1249.3972602739725</v>
      </c>
      <c r="L233" s="22">
        <f t="shared" si="39"/>
        <v>12493.972602739726</v>
      </c>
      <c r="M233" s="22">
        <v>0</v>
      </c>
      <c r="N233" s="22">
        <v>0</v>
      </c>
      <c r="O233" s="32">
        <v>3932.2080000000005</v>
      </c>
      <c r="P233" s="21">
        <f t="shared" si="40"/>
        <v>108881.57786301369</v>
      </c>
    </row>
    <row r="234" spans="1:16" s="14" customFormat="1" ht="15.95" customHeight="1" x14ac:dyDescent="0.2">
      <c r="A234" s="15" t="s">
        <v>39</v>
      </c>
      <c r="B234" s="25" t="s">
        <v>396</v>
      </c>
      <c r="C234" s="29">
        <v>25</v>
      </c>
      <c r="D234" s="17" t="s">
        <v>382</v>
      </c>
      <c r="E234" s="18">
        <v>503</v>
      </c>
      <c r="F234" s="30">
        <v>1</v>
      </c>
      <c r="G234" s="31">
        <f>2904*2</f>
        <v>5808</v>
      </c>
      <c r="H234" s="20">
        <f t="shared" si="34"/>
        <v>5808</v>
      </c>
      <c r="I234" s="21">
        <f t="shared" si="38"/>
        <v>69696</v>
      </c>
      <c r="J234" s="22">
        <v>0</v>
      </c>
      <c r="K234" s="22">
        <f t="shared" si="35"/>
        <v>954.73972602739718</v>
      </c>
      <c r="L234" s="22">
        <f t="shared" si="39"/>
        <v>9547.3972602739723</v>
      </c>
      <c r="M234" s="22">
        <v>0</v>
      </c>
      <c r="N234" s="22">
        <v>0</v>
      </c>
      <c r="O234" s="32">
        <v>3275.712</v>
      </c>
      <c r="P234" s="21">
        <f>SUM(I234:O234)</f>
        <v>83473.848986301367</v>
      </c>
    </row>
    <row r="235" spans="1:16" s="14" customFormat="1" ht="15.95" customHeight="1" x14ac:dyDescent="0.2">
      <c r="A235" s="54" t="s">
        <v>23</v>
      </c>
      <c r="B235" s="54"/>
      <c r="C235" s="54"/>
      <c r="D235" s="54"/>
      <c r="E235" s="54"/>
      <c r="F235" s="42">
        <f>SUM(F230:F234)</f>
        <v>5</v>
      </c>
      <c r="G235" s="43"/>
      <c r="H235" s="43"/>
      <c r="I235" s="44">
        <f>SUM(I230:I234)</f>
        <v>700218</v>
      </c>
      <c r="J235" s="44">
        <f t="shared" ref="J235:P235" si="44">SUM(J230:J234)</f>
        <v>0</v>
      </c>
      <c r="K235" s="44">
        <f t="shared" si="44"/>
        <v>9592.0273972602736</v>
      </c>
      <c r="L235" s="44">
        <f t="shared" si="44"/>
        <v>95920.273972602736</v>
      </c>
      <c r="M235" s="44">
        <f t="shared" si="44"/>
        <v>0</v>
      </c>
      <c r="N235" s="44">
        <f t="shared" si="44"/>
        <v>0</v>
      </c>
      <c r="O235" s="44">
        <f t="shared" si="44"/>
        <v>35460.921600000001</v>
      </c>
      <c r="P235" s="44">
        <f t="shared" si="44"/>
        <v>841191.22296986298</v>
      </c>
    </row>
    <row r="236" spans="1:16" s="14" customFormat="1" ht="24.95" customHeight="1" x14ac:dyDescent="0.2">
      <c r="A236" s="55" t="s">
        <v>388</v>
      </c>
      <c r="B236" s="55"/>
      <c r="C236" s="55"/>
      <c r="D236" s="55"/>
      <c r="E236" s="55"/>
      <c r="F236" s="45">
        <f>+F235+F229+F226+F224+F210+F192++F188+F176+F168+F164+F159+F154+F143+F110+F100+F95+F90+F85+F34+F28+F24+F20+F16+F9+F206</f>
        <v>250</v>
      </c>
      <c r="G236" s="46"/>
      <c r="H236" s="46">
        <f>SUM(H8:H234)</f>
        <v>2084432.8280000007</v>
      </c>
      <c r="I236" s="46">
        <f t="shared" ref="I236:P236" si="45">+I9+I16+I20+I24+I28+I34+I85+I90+I95+I100+I110+I143+I154+I159+I164+I168+I176+I188+I192+I206+I210+I229+I235+I226+I224</f>
        <v>25013193.935999993</v>
      </c>
      <c r="J236" s="46">
        <f t="shared" si="45"/>
        <v>0</v>
      </c>
      <c r="K236" s="46">
        <f t="shared" si="45"/>
        <v>342646.4922739726</v>
      </c>
      <c r="L236" s="46">
        <f t="shared" si="45"/>
        <v>3426464.9227397256</v>
      </c>
      <c r="M236" s="46">
        <f t="shared" si="45"/>
        <v>0</v>
      </c>
      <c r="N236" s="46">
        <f t="shared" si="45"/>
        <v>0</v>
      </c>
      <c r="O236" s="46">
        <f t="shared" si="45"/>
        <v>1562637.6486400003</v>
      </c>
      <c r="P236" s="46">
        <f t="shared" si="45"/>
        <v>30344942.999653704</v>
      </c>
    </row>
    <row r="237" spans="1:16" s="14" customFormat="1" ht="24.95" customHeight="1" x14ac:dyDescent="0.2">
      <c r="D237" s="47"/>
      <c r="L237" s="48"/>
    </row>
    <row r="238" spans="1:16" s="14" customFormat="1" ht="24.95" customHeight="1" x14ac:dyDescent="0.2">
      <c r="D238" s="47"/>
      <c r="L238" s="48"/>
    </row>
    <row r="239" spans="1:16" s="14" customFormat="1" ht="24.95" customHeight="1" x14ac:dyDescent="0.2">
      <c r="D239" s="47"/>
      <c r="L239" s="48"/>
    </row>
    <row r="240" spans="1:16" s="14" customFormat="1" ht="24.95" customHeight="1" x14ac:dyDescent="0.2">
      <c r="D240" s="47"/>
      <c r="L240" s="48"/>
    </row>
    <row r="241" spans="4:12" s="14" customFormat="1" ht="24.95" customHeight="1" x14ac:dyDescent="0.2">
      <c r="D241" s="47"/>
      <c r="L241" s="48"/>
    </row>
    <row r="242" spans="4:12" s="14" customFormat="1" ht="24.95" customHeight="1" x14ac:dyDescent="0.2">
      <c r="D242" s="47"/>
      <c r="L242" s="48"/>
    </row>
    <row r="243" spans="4:12" s="14" customFormat="1" ht="12.75" x14ac:dyDescent="0.2">
      <c r="D243" s="47"/>
    </row>
    <row r="244" spans="4:12" s="14" customFormat="1" ht="12.75" x14ac:dyDescent="0.2">
      <c r="D244" s="47"/>
    </row>
    <row r="245" spans="4:12" s="14" customFormat="1" ht="12.75" x14ac:dyDescent="0.2">
      <c r="D245" s="47"/>
    </row>
    <row r="246" spans="4:12" s="14" customFormat="1" ht="12.75" x14ac:dyDescent="0.2">
      <c r="D246" s="47"/>
    </row>
    <row r="247" spans="4:12" s="14" customFormat="1" ht="12.75" x14ac:dyDescent="0.2">
      <c r="D247" s="47"/>
    </row>
    <row r="248" spans="4:12" s="14" customFormat="1" ht="12.75" x14ac:dyDescent="0.2">
      <c r="D248" s="47"/>
    </row>
    <row r="249" spans="4:12" s="14" customFormat="1" ht="12.75" x14ac:dyDescent="0.2">
      <c r="D249" s="47"/>
    </row>
    <row r="250" spans="4:12" s="14" customFormat="1" ht="12.75" x14ac:dyDescent="0.2">
      <c r="D250" s="47"/>
    </row>
    <row r="251" spans="4:12" s="14" customFormat="1" ht="12.75" x14ac:dyDescent="0.2">
      <c r="D251" s="47"/>
    </row>
    <row r="252" spans="4:12" s="14" customFormat="1" ht="12.75" x14ac:dyDescent="0.2">
      <c r="D252" s="47"/>
    </row>
    <row r="253" spans="4:12" s="14" customFormat="1" ht="12.75" x14ac:dyDescent="0.2">
      <c r="D253" s="47"/>
    </row>
    <row r="254" spans="4:12" s="14" customFormat="1" ht="12.75" x14ac:dyDescent="0.2">
      <c r="D254" s="47"/>
    </row>
    <row r="255" spans="4:12" s="14" customFormat="1" ht="12.75" x14ac:dyDescent="0.2">
      <c r="D255" s="47"/>
    </row>
    <row r="256" spans="4:12" s="14" customFormat="1" ht="12.75" x14ac:dyDescent="0.2">
      <c r="D256" s="47"/>
    </row>
    <row r="257" spans="4:4" s="14" customFormat="1" ht="12.75" x14ac:dyDescent="0.2">
      <c r="D257" s="47"/>
    </row>
    <row r="258" spans="4:4" s="14" customFormat="1" ht="12.75" x14ac:dyDescent="0.2">
      <c r="D258" s="47"/>
    </row>
    <row r="259" spans="4:4" s="14" customFormat="1" ht="12.75" x14ac:dyDescent="0.2">
      <c r="D259" s="47"/>
    </row>
    <row r="260" spans="4:4" s="14" customFormat="1" ht="12.75" x14ac:dyDescent="0.2">
      <c r="D260" s="47"/>
    </row>
    <row r="261" spans="4:4" s="14" customFormat="1" ht="12.75" x14ac:dyDescent="0.2">
      <c r="D261" s="47"/>
    </row>
    <row r="262" spans="4:4" s="14" customFormat="1" ht="12.75" x14ac:dyDescent="0.2">
      <c r="D262" s="47"/>
    </row>
    <row r="263" spans="4:4" s="14" customFormat="1" ht="12.75" x14ac:dyDescent="0.2">
      <c r="D263" s="47"/>
    </row>
    <row r="264" spans="4:4" s="14" customFormat="1" ht="12.75" x14ac:dyDescent="0.2">
      <c r="D264" s="47"/>
    </row>
    <row r="265" spans="4:4" s="14" customFormat="1" ht="12.75" x14ac:dyDescent="0.2">
      <c r="D265" s="47"/>
    </row>
    <row r="266" spans="4:4" s="14" customFormat="1" ht="12.75" x14ac:dyDescent="0.2">
      <c r="D266" s="47"/>
    </row>
    <row r="267" spans="4:4" s="14" customFormat="1" ht="12.75" x14ac:dyDescent="0.2">
      <c r="D267" s="47"/>
    </row>
    <row r="268" spans="4:4" s="14" customFormat="1" ht="12.75" x14ac:dyDescent="0.2">
      <c r="D268" s="47"/>
    </row>
    <row r="269" spans="4:4" s="14" customFormat="1" ht="12.75" x14ac:dyDescent="0.2">
      <c r="D269" s="47"/>
    </row>
    <row r="270" spans="4:4" s="14" customFormat="1" ht="12.75" x14ac:dyDescent="0.2">
      <c r="D270" s="47"/>
    </row>
    <row r="271" spans="4:4" s="14" customFormat="1" ht="12.75" x14ac:dyDescent="0.2">
      <c r="D271" s="47"/>
    </row>
    <row r="272" spans="4:4" s="14" customFormat="1" ht="12.75" x14ac:dyDescent="0.2">
      <c r="D272" s="47"/>
    </row>
    <row r="273" spans="4:4" s="14" customFormat="1" ht="12.75" x14ac:dyDescent="0.2">
      <c r="D273" s="47"/>
    </row>
    <row r="274" spans="4:4" s="14" customFormat="1" ht="12.75" x14ac:dyDescent="0.2">
      <c r="D274" s="47"/>
    </row>
    <row r="275" spans="4:4" s="14" customFormat="1" ht="12.75" x14ac:dyDescent="0.2">
      <c r="D275" s="47"/>
    </row>
    <row r="276" spans="4:4" s="14" customFormat="1" ht="12.75" x14ac:dyDescent="0.2">
      <c r="D276" s="47"/>
    </row>
    <row r="277" spans="4:4" s="14" customFormat="1" ht="12.75" x14ac:dyDescent="0.2">
      <c r="D277" s="47"/>
    </row>
    <row r="278" spans="4:4" s="14" customFormat="1" ht="12.75" x14ac:dyDescent="0.2">
      <c r="D278" s="47"/>
    </row>
    <row r="279" spans="4:4" s="14" customFormat="1" ht="12.75" x14ac:dyDescent="0.2">
      <c r="D279" s="47"/>
    </row>
    <row r="280" spans="4:4" s="14" customFormat="1" ht="12.75" x14ac:dyDescent="0.2">
      <c r="D280" s="47"/>
    </row>
    <row r="281" spans="4:4" s="14" customFormat="1" ht="12.75" x14ac:dyDescent="0.2">
      <c r="D281" s="47"/>
    </row>
    <row r="282" spans="4:4" s="14" customFormat="1" ht="12.75" x14ac:dyDescent="0.2">
      <c r="D282" s="47"/>
    </row>
    <row r="283" spans="4:4" s="14" customFormat="1" ht="12.75" x14ac:dyDescent="0.2">
      <c r="D283" s="47"/>
    </row>
    <row r="284" spans="4:4" s="14" customFormat="1" ht="12.75" x14ac:dyDescent="0.2">
      <c r="D284" s="47"/>
    </row>
    <row r="285" spans="4:4" s="14" customFormat="1" ht="12.75" x14ac:dyDescent="0.2">
      <c r="D285" s="47"/>
    </row>
    <row r="286" spans="4:4" s="14" customFormat="1" ht="12.75" x14ac:dyDescent="0.2">
      <c r="D286" s="47"/>
    </row>
    <row r="287" spans="4:4" s="14" customFormat="1" ht="12.75" x14ac:dyDescent="0.2">
      <c r="D287" s="47"/>
    </row>
  </sheetData>
  <mergeCells count="42">
    <mergeCell ref="A1:P1"/>
    <mergeCell ref="A2:P2"/>
    <mergeCell ref="A4:A6"/>
    <mergeCell ref="B4:B6"/>
    <mergeCell ref="C4:C6"/>
    <mergeCell ref="D4:D6"/>
    <mergeCell ref="E4:E6"/>
    <mergeCell ref="F4:F6"/>
    <mergeCell ref="G4:I4"/>
    <mergeCell ref="O4:O6"/>
    <mergeCell ref="A34:E34"/>
    <mergeCell ref="P4:P6"/>
    <mergeCell ref="G5:I5"/>
    <mergeCell ref="K5:K6"/>
    <mergeCell ref="L5:L6"/>
    <mergeCell ref="M5:M6"/>
    <mergeCell ref="N5:N6"/>
    <mergeCell ref="A9:E9"/>
    <mergeCell ref="A16:E16"/>
    <mergeCell ref="A20:E20"/>
    <mergeCell ref="A24:E24"/>
    <mergeCell ref="A28:E28"/>
    <mergeCell ref="A188:E188"/>
    <mergeCell ref="A85:E85"/>
    <mergeCell ref="A90:E90"/>
    <mergeCell ref="A95:E95"/>
    <mergeCell ref="A100:E100"/>
    <mergeCell ref="A110:E110"/>
    <mergeCell ref="A143:E143"/>
    <mergeCell ref="A154:E154"/>
    <mergeCell ref="A159:E159"/>
    <mergeCell ref="A164:E164"/>
    <mergeCell ref="A168:E168"/>
    <mergeCell ref="A176:E176"/>
    <mergeCell ref="A235:E235"/>
    <mergeCell ref="A236:E236"/>
    <mergeCell ref="A192:E192"/>
    <mergeCell ref="A206:E206"/>
    <mergeCell ref="A210:E210"/>
    <mergeCell ref="A224:E224"/>
    <mergeCell ref="A226:E226"/>
    <mergeCell ref="A229:E229"/>
  </mergeCells>
  <pageMargins left="0.25" right="0.25" top="0.75" bottom="0.75" header="0.3" footer="0.3"/>
  <pageSetup scale="59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287"/>
  <sheetViews>
    <sheetView tabSelected="1" zoomScale="85" zoomScaleNormal="85" workbookViewId="0">
      <pane ySplit="7" topLeftCell="A128" activePane="bottomLeft" state="frozen"/>
      <selection pane="bottomLeft" activeCell="A8" sqref="A8"/>
    </sheetView>
  </sheetViews>
  <sheetFormatPr baseColWidth="10" defaultRowHeight="16.5" x14ac:dyDescent="0.3"/>
  <cols>
    <col min="1" max="2" width="24.140625" style="1" customWidth="1"/>
    <col min="3" max="3" width="6.42578125" style="1" customWidth="1"/>
    <col min="4" max="4" width="51.28515625" style="49" customWidth="1"/>
    <col min="5" max="5" width="4.28515625" style="1" bestFit="1" customWidth="1"/>
    <col min="6" max="6" width="9.85546875" style="1" bestFit="1" customWidth="1"/>
    <col min="7" max="9" width="14.7109375" style="1" customWidth="1"/>
    <col min="10" max="10" width="14.7109375" style="1" hidden="1" customWidth="1"/>
    <col min="11" max="12" width="14.7109375" style="1" customWidth="1"/>
    <col min="13" max="13" width="14.7109375" style="1" hidden="1" customWidth="1"/>
    <col min="14" max="14" width="16.42578125" style="1" hidden="1" customWidth="1"/>
    <col min="15" max="16" width="14.7109375" style="1" customWidth="1"/>
    <col min="17" max="17" width="28.7109375" style="1" customWidth="1"/>
    <col min="18" max="18" width="10.7109375" style="1" customWidth="1"/>
    <col min="19" max="19" width="27.140625" style="1" customWidth="1"/>
    <col min="20" max="25" width="1.7109375" style="1" customWidth="1"/>
    <col min="26" max="161" width="11.42578125" style="1"/>
    <col min="162" max="170" width="1.7109375" style="1" customWidth="1"/>
    <col min="171" max="172" width="3.140625" style="1" customWidth="1"/>
    <col min="173" max="173" width="1.7109375" style="1" customWidth="1"/>
    <col min="174" max="174" width="3.140625" style="1" customWidth="1"/>
    <col min="175" max="175" width="3" style="1" customWidth="1"/>
    <col min="176" max="176" width="4" style="1" customWidth="1"/>
    <col min="177" max="186" width="1.7109375" style="1" customWidth="1"/>
    <col min="187" max="187" width="3.5703125" style="1" customWidth="1"/>
    <col min="188" max="188" width="1.7109375" style="1" customWidth="1"/>
    <col min="189" max="189" width="5.28515625" style="1" customWidth="1"/>
    <col min="190" max="200" width="1.7109375" style="1" customWidth="1"/>
    <col min="201" max="201" width="3.5703125" style="1" customWidth="1"/>
    <col min="202" max="202" width="1.7109375" style="1" customWidth="1"/>
    <col min="203" max="203" width="2.42578125" style="1" customWidth="1"/>
    <col min="204" max="218" width="1.7109375" style="1" customWidth="1"/>
    <col min="219" max="219" width="2.5703125" style="1" customWidth="1"/>
    <col min="220" max="266" width="1.7109375" style="1" customWidth="1"/>
    <col min="267" max="267" width="1" style="1" customWidth="1"/>
    <col min="268" max="268" width="1.7109375" style="1" customWidth="1"/>
    <col min="269" max="269" width="0.42578125" style="1" customWidth="1"/>
    <col min="270" max="272" width="1.7109375" style="1" customWidth="1"/>
    <col min="273" max="273" width="0" style="1" hidden="1" customWidth="1"/>
    <col min="274" max="274" width="10.7109375" style="1" customWidth="1"/>
    <col min="275" max="281" width="1.7109375" style="1" customWidth="1"/>
    <col min="282" max="417" width="11.42578125" style="1"/>
    <col min="418" max="426" width="1.7109375" style="1" customWidth="1"/>
    <col min="427" max="428" width="3.140625" style="1" customWidth="1"/>
    <col min="429" max="429" width="1.7109375" style="1" customWidth="1"/>
    <col min="430" max="430" width="3.140625" style="1" customWidth="1"/>
    <col min="431" max="431" width="3" style="1" customWidth="1"/>
    <col min="432" max="432" width="4" style="1" customWidth="1"/>
    <col min="433" max="442" width="1.7109375" style="1" customWidth="1"/>
    <col min="443" max="443" width="3.5703125" style="1" customWidth="1"/>
    <col min="444" max="444" width="1.7109375" style="1" customWidth="1"/>
    <col min="445" max="445" width="5.28515625" style="1" customWidth="1"/>
    <col min="446" max="456" width="1.7109375" style="1" customWidth="1"/>
    <col min="457" max="457" width="3.5703125" style="1" customWidth="1"/>
    <col min="458" max="458" width="1.7109375" style="1" customWidth="1"/>
    <col min="459" max="459" width="2.42578125" style="1" customWidth="1"/>
    <col min="460" max="474" width="1.7109375" style="1" customWidth="1"/>
    <col min="475" max="475" width="2.5703125" style="1" customWidth="1"/>
    <col min="476" max="522" width="1.7109375" style="1" customWidth="1"/>
    <col min="523" max="523" width="1" style="1" customWidth="1"/>
    <col min="524" max="524" width="1.7109375" style="1" customWidth="1"/>
    <col min="525" max="525" width="0.42578125" style="1" customWidth="1"/>
    <col min="526" max="528" width="1.7109375" style="1" customWidth="1"/>
    <col min="529" max="529" width="0" style="1" hidden="1" customWidth="1"/>
    <col min="530" max="530" width="10.7109375" style="1" customWidth="1"/>
    <col min="531" max="537" width="1.7109375" style="1" customWidth="1"/>
    <col min="538" max="673" width="11.42578125" style="1"/>
    <col min="674" max="682" width="1.7109375" style="1" customWidth="1"/>
    <col min="683" max="684" width="3.140625" style="1" customWidth="1"/>
    <col min="685" max="685" width="1.7109375" style="1" customWidth="1"/>
    <col min="686" max="686" width="3.140625" style="1" customWidth="1"/>
    <col min="687" max="687" width="3" style="1" customWidth="1"/>
    <col min="688" max="688" width="4" style="1" customWidth="1"/>
    <col min="689" max="698" width="1.7109375" style="1" customWidth="1"/>
    <col min="699" max="699" width="3.5703125" style="1" customWidth="1"/>
    <col min="700" max="700" width="1.7109375" style="1" customWidth="1"/>
    <col min="701" max="701" width="5.28515625" style="1" customWidth="1"/>
    <col min="702" max="712" width="1.7109375" style="1" customWidth="1"/>
    <col min="713" max="713" width="3.5703125" style="1" customWidth="1"/>
    <col min="714" max="714" width="1.7109375" style="1" customWidth="1"/>
    <col min="715" max="715" width="2.42578125" style="1" customWidth="1"/>
    <col min="716" max="730" width="1.7109375" style="1" customWidth="1"/>
    <col min="731" max="731" width="2.5703125" style="1" customWidth="1"/>
    <col min="732" max="778" width="1.7109375" style="1" customWidth="1"/>
    <col min="779" max="779" width="1" style="1" customWidth="1"/>
    <col min="780" max="780" width="1.7109375" style="1" customWidth="1"/>
    <col min="781" max="781" width="0.42578125" style="1" customWidth="1"/>
    <col min="782" max="784" width="1.7109375" style="1" customWidth="1"/>
    <col min="785" max="785" width="0" style="1" hidden="1" customWidth="1"/>
    <col min="786" max="786" width="10.7109375" style="1" customWidth="1"/>
    <col min="787" max="793" width="1.7109375" style="1" customWidth="1"/>
    <col min="794" max="929" width="11.42578125" style="1"/>
    <col min="930" max="938" width="1.7109375" style="1" customWidth="1"/>
    <col min="939" max="940" width="3.140625" style="1" customWidth="1"/>
    <col min="941" max="941" width="1.7109375" style="1" customWidth="1"/>
    <col min="942" max="942" width="3.140625" style="1" customWidth="1"/>
    <col min="943" max="943" width="3" style="1" customWidth="1"/>
    <col min="944" max="944" width="4" style="1" customWidth="1"/>
    <col min="945" max="954" width="1.7109375" style="1" customWidth="1"/>
    <col min="955" max="955" width="3.5703125" style="1" customWidth="1"/>
    <col min="956" max="956" width="1.7109375" style="1" customWidth="1"/>
    <col min="957" max="957" width="5.28515625" style="1" customWidth="1"/>
    <col min="958" max="968" width="1.7109375" style="1" customWidth="1"/>
    <col min="969" max="969" width="3.5703125" style="1" customWidth="1"/>
    <col min="970" max="970" width="1.7109375" style="1" customWidth="1"/>
    <col min="971" max="971" width="2.42578125" style="1" customWidth="1"/>
    <col min="972" max="986" width="1.7109375" style="1" customWidth="1"/>
    <col min="987" max="987" width="2.5703125" style="1" customWidth="1"/>
    <col min="988" max="1034" width="1.7109375" style="1" customWidth="1"/>
    <col min="1035" max="1035" width="1" style="1" customWidth="1"/>
    <col min="1036" max="1036" width="1.7109375" style="1" customWidth="1"/>
    <col min="1037" max="1037" width="0.42578125" style="1" customWidth="1"/>
    <col min="1038" max="1040" width="1.7109375" style="1" customWidth="1"/>
    <col min="1041" max="1041" width="0" style="1" hidden="1" customWidth="1"/>
    <col min="1042" max="1042" width="10.7109375" style="1" customWidth="1"/>
    <col min="1043" max="1049" width="1.7109375" style="1" customWidth="1"/>
    <col min="1050" max="1185" width="11.42578125" style="1"/>
    <col min="1186" max="1194" width="1.7109375" style="1" customWidth="1"/>
    <col min="1195" max="1196" width="3.140625" style="1" customWidth="1"/>
    <col min="1197" max="1197" width="1.7109375" style="1" customWidth="1"/>
    <col min="1198" max="1198" width="3.140625" style="1" customWidth="1"/>
    <col min="1199" max="1199" width="3" style="1" customWidth="1"/>
    <col min="1200" max="1200" width="4" style="1" customWidth="1"/>
    <col min="1201" max="1210" width="1.7109375" style="1" customWidth="1"/>
    <col min="1211" max="1211" width="3.5703125" style="1" customWidth="1"/>
    <col min="1212" max="1212" width="1.7109375" style="1" customWidth="1"/>
    <col min="1213" max="1213" width="5.28515625" style="1" customWidth="1"/>
    <col min="1214" max="1224" width="1.7109375" style="1" customWidth="1"/>
    <col min="1225" max="1225" width="3.5703125" style="1" customWidth="1"/>
    <col min="1226" max="1226" width="1.7109375" style="1" customWidth="1"/>
    <col min="1227" max="1227" width="2.42578125" style="1" customWidth="1"/>
    <col min="1228" max="1242" width="1.7109375" style="1" customWidth="1"/>
    <col min="1243" max="1243" width="2.5703125" style="1" customWidth="1"/>
    <col min="1244" max="1290" width="1.7109375" style="1" customWidth="1"/>
    <col min="1291" max="1291" width="1" style="1" customWidth="1"/>
    <col min="1292" max="1292" width="1.7109375" style="1" customWidth="1"/>
    <col min="1293" max="1293" width="0.42578125" style="1" customWidth="1"/>
    <col min="1294" max="1296" width="1.7109375" style="1" customWidth="1"/>
    <col min="1297" max="1297" width="0" style="1" hidden="1" customWidth="1"/>
    <col min="1298" max="1298" width="10.7109375" style="1" customWidth="1"/>
    <col min="1299" max="1305" width="1.7109375" style="1" customWidth="1"/>
    <col min="1306" max="1441" width="11.42578125" style="1"/>
    <col min="1442" max="1450" width="1.7109375" style="1" customWidth="1"/>
    <col min="1451" max="1452" width="3.140625" style="1" customWidth="1"/>
    <col min="1453" max="1453" width="1.7109375" style="1" customWidth="1"/>
    <col min="1454" max="1454" width="3.140625" style="1" customWidth="1"/>
    <col min="1455" max="1455" width="3" style="1" customWidth="1"/>
    <col min="1456" max="1456" width="4" style="1" customWidth="1"/>
    <col min="1457" max="1466" width="1.7109375" style="1" customWidth="1"/>
    <col min="1467" max="1467" width="3.5703125" style="1" customWidth="1"/>
    <col min="1468" max="1468" width="1.7109375" style="1" customWidth="1"/>
    <col min="1469" max="1469" width="5.28515625" style="1" customWidth="1"/>
    <col min="1470" max="1480" width="1.7109375" style="1" customWidth="1"/>
    <col min="1481" max="1481" width="3.5703125" style="1" customWidth="1"/>
    <col min="1482" max="1482" width="1.7109375" style="1" customWidth="1"/>
    <col min="1483" max="1483" width="2.42578125" style="1" customWidth="1"/>
    <col min="1484" max="1498" width="1.7109375" style="1" customWidth="1"/>
    <col min="1499" max="1499" width="2.5703125" style="1" customWidth="1"/>
    <col min="1500" max="1546" width="1.7109375" style="1" customWidth="1"/>
    <col min="1547" max="1547" width="1" style="1" customWidth="1"/>
    <col min="1548" max="1548" width="1.7109375" style="1" customWidth="1"/>
    <col min="1549" max="1549" width="0.42578125" style="1" customWidth="1"/>
    <col min="1550" max="1552" width="1.7109375" style="1" customWidth="1"/>
    <col min="1553" max="1553" width="0" style="1" hidden="1" customWidth="1"/>
    <col min="1554" max="1554" width="10.7109375" style="1" customWidth="1"/>
    <col min="1555" max="1561" width="1.7109375" style="1" customWidth="1"/>
    <col min="1562" max="1697" width="11.42578125" style="1"/>
    <col min="1698" max="1706" width="1.7109375" style="1" customWidth="1"/>
    <col min="1707" max="1708" width="3.140625" style="1" customWidth="1"/>
    <col min="1709" max="1709" width="1.7109375" style="1" customWidth="1"/>
    <col min="1710" max="1710" width="3.140625" style="1" customWidth="1"/>
    <col min="1711" max="1711" width="3" style="1" customWidth="1"/>
    <col min="1712" max="1712" width="4" style="1" customWidth="1"/>
    <col min="1713" max="1722" width="1.7109375" style="1" customWidth="1"/>
    <col min="1723" max="1723" width="3.5703125" style="1" customWidth="1"/>
    <col min="1724" max="1724" width="1.7109375" style="1" customWidth="1"/>
    <col min="1725" max="1725" width="5.28515625" style="1" customWidth="1"/>
    <col min="1726" max="1736" width="1.7109375" style="1" customWidth="1"/>
    <col min="1737" max="1737" width="3.5703125" style="1" customWidth="1"/>
    <col min="1738" max="1738" width="1.7109375" style="1" customWidth="1"/>
    <col min="1739" max="1739" width="2.42578125" style="1" customWidth="1"/>
    <col min="1740" max="1754" width="1.7109375" style="1" customWidth="1"/>
    <col min="1755" max="1755" width="2.5703125" style="1" customWidth="1"/>
    <col min="1756" max="1802" width="1.7109375" style="1" customWidth="1"/>
    <col min="1803" max="1803" width="1" style="1" customWidth="1"/>
    <col min="1804" max="1804" width="1.7109375" style="1" customWidth="1"/>
    <col min="1805" max="1805" width="0.42578125" style="1" customWidth="1"/>
    <col min="1806" max="1808" width="1.7109375" style="1" customWidth="1"/>
    <col min="1809" max="1809" width="0" style="1" hidden="1" customWidth="1"/>
    <col min="1810" max="1810" width="10.7109375" style="1" customWidth="1"/>
    <col min="1811" max="1817" width="1.7109375" style="1" customWidth="1"/>
    <col min="1818" max="1953" width="11.42578125" style="1"/>
    <col min="1954" max="1962" width="1.7109375" style="1" customWidth="1"/>
    <col min="1963" max="1964" width="3.140625" style="1" customWidth="1"/>
    <col min="1965" max="1965" width="1.7109375" style="1" customWidth="1"/>
    <col min="1966" max="1966" width="3.140625" style="1" customWidth="1"/>
    <col min="1967" max="1967" width="3" style="1" customWidth="1"/>
    <col min="1968" max="1968" width="4" style="1" customWidth="1"/>
    <col min="1969" max="1978" width="1.7109375" style="1" customWidth="1"/>
    <col min="1979" max="1979" width="3.5703125" style="1" customWidth="1"/>
    <col min="1980" max="1980" width="1.7109375" style="1" customWidth="1"/>
    <col min="1981" max="1981" width="5.28515625" style="1" customWidth="1"/>
    <col min="1982" max="1992" width="1.7109375" style="1" customWidth="1"/>
    <col min="1993" max="1993" width="3.5703125" style="1" customWidth="1"/>
    <col min="1994" max="1994" width="1.7109375" style="1" customWidth="1"/>
    <col min="1995" max="1995" width="2.42578125" style="1" customWidth="1"/>
    <col min="1996" max="2010" width="1.7109375" style="1" customWidth="1"/>
    <col min="2011" max="2011" width="2.5703125" style="1" customWidth="1"/>
    <col min="2012" max="2058" width="1.7109375" style="1" customWidth="1"/>
    <col min="2059" max="2059" width="1" style="1" customWidth="1"/>
    <col min="2060" max="2060" width="1.7109375" style="1" customWidth="1"/>
    <col min="2061" max="2061" width="0.42578125" style="1" customWidth="1"/>
    <col min="2062" max="2064" width="1.7109375" style="1" customWidth="1"/>
    <col min="2065" max="2065" width="0" style="1" hidden="1" customWidth="1"/>
    <col min="2066" max="2066" width="10.7109375" style="1" customWidth="1"/>
    <col min="2067" max="2073" width="1.7109375" style="1" customWidth="1"/>
    <col min="2074" max="2209" width="11.42578125" style="1"/>
    <col min="2210" max="2218" width="1.7109375" style="1" customWidth="1"/>
    <col min="2219" max="2220" width="3.140625" style="1" customWidth="1"/>
    <col min="2221" max="2221" width="1.7109375" style="1" customWidth="1"/>
    <col min="2222" max="2222" width="3.140625" style="1" customWidth="1"/>
    <col min="2223" max="2223" width="3" style="1" customWidth="1"/>
    <col min="2224" max="2224" width="4" style="1" customWidth="1"/>
    <col min="2225" max="2234" width="1.7109375" style="1" customWidth="1"/>
    <col min="2235" max="2235" width="3.5703125" style="1" customWidth="1"/>
    <col min="2236" max="2236" width="1.7109375" style="1" customWidth="1"/>
    <col min="2237" max="2237" width="5.28515625" style="1" customWidth="1"/>
    <col min="2238" max="2248" width="1.7109375" style="1" customWidth="1"/>
    <col min="2249" max="2249" width="3.5703125" style="1" customWidth="1"/>
    <col min="2250" max="2250" width="1.7109375" style="1" customWidth="1"/>
    <col min="2251" max="2251" width="2.42578125" style="1" customWidth="1"/>
    <col min="2252" max="2266" width="1.7109375" style="1" customWidth="1"/>
    <col min="2267" max="2267" width="2.5703125" style="1" customWidth="1"/>
    <col min="2268" max="2314" width="1.7109375" style="1" customWidth="1"/>
    <col min="2315" max="2315" width="1" style="1" customWidth="1"/>
    <col min="2316" max="2316" width="1.7109375" style="1" customWidth="1"/>
    <col min="2317" max="2317" width="0.42578125" style="1" customWidth="1"/>
    <col min="2318" max="2320" width="1.7109375" style="1" customWidth="1"/>
    <col min="2321" max="2321" width="0" style="1" hidden="1" customWidth="1"/>
    <col min="2322" max="2322" width="10.7109375" style="1" customWidth="1"/>
    <col min="2323" max="2329" width="1.7109375" style="1" customWidth="1"/>
    <col min="2330" max="2465" width="11.42578125" style="1"/>
    <col min="2466" max="2474" width="1.7109375" style="1" customWidth="1"/>
    <col min="2475" max="2476" width="3.140625" style="1" customWidth="1"/>
    <col min="2477" max="2477" width="1.7109375" style="1" customWidth="1"/>
    <col min="2478" max="2478" width="3.140625" style="1" customWidth="1"/>
    <col min="2479" max="2479" width="3" style="1" customWidth="1"/>
    <col min="2480" max="2480" width="4" style="1" customWidth="1"/>
    <col min="2481" max="2490" width="1.7109375" style="1" customWidth="1"/>
    <col min="2491" max="2491" width="3.5703125" style="1" customWidth="1"/>
    <col min="2492" max="2492" width="1.7109375" style="1" customWidth="1"/>
    <col min="2493" max="2493" width="5.28515625" style="1" customWidth="1"/>
    <col min="2494" max="2504" width="1.7109375" style="1" customWidth="1"/>
    <col min="2505" max="2505" width="3.5703125" style="1" customWidth="1"/>
    <col min="2506" max="2506" width="1.7109375" style="1" customWidth="1"/>
    <col min="2507" max="2507" width="2.42578125" style="1" customWidth="1"/>
    <col min="2508" max="2522" width="1.7109375" style="1" customWidth="1"/>
    <col min="2523" max="2523" width="2.5703125" style="1" customWidth="1"/>
    <col min="2524" max="2570" width="1.7109375" style="1" customWidth="1"/>
    <col min="2571" max="2571" width="1" style="1" customWidth="1"/>
    <col min="2572" max="2572" width="1.7109375" style="1" customWidth="1"/>
    <col min="2573" max="2573" width="0.42578125" style="1" customWidth="1"/>
    <col min="2574" max="2576" width="1.7109375" style="1" customWidth="1"/>
    <col min="2577" max="2577" width="0" style="1" hidden="1" customWidth="1"/>
    <col min="2578" max="2578" width="10.7109375" style="1" customWidth="1"/>
    <col min="2579" max="2585" width="1.7109375" style="1" customWidth="1"/>
    <col min="2586" max="2721" width="11.42578125" style="1"/>
    <col min="2722" max="2730" width="1.7109375" style="1" customWidth="1"/>
    <col min="2731" max="2732" width="3.140625" style="1" customWidth="1"/>
    <col min="2733" max="2733" width="1.7109375" style="1" customWidth="1"/>
    <col min="2734" max="2734" width="3.140625" style="1" customWidth="1"/>
    <col min="2735" max="2735" width="3" style="1" customWidth="1"/>
    <col min="2736" max="2736" width="4" style="1" customWidth="1"/>
    <col min="2737" max="2746" width="1.7109375" style="1" customWidth="1"/>
    <col min="2747" max="2747" width="3.5703125" style="1" customWidth="1"/>
    <col min="2748" max="2748" width="1.7109375" style="1" customWidth="1"/>
    <col min="2749" max="2749" width="5.28515625" style="1" customWidth="1"/>
    <col min="2750" max="2760" width="1.7109375" style="1" customWidth="1"/>
    <col min="2761" max="2761" width="3.5703125" style="1" customWidth="1"/>
    <col min="2762" max="2762" width="1.7109375" style="1" customWidth="1"/>
    <col min="2763" max="2763" width="2.42578125" style="1" customWidth="1"/>
    <col min="2764" max="2778" width="1.7109375" style="1" customWidth="1"/>
    <col min="2779" max="2779" width="2.5703125" style="1" customWidth="1"/>
    <col min="2780" max="2826" width="1.7109375" style="1" customWidth="1"/>
    <col min="2827" max="2827" width="1" style="1" customWidth="1"/>
    <col min="2828" max="2828" width="1.7109375" style="1" customWidth="1"/>
    <col min="2829" max="2829" width="0.42578125" style="1" customWidth="1"/>
    <col min="2830" max="2832" width="1.7109375" style="1" customWidth="1"/>
    <col min="2833" max="2833" width="0" style="1" hidden="1" customWidth="1"/>
    <col min="2834" max="2834" width="10.7109375" style="1" customWidth="1"/>
    <col min="2835" max="2841" width="1.7109375" style="1" customWidth="1"/>
    <col min="2842" max="2977" width="11.42578125" style="1"/>
    <col min="2978" max="2986" width="1.7109375" style="1" customWidth="1"/>
    <col min="2987" max="2988" width="3.140625" style="1" customWidth="1"/>
    <col min="2989" max="2989" width="1.7109375" style="1" customWidth="1"/>
    <col min="2990" max="2990" width="3.140625" style="1" customWidth="1"/>
    <col min="2991" max="2991" width="3" style="1" customWidth="1"/>
    <col min="2992" max="2992" width="4" style="1" customWidth="1"/>
    <col min="2993" max="3002" width="1.7109375" style="1" customWidth="1"/>
    <col min="3003" max="3003" width="3.5703125" style="1" customWidth="1"/>
    <col min="3004" max="3004" width="1.7109375" style="1" customWidth="1"/>
    <col min="3005" max="3005" width="5.28515625" style="1" customWidth="1"/>
    <col min="3006" max="3016" width="1.7109375" style="1" customWidth="1"/>
    <col min="3017" max="3017" width="3.5703125" style="1" customWidth="1"/>
    <col min="3018" max="3018" width="1.7109375" style="1" customWidth="1"/>
    <col min="3019" max="3019" width="2.42578125" style="1" customWidth="1"/>
    <col min="3020" max="3034" width="1.7109375" style="1" customWidth="1"/>
    <col min="3035" max="3035" width="2.5703125" style="1" customWidth="1"/>
    <col min="3036" max="3082" width="1.7109375" style="1" customWidth="1"/>
    <col min="3083" max="3083" width="1" style="1" customWidth="1"/>
    <col min="3084" max="3084" width="1.7109375" style="1" customWidth="1"/>
    <col min="3085" max="3085" width="0.42578125" style="1" customWidth="1"/>
    <col min="3086" max="3088" width="1.7109375" style="1" customWidth="1"/>
    <col min="3089" max="3089" width="0" style="1" hidden="1" customWidth="1"/>
    <col min="3090" max="3090" width="10.7109375" style="1" customWidth="1"/>
    <col min="3091" max="3097" width="1.7109375" style="1" customWidth="1"/>
    <col min="3098" max="3233" width="11.42578125" style="1"/>
    <col min="3234" max="3242" width="1.7109375" style="1" customWidth="1"/>
    <col min="3243" max="3244" width="3.140625" style="1" customWidth="1"/>
    <col min="3245" max="3245" width="1.7109375" style="1" customWidth="1"/>
    <col min="3246" max="3246" width="3.140625" style="1" customWidth="1"/>
    <col min="3247" max="3247" width="3" style="1" customWidth="1"/>
    <col min="3248" max="3248" width="4" style="1" customWidth="1"/>
    <col min="3249" max="3258" width="1.7109375" style="1" customWidth="1"/>
    <col min="3259" max="3259" width="3.5703125" style="1" customWidth="1"/>
    <col min="3260" max="3260" width="1.7109375" style="1" customWidth="1"/>
    <col min="3261" max="3261" width="5.28515625" style="1" customWidth="1"/>
    <col min="3262" max="3272" width="1.7109375" style="1" customWidth="1"/>
    <col min="3273" max="3273" width="3.5703125" style="1" customWidth="1"/>
    <col min="3274" max="3274" width="1.7109375" style="1" customWidth="1"/>
    <col min="3275" max="3275" width="2.42578125" style="1" customWidth="1"/>
    <col min="3276" max="3290" width="1.7109375" style="1" customWidth="1"/>
    <col min="3291" max="3291" width="2.5703125" style="1" customWidth="1"/>
    <col min="3292" max="3338" width="1.7109375" style="1" customWidth="1"/>
    <col min="3339" max="3339" width="1" style="1" customWidth="1"/>
    <col min="3340" max="3340" width="1.7109375" style="1" customWidth="1"/>
    <col min="3341" max="3341" width="0.42578125" style="1" customWidth="1"/>
    <col min="3342" max="3344" width="1.7109375" style="1" customWidth="1"/>
    <col min="3345" max="3345" width="0" style="1" hidden="1" customWidth="1"/>
    <col min="3346" max="3346" width="10.7109375" style="1" customWidth="1"/>
    <col min="3347" max="3353" width="1.7109375" style="1" customWidth="1"/>
    <col min="3354" max="3489" width="11.42578125" style="1"/>
    <col min="3490" max="3498" width="1.7109375" style="1" customWidth="1"/>
    <col min="3499" max="3500" width="3.140625" style="1" customWidth="1"/>
    <col min="3501" max="3501" width="1.7109375" style="1" customWidth="1"/>
    <col min="3502" max="3502" width="3.140625" style="1" customWidth="1"/>
    <col min="3503" max="3503" width="3" style="1" customWidth="1"/>
    <col min="3504" max="3504" width="4" style="1" customWidth="1"/>
    <col min="3505" max="3514" width="1.7109375" style="1" customWidth="1"/>
    <col min="3515" max="3515" width="3.5703125" style="1" customWidth="1"/>
    <col min="3516" max="3516" width="1.7109375" style="1" customWidth="1"/>
    <col min="3517" max="3517" width="5.28515625" style="1" customWidth="1"/>
    <col min="3518" max="3528" width="1.7109375" style="1" customWidth="1"/>
    <col min="3529" max="3529" width="3.5703125" style="1" customWidth="1"/>
    <col min="3530" max="3530" width="1.7109375" style="1" customWidth="1"/>
    <col min="3531" max="3531" width="2.42578125" style="1" customWidth="1"/>
    <col min="3532" max="3546" width="1.7109375" style="1" customWidth="1"/>
    <col min="3547" max="3547" width="2.5703125" style="1" customWidth="1"/>
    <col min="3548" max="3594" width="1.7109375" style="1" customWidth="1"/>
    <col min="3595" max="3595" width="1" style="1" customWidth="1"/>
    <col min="3596" max="3596" width="1.7109375" style="1" customWidth="1"/>
    <col min="3597" max="3597" width="0.42578125" style="1" customWidth="1"/>
    <col min="3598" max="3600" width="1.7109375" style="1" customWidth="1"/>
    <col min="3601" max="3601" width="0" style="1" hidden="1" customWidth="1"/>
    <col min="3602" max="3602" width="10.7109375" style="1" customWidth="1"/>
    <col min="3603" max="3609" width="1.7109375" style="1" customWidth="1"/>
    <col min="3610" max="3745" width="11.42578125" style="1"/>
    <col min="3746" max="3754" width="1.7109375" style="1" customWidth="1"/>
    <col min="3755" max="3756" width="3.140625" style="1" customWidth="1"/>
    <col min="3757" max="3757" width="1.7109375" style="1" customWidth="1"/>
    <col min="3758" max="3758" width="3.140625" style="1" customWidth="1"/>
    <col min="3759" max="3759" width="3" style="1" customWidth="1"/>
    <col min="3760" max="3760" width="4" style="1" customWidth="1"/>
    <col min="3761" max="3770" width="1.7109375" style="1" customWidth="1"/>
    <col min="3771" max="3771" width="3.5703125" style="1" customWidth="1"/>
    <col min="3772" max="3772" width="1.7109375" style="1" customWidth="1"/>
    <col min="3773" max="3773" width="5.28515625" style="1" customWidth="1"/>
    <col min="3774" max="3784" width="1.7109375" style="1" customWidth="1"/>
    <col min="3785" max="3785" width="3.5703125" style="1" customWidth="1"/>
    <col min="3786" max="3786" width="1.7109375" style="1" customWidth="1"/>
    <col min="3787" max="3787" width="2.42578125" style="1" customWidth="1"/>
    <col min="3788" max="3802" width="1.7109375" style="1" customWidth="1"/>
    <col min="3803" max="3803" width="2.5703125" style="1" customWidth="1"/>
    <col min="3804" max="3850" width="1.7109375" style="1" customWidth="1"/>
    <col min="3851" max="3851" width="1" style="1" customWidth="1"/>
    <col min="3852" max="3852" width="1.7109375" style="1" customWidth="1"/>
    <col min="3853" max="3853" width="0.42578125" style="1" customWidth="1"/>
    <col min="3854" max="3856" width="1.7109375" style="1" customWidth="1"/>
    <col min="3857" max="3857" width="0" style="1" hidden="1" customWidth="1"/>
    <col min="3858" max="3858" width="10.7109375" style="1" customWidth="1"/>
    <col min="3859" max="3865" width="1.7109375" style="1" customWidth="1"/>
    <col min="3866" max="4001" width="11.42578125" style="1"/>
    <col min="4002" max="4010" width="1.7109375" style="1" customWidth="1"/>
    <col min="4011" max="4012" width="3.140625" style="1" customWidth="1"/>
    <col min="4013" max="4013" width="1.7109375" style="1" customWidth="1"/>
    <col min="4014" max="4014" width="3.140625" style="1" customWidth="1"/>
    <col min="4015" max="4015" width="3" style="1" customWidth="1"/>
    <col min="4016" max="4016" width="4" style="1" customWidth="1"/>
    <col min="4017" max="4026" width="1.7109375" style="1" customWidth="1"/>
    <col min="4027" max="4027" width="3.5703125" style="1" customWidth="1"/>
    <col min="4028" max="4028" width="1.7109375" style="1" customWidth="1"/>
    <col min="4029" max="4029" width="5.28515625" style="1" customWidth="1"/>
    <col min="4030" max="4040" width="1.7109375" style="1" customWidth="1"/>
    <col min="4041" max="4041" width="3.5703125" style="1" customWidth="1"/>
    <col min="4042" max="4042" width="1.7109375" style="1" customWidth="1"/>
    <col min="4043" max="4043" width="2.42578125" style="1" customWidth="1"/>
    <col min="4044" max="4058" width="1.7109375" style="1" customWidth="1"/>
    <col min="4059" max="4059" width="2.5703125" style="1" customWidth="1"/>
    <col min="4060" max="4106" width="1.7109375" style="1" customWidth="1"/>
    <col min="4107" max="4107" width="1" style="1" customWidth="1"/>
    <col min="4108" max="4108" width="1.7109375" style="1" customWidth="1"/>
    <col min="4109" max="4109" width="0.42578125" style="1" customWidth="1"/>
    <col min="4110" max="4112" width="1.7109375" style="1" customWidth="1"/>
    <col min="4113" max="4113" width="0" style="1" hidden="1" customWidth="1"/>
    <col min="4114" max="4114" width="10.7109375" style="1" customWidth="1"/>
    <col min="4115" max="4121" width="1.7109375" style="1" customWidth="1"/>
    <col min="4122" max="4257" width="11.42578125" style="1"/>
    <col min="4258" max="4266" width="1.7109375" style="1" customWidth="1"/>
    <col min="4267" max="4268" width="3.140625" style="1" customWidth="1"/>
    <col min="4269" max="4269" width="1.7109375" style="1" customWidth="1"/>
    <col min="4270" max="4270" width="3.140625" style="1" customWidth="1"/>
    <col min="4271" max="4271" width="3" style="1" customWidth="1"/>
    <col min="4272" max="4272" width="4" style="1" customWidth="1"/>
    <col min="4273" max="4282" width="1.7109375" style="1" customWidth="1"/>
    <col min="4283" max="4283" width="3.5703125" style="1" customWidth="1"/>
    <col min="4284" max="4284" width="1.7109375" style="1" customWidth="1"/>
    <col min="4285" max="4285" width="5.28515625" style="1" customWidth="1"/>
    <col min="4286" max="4296" width="1.7109375" style="1" customWidth="1"/>
    <col min="4297" max="4297" width="3.5703125" style="1" customWidth="1"/>
    <col min="4298" max="4298" width="1.7109375" style="1" customWidth="1"/>
    <col min="4299" max="4299" width="2.42578125" style="1" customWidth="1"/>
    <col min="4300" max="4314" width="1.7109375" style="1" customWidth="1"/>
    <col min="4315" max="4315" width="2.5703125" style="1" customWidth="1"/>
    <col min="4316" max="4362" width="1.7109375" style="1" customWidth="1"/>
    <col min="4363" max="4363" width="1" style="1" customWidth="1"/>
    <col min="4364" max="4364" width="1.7109375" style="1" customWidth="1"/>
    <col min="4365" max="4365" width="0.42578125" style="1" customWidth="1"/>
    <col min="4366" max="4368" width="1.7109375" style="1" customWidth="1"/>
    <col min="4369" max="4369" width="0" style="1" hidden="1" customWidth="1"/>
    <col min="4370" max="4370" width="10.7109375" style="1" customWidth="1"/>
    <col min="4371" max="4377" width="1.7109375" style="1" customWidth="1"/>
    <col min="4378" max="4513" width="11.42578125" style="1"/>
    <col min="4514" max="4522" width="1.7109375" style="1" customWidth="1"/>
    <col min="4523" max="4524" width="3.140625" style="1" customWidth="1"/>
    <col min="4525" max="4525" width="1.7109375" style="1" customWidth="1"/>
    <col min="4526" max="4526" width="3.140625" style="1" customWidth="1"/>
    <col min="4527" max="4527" width="3" style="1" customWidth="1"/>
    <col min="4528" max="4528" width="4" style="1" customWidth="1"/>
    <col min="4529" max="4538" width="1.7109375" style="1" customWidth="1"/>
    <col min="4539" max="4539" width="3.5703125" style="1" customWidth="1"/>
    <col min="4540" max="4540" width="1.7109375" style="1" customWidth="1"/>
    <col min="4541" max="4541" width="5.28515625" style="1" customWidth="1"/>
    <col min="4542" max="4552" width="1.7109375" style="1" customWidth="1"/>
    <col min="4553" max="4553" width="3.5703125" style="1" customWidth="1"/>
    <col min="4554" max="4554" width="1.7109375" style="1" customWidth="1"/>
    <col min="4555" max="4555" width="2.42578125" style="1" customWidth="1"/>
    <col min="4556" max="4570" width="1.7109375" style="1" customWidth="1"/>
    <col min="4571" max="4571" width="2.5703125" style="1" customWidth="1"/>
    <col min="4572" max="4618" width="1.7109375" style="1" customWidth="1"/>
    <col min="4619" max="4619" width="1" style="1" customWidth="1"/>
    <col min="4620" max="4620" width="1.7109375" style="1" customWidth="1"/>
    <col min="4621" max="4621" width="0.42578125" style="1" customWidth="1"/>
    <col min="4622" max="4624" width="1.7109375" style="1" customWidth="1"/>
    <col min="4625" max="4625" width="0" style="1" hidden="1" customWidth="1"/>
    <col min="4626" max="4626" width="10.7109375" style="1" customWidth="1"/>
    <col min="4627" max="4633" width="1.7109375" style="1" customWidth="1"/>
    <col min="4634" max="4769" width="11.42578125" style="1"/>
    <col min="4770" max="4778" width="1.7109375" style="1" customWidth="1"/>
    <col min="4779" max="4780" width="3.140625" style="1" customWidth="1"/>
    <col min="4781" max="4781" width="1.7109375" style="1" customWidth="1"/>
    <col min="4782" max="4782" width="3.140625" style="1" customWidth="1"/>
    <col min="4783" max="4783" width="3" style="1" customWidth="1"/>
    <col min="4784" max="4784" width="4" style="1" customWidth="1"/>
    <col min="4785" max="4794" width="1.7109375" style="1" customWidth="1"/>
    <col min="4795" max="4795" width="3.5703125" style="1" customWidth="1"/>
    <col min="4796" max="4796" width="1.7109375" style="1" customWidth="1"/>
    <col min="4797" max="4797" width="5.28515625" style="1" customWidth="1"/>
    <col min="4798" max="4808" width="1.7109375" style="1" customWidth="1"/>
    <col min="4809" max="4809" width="3.5703125" style="1" customWidth="1"/>
    <col min="4810" max="4810" width="1.7109375" style="1" customWidth="1"/>
    <col min="4811" max="4811" width="2.42578125" style="1" customWidth="1"/>
    <col min="4812" max="4826" width="1.7109375" style="1" customWidth="1"/>
    <col min="4827" max="4827" width="2.5703125" style="1" customWidth="1"/>
    <col min="4828" max="4874" width="1.7109375" style="1" customWidth="1"/>
    <col min="4875" max="4875" width="1" style="1" customWidth="1"/>
    <col min="4876" max="4876" width="1.7109375" style="1" customWidth="1"/>
    <col min="4877" max="4877" width="0.42578125" style="1" customWidth="1"/>
    <col min="4878" max="4880" width="1.7109375" style="1" customWidth="1"/>
    <col min="4881" max="4881" width="0" style="1" hidden="1" customWidth="1"/>
    <col min="4882" max="4882" width="10.7109375" style="1" customWidth="1"/>
    <col min="4883" max="4889" width="1.7109375" style="1" customWidth="1"/>
    <col min="4890" max="5025" width="11.42578125" style="1"/>
    <col min="5026" max="5034" width="1.7109375" style="1" customWidth="1"/>
    <col min="5035" max="5036" width="3.140625" style="1" customWidth="1"/>
    <col min="5037" max="5037" width="1.7109375" style="1" customWidth="1"/>
    <col min="5038" max="5038" width="3.140625" style="1" customWidth="1"/>
    <col min="5039" max="5039" width="3" style="1" customWidth="1"/>
    <col min="5040" max="5040" width="4" style="1" customWidth="1"/>
    <col min="5041" max="5050" width="1.7109375" style="1" customWidth="1"/>
    <col min="5051" max="5051" width="3.5703125" style="1" customWidth="1"/>
    <col min="5052" max="5052" width="1.7109375" style="1" customWidth="1"/>
    <col min="5053" max="5053" width="5.28515625" style="1" customWidth="1"/>
    <col min="5054" max="5064" width="1.7109375" style="1" customWidth="1"/>
    <col min="5065" max="5065" width="3.5703125" style="1" customWidth="1"/>
    <col min="5066" max="5066" width="1.7109375" style="1" customWidth="1"/>
    <col min="5067" max="5067" width="2.42578125" style="1" customWidth="1"/>
    <col min="5068" max="5082" width="1.7109375" style="1" customWidth="1"/>
    <col min="5083" max="5083" width="2.5703125" style="1" customWidth="1"/>
    <col min="5084" max="5130" width="1.7109375" style="1" customWidth="1"/>
    <col min="5131" max="5131" width="1" style="1" customWidth="1"/>
    <col min="5132" max="5132" width="1.7109375" style="1" customWidth="1"/>
    <col min="5133" max="5133" width="0.42578125" style="1" customWidth="1"/>
    <col min="5134" max="5136" width="1.7109375" style="1" customWidth="1"/>
    <col min="5137" max="5137" width="0" style="1" hidden="1" customWidth="1"/>
    <col min="5138" max="5138" width="10.7109375" style="1" customWidth="1"/>
    <col min="5139" max="5145" width="1.7109375" style="1" customWidth="1"/>
    <col min="5146" max="5281" width="11.42578125" style="1"/>
    <col min="5282" max="5290" width="1.7109375" style="1" customWidth="1"/>
    <col min="5291" max="5292" width="3.140625" style="1" customWidth="1"/>
    <col min="5293" max="5293" width="1.7109375" style="1" customWidth="1"/>
    <col min="5294" max="5294" width="3.140625" style="1" customWidth="1"/>
    <col min="5295" max="5295" width="3" style="1" customWidth="1"/>
    <col min="5296" max="5296" width="4" style="1" customWidth="1"/>
    <col min="5297" max="5306" width="1.7109375" style="1" customWidth="1"/>
    <col min="5307" max="5307" width="3.5703125" style="1" customWidth="1"/>
    <col min="5308" max="5308" width="1.7109375" style="1" customWidth="1"/>
    <col min="5309" max="5309" width="5.28515625" style="1" customWidth="1"/>
    <col min="5310" max="5320" width="1.7109375" style="1" customWidth="1"/>
    <col min="5321" max="5321" width="3.5703125" style="1" customWidth="1"/>
    <col min="5322" max="5322" width="1.7109375" style="1" customWidth="1"/>
    <col min="5323" max="5323" width="2.42578125" style="1" customWidth="1"/>
    <col min="5324" max="5338" width="1.7109375" style="1" customWidth="1"/>
    <col min="5339" max="5339" width="2.5703125" style="1" customWidth="1"/>
    <col min="5340" max="5386" width="1.7109375" style="1" customWidth="1"/>
    <col min="5387" max="5387" width="1" style="1" customWidth="1"/>
    <col min="5388" max="5388" width="1.7109375" style="1" customWidth="1"/>
    <col min="5389" max="5389" width="0.42578125" style="1" customWidth="1"/>
    <col min="5390" max="5392" width="1.7109375" style="1" customWidth="1"/>
    <col min="5393" max="5393" width="0" style="1" hidden="1" customWidth="1"/>
    <col min="5394" max="5394" width="10.7109375" style="1" customWidth="1"/>
    <col min="5395" max="5401" width="1.7109375" style="1" customWidth="1"/>
    <col min="5402" max="5537" width="11.42578125" style="1"/>
    <col min="5538" max="5546" width="1.7109375" style="1" customWidth="1"/>
    <col min="5547" max="5548" width="3.140625" style="1" customWidth="1"/>
    <col min="5549" max="5549" width="1.7109375" style="1" customWidth="1"/>
    <col min="5550" max="5550" width="3.140625" style="1" customWidth="1"/>
    <col min="5551" max="5551" width="3" style="1" customWidth="1"/>
    <col min="5552" max="5552" width="4" style="1" customWidth="1"/>
    <col min="5553" max="5562" width="1.7109375" style="1" customWidth="1"/>
    <col min="5563" max="5563" width="3.5703125" style="1" customWidth="1"/>
    <col min="5564" max="5564" width="1.7109375" style="1" customWidth="1"/>
    <col min="5565" max="5565" width="5.28515625" style="1" customWidth="1"/>
    <col min="5566" max="5576" width="1.7109375" style="1" customWidth="1"/>
    <col min="5577" max="5577" width="3.5703125" style="1" customWidth="1"/>
    <col min="5578" max="5578" width="1.7109375" style="1" customWidth="1"/>
    <col min="5579" max="5579" width="2.42578125" style="1" customWidth="1"/>
    <col min="5580" max="5594" width="1.7109375" style="1" customWidth="1"/>
    <col min="5595" max="5595" width="2.5703125" style="1" customWidth="1"/>
    <col min="5596" max="5642" width="1.7109375" style="1" customWidth="1"/>
    <col min="5643" max="5643" width="1" style="1" customWidth="1"/>
    <col min="5644" max="5644" width="1.7109375" style="1" customWidth="1"/>
    <col min="5645" max="5645" width="0.42578125" style="1" customWidth="1"/>
    <col min="5646" max="5648" width="1.7109375" style="1" customWidth="1"/>
    <col min="5649" max="5649" width="0" style="1" hidden="1" customWidth="1"/>
    <col min="5650" max="5650" width="10.7109375" style="1" customWidth="1"/>
    <col min="5651" max="5657" width="1.7109375" style="1" customWidth="1"/>
    <col min="5658" max="5793" width="11.42578125" style="1"/>
    <col min="5794" max="5802" width="1.7109375" style="1" customWidth="1"/>
    <col min="5803" max="5804" width="3.140625" style="1" customWidth="1"/>
    <col min="5805" max="5805" width="1.7109375" style="1" customWidth="1"/>
    <col min="5806" max="5806" width="3.140625" style="1" customWidth="1"/>
    <col min="5807" max="5807" width="3" style="1" customWidth="1"/>
    <col min="5808" max="5808" width="4" style="1" customWidth="1"/>
    <col min="5809" max="5818" width="1.7109375" style="1" customWidth="1"/>
    <col min="5819" max="5819" width="3.5703125" style="1" customWidth="1"/>
    <col min="5820" max="5820" width="1.7109375" style="1" customWidth="1"/>
    <col min="5821" max="5821" width="5.28515625" style="1" customWidth="1"/>
    <col min="5822" max="5832" width="1.7109375" style="1" customWidth="1"/>
    <col min="5833" max="5833" width="3.5703125" style="1" customWidth="1"/>
    <col min="5834" max="5834" width="1.7109375" style="1" customWidth="1"/>
    <col min="5835" max="5835" width="2.42578125" style="1" customWidth="1"/>
    <col min="5836" max="5850" width="1.7109375" style="1" customWidth="1"/>
    <col min="5851" max="5851" width="2.5703125" style="1" customWidth="1"/>
    <col min="5852" max="5898" width="1.7109375" style="1" customWidth="1"/>
    <col min="5899" max="5899" width="1" style="1" customWidth="1"/>
    <col min="5900" max="5900" width="1.7109375" style="1" customWidth="1"/>
    <col min="5901" max="5901" width="0.42578125" style="1" customWidth="1"/>
    <col min="5902" max="5904" width="1.7109375" style="1" customWidth="1"/>
    <col min="5905" max="5905" width="0" style="1" hidden="1" customWidth="1"/>
    <col min="5906" max="5906" width="10.7109375" style="1" customWidth="1"/>
    <col min="5907" max="5913" width="1.7109375" style="1" customWidth="1"/>
    <col min="5914" max="6049" width="11.42578125" style="1"/>
    <col min="6050" max="6058" width="1.7109375" style="1" customWidth="1"/>
    <col min="6059" max="6060" width="3.140625" style="1" customWidth="1"/>
    <col min="6061" max="6061" width="1.7109375" style="1" customWidth="1"/>
    <col min="6062" max="6062" width="3.140625" style="1" customWidth="1"/>
    <col min="6063" max="6063" width="3" style="1" customWidth="1"/>
    <col min="6064" max="6064" width="4" style="1" customWidth="1"/>
    <col min="6065" max="6074" width="1.7109375" style="1" customWidth="1"/>
    <col min="6075" max="6075" width="3.5703125" style="1" customWidth="1"/>
    <col min="6076" max="6076" width="1.7109375" style="1" customWidth="1"/>
    <col min="6077" max="6077" width="5.28515625" style="1" customWidth="1"/>
    <col min="6078" max="6088" width="1.7109375" style="1" customWidth="1"/>
    <col min="6089" max="6089" width="3.5703125" style="1" customWidth="1"/>
    <col min="6090" max="6090" width="1.7109375" style="1" customWidth="1"/>
    <col min="6091" max="6091" width="2.42578125" style="1" customWidth="1"/>
    <col min="6092" max="6106" width="1.7109375" style="1" customWidth="1"/>
    <col min="6107" max="6107" width="2.5703125" style="1" customWidth="1"/>
    <col min="6108" max="6154" width="1.7109375" style="1" customWidth="1"/>
    <col min="6155" max="6155" width="1" style="1" customWidth="1"/>
    <col min="6156" max="6156" width="1.7109375" style="1" customWidth="1"/>
    <col min="6157" max="6157" width="0.42578125" style="1" customWidth="1"/>
    <col min="6158" max="6160" width="1.7109375" style="1" customWidth="1"/>
    <col min="6161" max="6161" width="0" style="1" hidden="1" customWidth="1"/>
    <col min="6162" max="6162" width="10.7109375" style="1" customWidth="1"/>
    <col min="6163" max="6169" width="1.7109375" style="1" customWidth="1"/>
    <col min="6170" max="6305" width="11.42578125" style="1"/>
    <col min="6306" max="6314" width="1.7109375" style="1" customWidth="1"/>
    <col min="6315" max="6316" width="3.140625" style="1" customWidth="1"/>
    <col min="6317" max="6317" width="1.7109375" style="1" customWidth="1"/>
    <col min="6318" max="6318" width="3.140625" style="1" customWidth="1"/>
    <col min="6319" max="6319" width="3" style="1" customWidth="1"/>
    <col min="6320" max="6320" width="4" style="1" customWidth="1"/>
    <col min="6321" max="6330" width="1.7109375" style="1" customWidth="1"/>
    <col min="6331" max="6331" width="3.5703125" style="1" customWidth="1"/>
    <col min="6332" max="6332" width="1.7109375" style="1" customWidth="1"/>
    <col min="6333" max="6333" width="5.28515625" style="1" customWidth="1"/>
    <col min="6334" max="6344" width="1.7109375" style="1" customWidth="1"/>
    <col min="6345" max="6345" width="3.5703125" style="1" customWidth="1"/>
    <col min="6346" max="6346" width="1.7109375" style="1" customWidth="1"/>
    <col min="6347" max="6347" width="2.42578125" style="1" customWidth="1"/>
    <col min="6348" max="6362" width="1.7109375" style="1" customWidth="1"/>
    <col min="6363" max="6363" width="2.5703125" style="1" customWidth="1"/>
    <col min="6364" max="6410" width="1.7109375" style="1" customWidth="1"/>
    <col min="6411" max="6411" width="1" style="1" customWidth="1"/>
    <col min="6412" max="6412" width="1.7109375" style="1" customWidth="1"/>
    <col min="6413" max="6413" width="0.42578125" style="1" customWidth="1"/>
    <col min="6414" max="6416" width="1.7109375" style="1" customWidth="1"/>
    <col min="6417" max="6417" width="0" style="1" hidden="1" customWidth="1"/>
    <col min="6418" max="6418" width="10.7109375" style="1" customWidth="1"/>
    <col min="6419" max="6425" width="1.7109375" style="1" customWidth="1"/>
    <col min="6426" max="6561" width="11.42578125" style="1"/>
    <col min="6562" max="6570" width="1.7109375" style="1" customWidth="1"/>
    <col min="6571" max="6572" width="3.140625" style="1" customWidth="1"/>
    <col min="6573" max="6573" width="1.7109375" style="1" customWidth="1"/>
    <col min="6574" max="6574" width="3.140625" style="1" customWidth="1"/>
    <col min="6575" max="6575" width="3" style="1" customWidth="1"/>
    <col min="6576" max="6576" width="4" style="1" customWidth="1"/>
    <col min="6577" max="6586" width="1.7109375" style="1" customWidth="1"/>
    <col min="6587" max="6587" width="3.5703125" style="1" customWidth="1"/>
    <col min="6588" max="6588" width="1.7109375" style="1" customWidth="1"/>
    <col min="6589" max="6589" width="5.28515625" style="1" customWidth="1"/>
    <col min="6590" max="6600" width="1.7109375" style="1" customWidth="1"/>
    <col min="6601" max="6601" width="3.5703125" style="1" customWidth="1"/>
    <col min="6602" max="6602" width="1.7109375" style="1" customWidth="1"/>
    <col min="6603" max="6603" width="2.42578125" style="1" customWidth="1"/>
    <col min="6604" max="6618" width="1.7109375" style="1" customWidth="1"/>
    <col min="6619" max="6619" width="2.5703125" style="1" customWidth="1"/>
    <col min="6620" max="6666" width="1.7109375" style="1" customWidth="1"/>
    <col min="6667" max="6667" width="1" style="1" customWidth="1"/>
    <col min="6668" max="6668" width="1.7109375" style="1" customWidth="1"/>
    <col min="6669" max="6669" width="0.42578125" style="1" customWidth="1"/>
    <col min="6670" max="6672" width="1.7109375" style="1" customWidth="1"/>
    <col min="6673" max="6673" width="0" style="1" hidden="1" customWidth="1"/>
    <col min="6674" max="6674" width="10.7109375" style="1" customWidth="1"/>
    <col min="6675" max="6681" width="1.7109375" style="1" customWidth="1"/>
    <col min="6682" max="6817" width="11.42578125" style="1"/>
    <col min="6818" max="6826" width="1.7109375" style="1" customWidth="1"/>
    <col min="6827" max="6828" width="3.140625" style="1" customWidth="1"/>
    <col min="6829" max="6829" width="1.7109375" style="1" customWidth="1"/>
    <col min="6830" max="6830" width="3.140625" style="1" customWidth="1"/>
    <col min="6831" max="6831" width="3" style="1" customWidth="1"/>
    <col min="6832" max="6832" width="4" style="1" customWidth="1"/>
    <col min="6833" max="6842" width="1.7109375" style="1" customWidth="1"/>
    <col min="6843" max="6843" width="3.5703125" style="1" customWidth="1"/>
    <col min="6844" max="6844" width="1.7109375" style="1" customWidth="1"/>
    <col min="6845" max="6845" width="5.28515625" style="1" customWidth="1"/>
    <col min="6846" max="6856" width="1.7109375" style="1" customWidth="1"/>
    <col min="6857" max="6857" width="3.5703125" style="1" customWidth="1"/>
    <col min="6858" max="6858" width="1.7109375" style="1" customWidth="1"/>
    <col min="6859" max="6859" width="2.42578125" style="1" customWidth="1"/>
    <col min="6860" max="6874" width="1.7109375" style="1" customWidth="1"/>
    <col min="6875" max="6875" width="2.5703125" style="1" customWidth="1"/>
    <col min="6876" max="6922" width="1.7109375" style="1" customWidth="1"/>
    <col min="6923" max="6923" width="1" style="1" customWidth="1"/>
    <col min="6924" max="6924" width="1.7109375" style="1" customWidth="1"/>
    <col min="6925" max="6925" width="0.42578125" style="1" customWidth="1"/>
    <col min="6926" max="6928" width="1.7109375" style="1" customWidth="1"/>
    <col min="6929" max="6929" width="0" style="1" hidden="1" customWidth="1"/>
    <col min="6930" max="6930" width="10.7109375" style="1" customWidth="1"/>
    <col min="6931" max="6937" width="1.7109375" style="1" customWidth="1"/>
    <col min="6938" max="7073" width="11.42578125" style="1"/>
    <col min="7074" max="7082" width="1.7109375" style="1" customWidth="1"/>
    <col min="7083" max="7084" width="3.140625" style="1" customWidth="1"/>
    <col min="7085" max="7085" width="1.7109375" style="1" customWidth="1"/>
    <col min="7086" max="7086" width="3.140625" style="1" customWidth="1"/>
    <col min="7087" max="7087" width="3" style="1" customWidth="1"/>
    <col min="7088" max="7088" width="4" style="1" customWidth="1"/>
    <col min="7089" max="7098" width="1.7109375" style="1" customWidth="1"/>
    <col min="7099" max="7099" width="3.5703125" style="1" customWidth="1"/>
    <col min="7100" max="7100" width="1.7109375" style="1" customWidth="1"/>
    <col min="7101" max="7101" width="5.28515625" style="1" customWidth="1"/>
    <col min="7102" max="7112" width="1.7109375" style="1" customWidth="1"/>
    <col min="7113" max="7113" width="3.5703125" style="1" customWidth="1"/>
    <col min="7114" max="7114" width="1.7109375" style="1" customWidth="1"/>
    <col min="7115" max="7115" width="2.42578125" style="1" customWidth="1"/>
    <col min="7116" max="7130" width="1.7109375" style="1" customWidth="1"/>
    <col min="7131" max="7131" width="2.5703125" style="1" customWidth="1"/>
    <col min="7132" max="7178" width="1.7109375" style="1" customWidth="1"/>
    <col min="7179" max="7179" width="1" style="1" customWidth="1"/>
    <col min="7180" max="7180" width="1.7109375" style="1" customWidth="1"/>
    <col min="7181" max="7181" width="0.42578125" style="1" customWidth="1"/>
    <col min="7182" max="7184" width="1.7109375" style="1" customWidth="1"/>
    <col min="7185" max="7185" width="0" style="1" hidden="1" customWidth="1"/>
    <col min="7186" max="7186" width="10.7109375" style="1" customWidth="1"/>
    <col min="7187" max="7193" width="1.7109375" style="1" customWidth="1"/>
    <col min="7194" max="7329" width="11.42578125" style="1"/>
    <col min="7330" max="7338" width="1.7109375" style="1" customWidth="1"/>
    <col min="7339" max="7340" width="3.140625" style="1" customWidth="1"/>
    <col min="7341" max="7341" width="1.7109375" style="1" customWidth="1"/>
    <col min="7342" max="7342" width="3.140625" style="1" customWidth="1"/>
    <col min="7343" max="7343" width="3" style="1" customWidth="1"/>
    <col min="7344" max="7344" width="4" style="1" customWidth="1"/>
    <col min="7345" max="7354" width="1.7109375" style="1" customWidth="1"/>
    <col min="7355" max="7355" width="3.5703125" style="1" customWidth="1"/>
    <col min="7356" max="7356" width="1.7109375" style="1" customWidth="1"/>
    <col min="7357" max="7357" width="5.28515625" style="1" customWidth="1"/>
    <col min="7358" max="7368" width="1.7109375" style="1" customWidth="1"/>
    <col min="7369" max="7369" width="3.5703125" style="1" customWidth="1"/>
    <col min="7370" max="7370" width="1.7109375" style="1" customWidth="1"/>
    <col min="7371" max="7371" width="2.42578125" style="1" customWidth="1"/>
    <col min="7372" max="7386" width="1.7109375" style="1" customWidth="1"/>
    <col min="7387" max="7387" width="2.5703125" style="1" customWidth="1"/>
    <col min="7388" max="7434" width="1.7109375" style="1" customWidth="1"/>
    <col min="7435" max="7435" width="1" style="1" customWidth="1"/>
    <col min="7436" max="7436" width="1.7109375" style="1" customWidth="1"/>
    <col min="7437" max="7437" width="0.42578125" style="1" customWidth="1"/>
    <col min="7438" max="7440" width="1.7109375" style="1" customWidth="1"/>
    <col min="7441" max="7441" width="0" style="1" hidden="1" customWidth="1"/>
    <col min="7442" max="7442" width="10.7109375" style="1" customWidth="1"/>
    <col min="7443" max="7449" width="1.7109375" style="1" customWidth="1"/>
    <col min="7450" max="7585" width="11.42578125" style="1"/>
    <col min="7586" max="7594" width="1.7109375" style="1" customWidth="1"/>
    <col min="7595" max="7596" width="3.140625" style="1" customWidth="1"/>
    <col min="7597" max="7597" width="1.7109375" style="1" customWidth="1"/>
    <col min="7598" max="7598" width="3.140625" style="1" customWidth="1"/>
    <col min="7599" max="7599" width="3" style="1" customWidth="1"/>
    <col min="7600" max="7600" width="4" style="1" customWidth="1"/>
    <col min="7601" max="7610" width="1.7109375" style="1" customWidth="1"/>
    <col min="7611" max="7611" width="3.5703125" style="1" customWidth="1"/>
    <col min="7612" max="7612" width="1.7109375" style="1" customWidth="1"/>
    <col min="7613" max="7613" width="5.28515625" style="1" customWidth="1"/>
    <col min="7614" max="7624" width="1.7109375" style="1" customWidth="1"/>
    <col min="7625" max="7625" width="3.5703125" style="1" customWidth="1"/>
    <col min="7626" max="7626" width="1.7109375" style="1" customWidth="1"/>
    <col min="7627" max="7627" width="2.42578125" style="1" customWidth="1"/>
    <col min="7628" max="7642" width="1.7109375" style="1" customWidth="1"/>
    <col min="7643" max="7643" width="2.5703125" style="1" customWidth="1"/>
    <col min="7644" max="7690" width="1.7109375" style="1" customWidth="1"/>
    <col min="7691" max="7691" width="1" style="1" customWidth="1"/>
    <col min="7692" max="7692" width="1.7109375" style="1" customWidth="1"/>
    <col min="7693" max="7693" width="0.42578125" style="1" customWidth="1"/>
    <col min="7694" max="7696" width="1.7109375" style="1" customWidth="1"/>
    <col min="7697" max="7697" width="0" style="1" hidden="1" customWidth="1"/>
    <col min="7698" max="7698" width="10.7109375" style="1" customWidth="1"/>
    <col min="7699" max="7705" width="1.7109375" style="1" customWidth="1"/>
    <col min="7706" max="7841" width="11.42578125" style="1"/>
    <col min="7842" max="7850" width="1.7109375" style="1" customWidth="1"/>
    <col min="7851" max="7852" width="3.140625" style="1" customWidth="1"/>
    <col min="7853" max="7853" width="1.7109375" style="1" customWidth="1"/>
    <col min="7854" max="7854" width="3.140625" style="1" customWidth="1"/>
    <col min="7855" max="7855" width="3" style="1" customWidth="1"/>
    <col min="7856" max="7856" width="4" style="1" customWidth="1"/>
    <col min="7857" max="7866" width="1.7109375" style="1" customWidth="1"/>
    <col min="7867" max="7867" width="3.5703125" style="1" customWidth="1"/>
    <col min="7868" max="7868" width="1.7109375" style="1" customWidth="1"/>
    <col min="7869" max="7869" width="5.28515625" style="1" customWidth="1"/>
    <col min="7870" max="7880" width="1.7109375" style="1" customWidth="1"/>
    <col min="7881" max="7881" width="3.5703125" style="1" customWidth="1"/>
    <col min="7882" max="7882" width="1.7109375" style="1" customWidth="1"/>
    <col min="7883" max="7883" width="2.42578125" style="1" customWidth="1"/>
    <col min="7884" max="7898" width="1.7109375" style="1" customWidth="1"/>
    <col min="7899" max="7899" width="2.5703125" style="1" customWidth="1"/>
    <col min="7900" max="7946" width="1.7109375" style="1" customWidth="1"/>
    <col min="7947" max="7947" width="1" style="1" customWidth="1"/>
    <col min="7948" max="7948" width="1.7109375" style="1" customWidth="1"/>
    <col min="7949" max="7949" width="0.42578125" style="1" customWidth="1"/>
    <col min="7950" max="7952" width="1.7109375" style="1" customWidth="1"/>
    <col min="7953" max="7953" width="0" style="1" hidden="1" customWidth="1"/>
    <col min="7954" max="7954" width="10.7109375" style="1" customWidth="1"/>
    <col min="7955" max="7961" width="1.7109375" style="1" customWidth="1"/>
    <col min="7962" max="8097" width="11.42578125" style="1"/>
    <col min="8098" max="8106" width="1.7109375" style="1" customWidth="1"/>
    <col min="8107" max="8108" width="3.140625" style="1" customWidth="1"/>
    <col min="8109" max="8109" width="1.7109375" style="1" customWidth="1"/>
    <col min="8110" max="8110" width="3.140625" style="1" customWidth="1"/>
    <col min="8111" max="8111" width="3" style="1" customWidth="1"/>
    <col min="8112" max="8112" width="4" style="1" customWidth="1"/>
    <col min="8113" max="8122" width="1.7109375" style="1" customWidth="1"/>
    <col min="8123" max="8123" width="3.5703125" style="1" customWidth="1"/>
    <col min="8124" max="8124" width="1.7109375" style="1" customWidth="1"/>
    <col min="8125" max="8125" width="5.28515625" style="1" customWidth="1"/>
    <col min="8126" max="8136" width="1.7109375" style="1" customWidth="1"/>
    <col min="8137" max="8137" width="3.5703125" style="1" customWidth="1"/>
    <col min="8138" max="8138" width="1.7109375" style="1" customWidth="1"/>
    <col min="8139" max="8139" width="2.42578125" style="1" customWidth="1"/>
    <col min="8140" max="8154" width="1.7109375" style="1" customWidth="1"/>
    <col min="8155" max="8155" width="2.5703125" style="1" customWidth="1"/>
    <col min="8156" max="8202" width="1.7109375" style="1" customWidth="1"/>
    <col min="8203" max="8203" width="1" style="1" customWidth="1"/>
    <col min="8204" max="8204" width="1.7109375" style="1" customWidth="1"/>
    <col min="8205" max="8205" width="0.42578125" style="1" customWidth="1"/>
    <col min="8206" max="8208" width="1.7109375" style="1" customWidth="1"/>
    <col min="8209" max="8209" width="0" style="1" hidden="1" customWidth="1"/>
    <col min="8210" max="8210" width="10.7109375" style="1" customWidth="1"/>
    <col min="8211" max="8217" width="1.7109375" style="1" customWidth="1"/>
    <col min="8218" max="8353" width="11.42578125" style="1"/>
    <col min="8354" max="8362" width="1.7109375" style="1" customWidth="1"/>
    <col min="8363" max="8364" width="3.140625" style="1" customWidth="1"/>
    <col min="8365" max="8365" width="1.7109375" style="1" customWidth="1"/>
    <col min="8366" max="8366" width="3.140625" style="1" customWidth="1"/>
    <col min="8367" max="8367" width="3" style="1" customWidth="1"/>
    <col min="8368" max="8368" width="4" style="1" customWidth="1"/>
    <col min="8369" max="8378" width="1.7109375" style="1" customWidth="1"/>
    <col min="8379" max="8379" width="3.5703125" style="1" customWidth="1"/>
    <col min="8380" max="8380" width="1.7109375" style="1" customWidth="1"/>
    <col min="8381" max="8381" width="5.28515625" style="1" customWidth="1"/>
    <col min="8382" max="8392" width="1.7109375" style="1" customWidth="1"/>
    <col min="8393" max="8393" width="3.5703125" style="1" customWidth="1"/>
    <col min="8394" max="8394" width="1.7109375" style="1" customWidth="1"/>
    <col min="8395" max="8395" width="2.42578125" style="1" customWidth="1"/>
    <col min="8396" max="8410" width="1.7109375" style="1" customWidth="1"/>
    <col min="8411" max="8411" width="2.5703125" style="1" customWidth="1"/>
    <col min="8412" max="8458" width="1.7109375" style="1" customWidth="1"/>
    <col min="8459" max="8459" width="1" style="1" customWidth="1"/>
    <col min="8460" max="8460" width="1.7109375" style="1" customWidth="1"/>
    <col min="8461" max="8461" width="0.42578125" style="1" customWidth="1"/>
    <col min="8462" max="8464" width="1.7109375" style="1" customWidth="1"/>
    <col min="8465" max="8465" width="0" style="1" hidden="1" customWidth="1"/>
    <col min="8466" max="8466" width="10.7109375" style="1" customWidth="1"/>
    <col min="8467" max="8473" width="1.7109375" style="1" customWidth="1"/>
    <col min="8474" max="8609" width="11.42578125" style="1"/>
    <col min="8610" max="8618" width="1.7109375" style="1" customWidth="1"/>
    <col min="8619" max="8620" width="3.140625" style="1" customWidth="1"/>
    <col min="8621" max="8621" width="1.7109375" style="1" customWidth="1"/>
    <col min="8622" max="8622" width="3.140625" style="1" customWidth="1"/>
    <col min="8623" max="8623" width="3" style="1" customWidth="1"/>
    <col min="8624" max="8624" width="4" style="1" customWidth="1"/>
    <col min="8625" max="8634" width="1.7109375" style="1" customWidth="1"/>
    <col min="8635" max="8635" width="3.5703125" style="1" customWidth="1"/>
    <col min="8636" max="8636" width="1.7109375" style="1" customWidth="1"/>
    <col min="8637" max="8637" width="5.28515625" style="1" customWidth="1"/>
    <col min="8638" max="8648" width="1.7109375" style="1" customWidth="1"/>
    <col min="8649" max="8649" width="3.5703125" style="1" customWidth="1"/>
    <col min="8650" max="8650" width="1.7109375" style="1" customWidth="1"/>
    <col min="8651" max="8651" width="2.42578125" style="1" customWidth="1"/>
    <col min="8652" max="8666" width="1.7109375" style="1" customWidth="1"/>
    <col min="8667" max="8667" width="2.5703125" style="1" customWidth="1"/>
    <col min="8668" max="8714" width="1.7109375" style="1" customWidth="1"/>
    <col min="8715" max="8715" width="1" style="1" customWidth="1"/>
    <col min="8716" max="8716" width="1.7109375" style="1" customWidth="1"/>
    <col min="8717" max="8717" width="0.42578125" style="1" customWidth="1"/>
    <col min="8718" max="8720" width="1.7109375" style="1" customWidth="1"/>
    <col min="8721" max="8721" width="0" style="1" hidden="1" customWidth="1"/>
    <col min="8722" max="8722" width="10.7109375" style="1" customWidth="1"/>
    <col min="8723" max="8729" width="1.7109375" style="1" customWidth="1"/>
    <col min="8730" max="8865" width="11.42578125" style="1"/>
    <col min="8866" max="8874" width="1.7109375" style="1" customWidth="1"/>
    <col min="8875" max="8876" width="3.140625" style="1" customWidth="1"/>
    <col min="8877" max="8877" width="1.7109375" style="1" customWidth="1"/>
    <col min="8878" max="8878" width="3.140625" style="1" customWidth="1"/>
    <col min="8879" max="8879" width="3" style="1" customWidth="1"/>
    <col min="8880" max="8880" width="4" style="1" customWidth="1"/>
    <col min="8881" max="8890" width="1.7109375" style="1" customWidth="1"/>
    <col min="8891" max="8891" width="3.5703125" style="1" customWidth="1"/>
    <col min="8892" max="8892" width="1.7109375" style="1" customWidth="1"/>
    <col min="8893" max="8893" width="5.28515625" style="1" customWidth="1"/>
    <col min="8894" max="8904" width="1.7109375" style="1" customWidth="1"/>
    <col min="8905" max="8905" width="3.5703125" style="1" customWidth="1"/>
    <col min="8906" max="8906" width="1.7109375" style="1" customWidth="1"/>
    <col min="8907" max="8907" width="2.42578125" style="1" customWidth="1"/>
    <col min="8908" max="8922" width="1.7109375" style="1" customWidth="1"/>
    <col min="8923" max="8923" width="2.5703125" style="1" customWidth="1"/>
    <col min="8924" max="8970" width="1.7109375" style="1" customWidth="1"/>
    <col min="8971" max="8971" width="1" style="1" customWidth="1"/>
    <col min="8972" max="8972" width="1.7109375" style="1" customWidth="1"/>
    <col min="8973" max="8973" width="0.42578125" style="1" customWidth="1"/>
    <col min="8974" max="8976" width="1.7109375" style="1" customWidth="1"/>
    <col min="8977" max="8977" width="0" style="1" hidden="1" customWidth="1"/>
    <col min="8978" max="8978" width="10.7109375" style="1" customWidth="1"/>
    <col min="8979" max="8985" width="1.7109375" style="1" customWidth="1"/>
    <col min="8986" max="9121" width="11.42578125" style="1"/>
    <col min="9122" max="9130" width="1.7109375" style="1" customWidth="1"/>
    <col min="9131" max="9132" width="3.140625" style="1" customWidth="1"/>
    <col min="9133" max="9133" width="1.7109375" style="1" customWidth="1"/>
    <col min="9134" max="9134" width="3.140625" style="1" customWidth="1"/>
    <col min="9135" max="9135" width="3" style="1" customWidth="1"/>
    <col min="9136" max="9136" width="4" style="1" customWidth="1"/>
    <col min="9137" max="9146" width="1.7109375" style="1" customWidth="1"/>
    <col min="9147" max="9147" width="3.5703125" style="1" customWidth="1"/>
    <col min="9148" max="9148" width="1.7109375" style="1" customWidth="1"/>
    <col min="9149" max="9149" width="5.28515625" style="1" customWidth="1"/>
    <col min="9150" max="9160" width="1.7109375" style="1" customWidth="1"/>
    <col min="9161" max="9161" width="3.5703125" style="1" customWidth="1"/>
    <col min="9162" max="9162" width="1.7109375" style="1" customWidth="1"/>
    <col min="9163" max="9163" width="2.42578125" style="1" customWidth="1"/>
    <col min="9164" max="9178" width="1.7109375" style="1" customWidth="1"/>
    <col min="9179" max="9179" width="2.5703125" style="1" customWidth="1"/>
    <col min="9180" max="9226" width="1.7109375" style="1" customWidth="1"/>
    <col min="9227" max="9227" width="1" style="1" customWidth="1"/>
    <col min="9228" max="9228" width="1.7109375" style="1" customWidth="1"/>
    <col min="9229" max="9229" width="0.42578125" style="1" customWidth="1"/>
    <col min="9230" max="9232" width="1.7109375" style="1" customWidth="1"/>
    <col min="9233" max="9233" width="0" style="1" hidden="1" customWidth="1"/>
    <col min="9234" max="9234" width="10.7109375" style="1" customWidth="1"/>
    <col min="9235" max="9241" width="1.7109375" style="1" customWidth="1"/>
    <col min="9242" max="9377" width="11.42578125" style="1"/>
    <col min="9378" max="9386" width="1.7109375" style="1" customWidth="1"/>
    <col min="9387" max="9388" width="3.140625" style="1" customWidth="1"/>
    <col min="9389" max="9389" width="1.7109375" style="1" customWidth="1"/>
    <col min="9390" max="9390" width="3.140625" style="1" customWidth="1"/>
    <col min="9391" max="9391" width="3" style="1" customWidth="1"/>
    <col min="9392" max="9392" width="4" style="1" customWidth="1"/>
    <col min="9393" max="9402" width="1.7109375" style="1" customWidth="1"/>
    <col min="9403" max="9403" width="3.5703125" style="1" customWidth="1"/>
    <col min="9404" max="9404" width="1.7109375" style="1" customWidth="1"/>
    <col min="9405" max="9405" width="5.28515625" style="1" customWidth="1"/>
    <col min="9406" max="9416" width="1.7109375" style="1" customWidth="1"/>
    <col min="9417" max="9417" width="3.5703125" style="1" customWidth="1"/>
    <col min="9418" max="9418" width="1.7109375" style="1" customWidth="1"/>
    <col min="9419" max="9419" width="2.42578125" style="1" customWidth="1"/>
    <col min="9420" max="9434" width="1.7109375" style="1" customWidth="1"/>
    <col min="9435" max="9435" width="2.5703125" style="1" customWidth="1"/>
    <col min="9436" max="9482" width="1.7109375" style="1" customWidth="1"/>
    <col min="9483" max="9483" width="1" style="1" customWidth="1"/>
    <col min="9484" max="9484" width="1.7109375" style="1" customWidth="1"/>
    <col min="9485" max="9485" width="0.42578125" style="1" customWidth="1"/>
    <col min="9486" max="9488" width="1.7109375" style="1" customWidth="1"/>
    <col min="9489" max="9489" width="0" style="1" hidden="1" customWidth="1"/>
    <col min="9490" max="9490" width="10.7109375" style="1" customWidth="1"/>
    <col min="9491" max="9497" width="1.7109375" style="1" customWidth="1"/>
    <col min="9498" max="9633" width="11.42578125" style="1"/>
    <col min="9634" max="9642" width="1.7109375" style="1" customWidth="1"/>
    <col min="9643" max="9644" width="3.140625" style="1" customWidth="1"/>
    <col min="9645" max="9645" width="1.7109375" style="1" customWidth="1"/>
    <col min="9646" max="9646" width="3.140625" style="1" customWidth="1"/>
    <col min="9647" max="9647" width="3" style="1" customWidth="1"/>
    <col min="9648" max="9648" width="4" style="1" customWidth="1"/>
    <col min="9649" max="9658" width="1.7109375" style="1" customWidth="1"/>
    <col min="9659" max="9659" width="3.5703125" style="1" customWidth="1"/>
    <col min="9660" max="9660" width="1.7109375" style="1" customWidth="1"/>
    <col min="9661" max="9661" width="5.28515625" style="1" customWidth="1"/>
    <col min="9662" max="9672" width="1.7109375" style="1" customWidth="1"/>
    <col min="9673" max="9673" width="3.5703125" style="1" customWidth="1"/>
    <col min="9674" max="9674" width="1.7109375" style="1" customWidth="1"/>
    <col min="9675" max="9675" width="2.42578125" style="1" customWidth="1"/>
    <col min="9676" max="9690" width="1.7109375" style="1" customWidth="1"/>
    <col min="9691" max="9691" width="2.5703125" style="1" customWidth="1"/>
    <col min="9692" max="9738" width="1.7109375" style="1" customWidth="1"/>
    <col min="9739" max="9739" width="1" style="1" customWidth="1"/>
    <col min="9740" max="9740" width="1.7109375" style="1" customWidth="1"/>
    <col min="9741" max="9741" width="0.42578125" style="1" customWidth="1"/>
    <col min="9742" max="9744" width="1.7109375" style="1" customWidth="1"/>
    <col min="9745" max="9745" width="0" style="1" hidden="1" customWidth="1"/>
    <col min="9746" max="9746" width="10.7109375" style="1" customWidth="1"/>
    <col min="9747" max="9753" width="1.7109375" style="1" customWidth="1"/>
    <col min="9754" max="9889" width="11.42578125" style="1"/>
    <col min="9890" max="9898" width="1.7109375" style="1" customWidth="1"/>
    <col min="9899" max="9900" width="3.140625" style="1" customWidth="1"/>
    <col min="9901" max="9901" width="1.7109375" style="1" customWidth="1"/>
    <col min="9902" max="9902" width="3.140625" style="1" customWidth="1"/>
    <col min="9903" max="9903" width="3" style="1" customWidth="1"/>
    <col min="9904" max="9904" width="4" style="1" customWidth="1"/>
    <col min="9905" max="9914" width="1.7109375" style="1" customWidth="1"/>
    <col min="9915" max="9915" width="3.5703125" style="1" customWidth="1"/>
    <col min="9916" max="9916" width="1.7109375" style="1" customWidth="1"/>
    <col min="9917" max="9917" width="5.28515625" style="1" customWidth="1"/>
    <col min="9918" max="9928" width="1.7109375" style="1" customWidth="1"/>
    <col min="9929" max="9929" width="3.5703125" style="1" customWidth="1"/>
    <col min="9930" max="9930" width="1.7109375" style="1" customWidth="1"/>
    <col min="9931" max="9931" width="2.42578125" style="1" customWidth="1"/>
    <col min="9932" max="9946" width="1.7109375" style="1" customWidth="1"/>
    <col min="9947" max="9947" width="2.5703125" style="1" customWidth="1"/>
    <col min="9948" max="9994" width="1.7109375" style="1" customWidth="1"/>
    <col min="9995" max="9995" width="1" style="1" customWidth="1"/>
    <col min="9996" max="9996" width="1.7109375" style="1" customWidth="1"/>
    <col min="9997" max="9997" width="0.42578125" style="1" customWidth="1"/>
    <col min="9998" max="10000" width="1.7109375" style="1" customWidth="1"/>
    <col min="10001" max="10001" width="0" style="1" hidden="1" customWidth="1"/>
    <col min="10002" max="10002" width="10.7109375" style="1" customWidth="1"/>
    <col min="10003" max="10009" width="1.7109375" style="1" customWidth="1"/>
    <col min="10010" max="10145" width="11.42578125" style="1"/>
    <col min="10146" max="10154" width="1.7109375" style="1" customWidth="1"/>
    <col min="10155" max="10156" width="3.140625" style="1" customWidth="1"/>
    <col min="10157" max="10157" width="1.7109375" style="1" customWidth="1"/>
    <col min="10158" max="10158" width="3.140625" style="1" customWidth="1"/>
    <col min="10159" max="10159" width="3" style="1" customWidth="1"/>
    <col min="10160" max="10160" width="4" style="1" customWidth="1"/>
    <col min="10161" max="10170" width="1.7109375" style="1" customWidth="1"/>
    <col min="10171" max="10171" width="3.5703125" style="1" customWidth="1"/>
    <col min="10172" max="10172" width="1.7109375" style="1" customWidth="1"/>
    <col min="10173" max="10173" width="5.28515625" style="1" customWidth="1"/>
    <col min="10174" max="10184" width="1.7109375" style="1" customWidth="1"/>
    <col min="10185" max="10185" width="3.5703125" style="1" customWidth="1"/>
    <col min="10186" max="10186" width="1.7109375" style="1" customWidth="1"/>
    <col min="10187" max="10187" width="2.42578125" style="1" customWidth="1"/>
    <col min="10188" max="10202" width="1.7109375" style="1" customWidth="1"/>
    <col min="10203" max="10203" width="2.5703125" style="1" customWidth="1"/>
    <col min="10204" max="10250" width="1.7109375" style="1" customWidth="1"/>
    <col min="10251" max="10251" width="1" style="1" customWidth="1"/>
    <col min="10252" max="10252" width="1.7109375" style="1" customWidth="1"/>
    <col min="10253" max="10253" width="0.42578125" style="1" customWidth="1"/>
    <col min="10254" max="10256" width="1.7109375" style="1" customWidth="1"/>
    <col min="10257" max="10257" width="0" style="1" hidden="1" customWidth="1"/>
    <col min="10258" max="10258" width="10.7109375" style="1" customWidth="1"/>
    <col min="10259" max="10265" width="1.7109375" style="1" customWidth="1"/>
    <col min="10266" max="10401" width="11.42578125" style="1"/>
    <col min="10402" max="10410" width="1.7109375" style="1" customWidth="1"/>
    <col min="10411" max="10412" width="3.140625" style="1" customWidth="1"/>
    <col min="10413" max="10413" width="1.7109375" style="1" customWidth="1"/>
    <col min="10414" max="10414" width="3.140625" style="1" customWidth="1"/>
    <col min="10415" max="10415" width="3" style="1" customWidth="1"/>
    <col min="10416" max="10416" width="4" style="1" customWidth="1"/>
    <col min="10417" max="10426" width="1.7109375" style="1" customWidth="1"/>
    <col min="10427" max="10427" width="3.5703125" style="1" customWidth="1"/>
    <col min="10428" max="10428" width="1.7109375" style="1" customWidth="1"/>
    <col min="10429" max="10429" width="5.28515625" style="1" customWidth="1"/>
    <col min="10430" max="10440" width="1.7109375" style="1" customWidth="1"/>
    <col min="10441" max="10441" width="3.5703125" style="1" customWidth="1"/>
    <col min="10442" max="10442" width="1.7109375" style="1" customWidth="1"/>
    <col min="10443" max="10443" width="2.42578125" style="1" customWidth="1"/>
    <col min="10444" max="10458" width="1.7109375" style="1" customWidth="1"/>
    <col min="10459" max="10459" width="2.5703125" style="1" customWidth="1"/>
    <col min="10460" max="10506" width="1.7109375" style="1" customWidth="1"/>
    <col min="10507" max="10507" width="1" style="1" customWidth="1"/>
    <col min="10508" max="10508" width="1.7109375" style="1" customWidth="1"/>
    <col min="10509" max="10509" width="0.42578125" style="1" customWidth="1"/>
    <col min="10510" max="10512" width="1.7109375" style="1" customWidth="1"/>
    <col min="10513" max="10513" width="0" style="1" hidden="1" customWidth="1"/>
    <col min="10514" max="10514" width="10.7109375" style="1" customWidth="1"/>
    <col min="10515" max="10521" width="1.7109375" style="1" customWidth="1"/>
    <col min="10522" max="10657" width="11.42578125" style="1"/>
    <col min="10658" max="10666" width="1.7109375" style="1" customWidth="1"/>
    <col min="10667" max="10668" width="3.140625" style="1" customWidth="1"/>
    <col min="10669" max="10669" width="1.7109375" style="1" customWidth="1"/>
    <col min="10670" max="10670" width="3.140625" style="1" customWidth="1"/>
    <col min="10671" max="10671" width="3" style="1" customWidth="1"/>
    <col min="10672" max="10672" width="4" style="1" customWidth="1"/>
    <col min="10673" max="10682" width="1.7109375" style="1" customWidth="1"/>
    <col min="10683" max="10683" width="3.5703125" style="1" customWidth="1"/>
    <col min="10684" max="10684" width="1.7109375" style="1" customWidth="1"/>
    <col min="10685" max="10685" width="5.28515625" style="1" customWidth="1"/>
    <col min="10686" max="10696" width="1.7109375" style="1" customWidth="1"/>
    <col min="10697" max="10697" width="3.5703125" style="1" customWidth="1"/>
    <col min="10698" max="10698" width="1.7109375" style="1" customWidth="1"/>
    <col min="10699" max="10699" width="2.42578125" style="1" customWidth="1"/>
    <col min="10700" max="10714" width="1.7109375" style="1" customWidth="1"/>
    <col min="10715" max="10715" width="2.5703125" style="1" customWidth="1"/>
    <col min="10716" max="10762" width="1.7109375" style="1" customWidth="1"/>
    <col min="10763" max="10763" width="1" style="1" customWidth="1"/>
    <col min="10764" max="10764" width="1.7109375" style="1" customWidth="1"/>
    <col min="10765" max="10765" width="0.42578125" style="1" customWidth="1"/>
    <col min="10766" max="10768" width="1.7109375" style="1" customWidth="1"/>
    <col min="10769" max="10769" width="0" style="1" hidden="1" customWidth="1"/>
    <col min="10770" max="10770" width="10.7109375" style="1" customWidth="1"/>
    <col min="10771" max="10777" width="1.7109375" style="1" customWidth="1"/>
    <col min="10778" max="10913" width="11.42578125" style="1"/>
    <col min="10914" max="10922" width="1.7109375" style="1" customWidth="1"/>
    <col min="10923" max="10924" width="3.140625" style="1" customWidth="1"/>
    <col min="10925" max="10925" width="1.7109375" style="1" customWidth="1"/>
    <col min="10926" max="10926" width="3.140625" style="1" customWidth="1"/>
    <col min="10927" max="10927" width="3" style="1" customWidth="1"/>
    <col min="10928" max="10928" width="4" style="1" customWidth="1"/>
    <col min="10929" max="10938" width="1.7109375" style="1" customWidth="1"/>
    <col min="10939" max="10939" width="3.5703125" style="1" customWidth="1"/>
    <col min="10940" max="10940" width="1.7109375" style="1" customWidth="1"/>
    <col min="10941" max="10941" width="5.28515625" style="1" customWidth="1"/>
    <col min="10942" max="10952" width="1.7109375" style="1" customWidth="1"/>
    <col min="10953" max="10953" width="3.5703125" style="1" customWidth="1"/>
    <col min="10954" max="10954" width="1.7109375" style="1" customWidth="1"/>
    <col min="10955" max="10955" width="2.42578125" style="1" customWidth="1"/>
    <col min="10956" max="10970" width="1.7109375" style="1" customWidth="1"/>
    <col min="10971" max="10971" width="2.5703125" style="1" customWidth="1"/>
    <col min="10972" max="11018" width="1.7109375" style="1" customWidth="1"/>
    <col min="11019" max="11019" width="1" style="1" customWidth="1"/>
    <col min="11020" max="11020" width="1.7109375" style="1" customWidth="1"/>
    <col min="11021" max="11021" width="0.42578125" style="1" customWidth="1"/>
    <col min="11022" max="11024" width="1.7109375" style="1" customWidth="1"/>
    <col min="11025" max="11025" width="0" style="1" hidden="1" customWidth="1"/>
    <col min="11026" max="11026" width="10.7109375" style="1" customWidth="1"/>
    <col min="11027" max="11033" width="1.7109375" style="1" customWidth="1"/>
    <col min="11034" max="11169" width="11.42578125" style="1"/>
    <col min="11170" max="11178" width="1.7109375" style="1" customWidth="1"/>
    <col min="11179" max="11180" width="3.140625" style="1" customWidth="1"/>
    <col min="11181" max="11181" width="1.7109375" style="1" customWidth="1"/>
    <col min="11182" max="11182" width="3.140625" style="1" customWidth="1"/>
    <col min="11183" max="11183" width="3" style="1" customWidth="1"/>
    <col min="11184" max="11184" width="4" style="1" customWidth="1"/>
    <col min="11185" max="11194" width="1.7109375" style="1" customWidth="1"/>
    <col min="11195" max="11195" width="3.5703125" style="1" customWidth="1"/>
    <col min="11196" max="11196" width="1.7109375" style="1" customWidth="1"/>
    <col min="11197" max="11197" width="5.28515625" style="1" customWidth="1"/>
    <col min="11198" max="11208" width="1.7109375" style="1" customWidth="1"/>
    <col min="11209" max="11209" width="3.5703125" style="1" customWidth="1"/>
    <col min="11210" max="11210" width="1.7109375" style="1" customWidth="1"/>
    <col min="11211" max="11211" width="2.42578125" style="1" customWidth="1"/>
    <col min="11212" max="11226" width="1.7109375" style="1" customWidth="1"/>
    <col min="11227" max="11227" width="2.5703125" style="1" customWidth="1"/>
    <col min="11228" max="11274" width="1.7109375" style="1" customWidth="1"/>
    <col min="11275" max="11275" width="1" style="1" customWidth="1"/>
    <col min="11276" max="11276" width="1.7109375" style="1" customWidth="1"/>
    <col min="11277" max="11277" width="0.42578125" style="1" customWidth="1"/>
    <col min="11278" max="11280" width="1.7109375" style="1" customWidth="1"/>
    <col min="11281" max="11281" width="0" style="1" hidden="1" customWidth="1"/>
    <col min="11282" max="11282" width="10.7109375" style="1" customWidth="1"/>
    <col min="11283" max="11289" width="1.7109375" style="1" customWidth="1"/>
    <col min="11290" max="11425" width="11.42578125" style="1"/>
    <col min="11426" max="11434" width="1.7109375" style="1" customWidth="1"/>
    <col min="11435" max="11436" width="3.140625" style="1" customWidth="1"/>
    <col min="11437" max="11437" width="1.7109375" style="1" customWidth="1"/>
    <col min="11438" max="11438" width="3.140625" style="1" customWidth="1"/>
    <col min="11439" max="11439" width="3" style="1" customWidth="1"/>
    <col min="11440" max="11440" width="4" style="1" customWidth="1"/>
    <col min="11441" max="11450" width="1.7109375" style="1" customWidth="1"/>
    <col min="11451" max="11451" width="3.5703125" style="1" customWidth="1"/>
    <col min="11452" max="11452" width="1.7109375" style="1" customWidth="1"/>
    <col min="11453" max="11453" width="5.28515625" style="1" customWidth="1"/>
    <col min="11454" max="11464" width="1.7109375" style="1" customWidth="1"/>
    <col min="11465" max="11465" width="3.5703125" style="1" customWidth="1"/>
    <col min="11466" max="11466" width="1.7109375" style="1" customWidth="1"/>
    <col min="11467" max="11467" width="2.42578125" style="1" customWidth="1"/>
    <col min="11468" max="11482" width="1.7109375" style="1" customWidth="1"/>
    <col min="11483" max="11483" width="2.5703125" style="1" customWidth="1"/>
    <col min="11484" max="11530" width="1.7109375" style="1" customWidth="1"/>
    <col min="11531" max="11531" width="1" style="1" customWidth="1"/>
    <col min="11532" max="11532" width="1.7109375" style="1" customWidth="1"/>
    <col min="11533" max="11533" width="0.42578125" style="1" customWidth="1"/>
    <col min="11534" max="11536" width="1.7109375" style="1" customWidth="1"/>
    <col min="11537" max="11537" width="0" style="1" hidden="1" customWidth="1"/>
    <col min="11538" max="11538" width="10.7109375" style="1" customWidth="1"/>
    <col min="11539" max="11545" width="1.7109375" style="1" customWidth="1"/>
    <col min="11546" max="11681" width="11.42578125" style="1"/>
    <col min="11682" max="11690" width="1.7109375" style="1" customWidth="1"/>
    <col min="11691" max="11692" width="3.140625" style="1" customWidth="1"/>
    <col min="11693" max="11693" width="1.7109375" style="1" customWidth="1"/>
    <col min="11694" max="11694" width="3.140625" style="1" customWidth="1"/>
    <col min="11695" max="11695" width="3" style="1" customWidth="1"/>
    <col min="11696" max="11696" width="4" style="1" customWidth="1"/>
    <col min="11697" max="11706" width="1.7109375" style="1" customWidth="1"/>
    <col min="11707" max="11707" width="3.5703125" style="1" customWidth="1"/>
    <col min="11708" max="11708" width="1.7109375" style="1" customWidth="1"/>
    <col min="11709" max="11709" width="5.28515625" style="1" customWidth="1"/>
    <col min="11710" max="11720" width="1.7109375" style="1" customWidth="1"/>
    <col min="11721" max="11721" width="3.5703125" style="1" customWidth="1"/>
    <col min="11722" max="11722" width="1.7109375" style="1" customWidth="1"/>
    <col min="11723" max="11723" width="2.42578125" style="1" customWidth="1"/>
    <col min="11724" max="11738" width="1.7109375" style="1" customWidth="1"/>
    <col min="11739" max="11739" width="2.5703125" style="1" customWidth="1"/>
    <col min="11740" max="11786" width="1.7109375" style="1" customWidth="1"/>
    <col min="11787" max="11787" width="1" style="1" customWidth="1"/>
    <col min="11788" max="11788" width="1.7109375" style="1" customWidth="1"/>
    <col min="11789" max="11789" width="0.42578125" style="1" customWidth="1"/>
    <col min="11790" max="11792" width="1.7109375" style="1" customWidth="1"/>
    <col min="11793" max="11793" width="0" style="1" hidden="1" customWidth="1"/>
    <col min="11794" max="11794" width="10.7109375" style="1" customWidth="1"/>
    <col min="11795" max="11801" width="1.7109375" style="1" customWidth="1"/>
    <col min="11802" max="11937" width="11.42578125" style="1"/>
    <col min="11938" max="11946" width="1.7109375" style="1" customWidth="1"/>
    <col min="11947" max="11948" width="3.140625" style="1" customWidth="1"/>
    <col min="11949" max="11949" width="1.7109375" style="1" customWidth="1"/>
    <col min="11950" max="11950" width="3.140625" style="1" customWidth="1"/>
    <col min="11951" max="11951" width="3" style="1" customWidth="1"/>
    <col min="11952" max="11952" width="4" style="1" customWidth="1"/>
    <col min="11953" max="11962" width="1.7109375" style="1" customWidth="1"/>
    <col min="11963" max="11963" width="3.5703125" style="1" customWidth="1"/>
    <col min="11964" max="11964" width="1.7109375" style="1" customWidth="1"/>
    <col min="11965" max="11965" width="5.28515625" style="1" customWidth="1"/>
    <col min="11966" max="11976" width="1.7109375" style="1" customWidth="1"/>
    <col min="11977" max="11977" width="3.5703125" style="1" customWidth="1"/>
    <col min="11978" max="11978" width="1.7109375" style="1" customWidth="1"/>
    <col min="11979" max="11979" width="2.42578125" style="1" customWidth="1"/>
    <col min="11980" max="11994" width="1.7109375" style="1" customWidth="1"/>
    <col min="11995" max="11995" width="2.5703125" style="1" customWidth="1"/>
    <col min="11996" max="12042" width="1.7109375" style="1" customWidth="1"/>
    <col min="12043" max="12043" width="1" style="1" customWidth="1"/>
    <col min="12044" max="12044" width="1.7109375" style="1" customWidth="1"/>
    <col min="12045" max="12045" width="0.42578125" style="1" customWidth="1"/>
    <col min="12046" max="12048" width="1.7109375" style="1" customWidth="1"/>
    <col min="12049" max="12049" width="0" style="1" hidden="1" customWidth="1"/>
    <col min="12050" max="12050" width="10.7109375" style="1" customWidth="1"/>
    <col min="12051" max="12057" width="1.7109375" style="1" customWidth="1"/>
    <col min="12058" max="12193" width="11.42578125" style="1"/>
    <col min="12194" max="12202" width="1.7109375" style="1" customWidth="1"/>
    <col min="12203" max="12204" width="3.140625" style="1" customWidth="1"/>
    <col min="12205" max="12205" width="1.7109375" style="1" customWidth="1"/>
    <col min="12206" max="12206" width="3.140625" style="1" customWidth="1"/>
    <col min="12207" max="12207" width="3" style="1" customWidth="1"/>
    <col min="12208" max="12208" width="4" style="1" customWidth="1"/>
    <col min="12209" max="12218" width="1.7109375" style="1" customWidth="1"/>
    <col min="12219" max="12219" width="3.5703125" style="1" customWidth="1"/>
    <col min="12220" max="12220" width="1.7109375" style="1" customWidth="1"/>
    <col min="12221" max="12221" width="5.28515625" style="1" customWidth="1"/>
    <col min="12222" max="12232" width="1.7109375" style="1" customWidth="1"/>
    <col min="12233" max="12233" width="3.5703125" style="1" customWidth="1"/>
    <col min="12234" max="12234" width="1.7109375" style="1" customWidth="1"/>
    <col min="12235" max="12235" width="2.42578125" style="1" customWidth="1"/>
    <col min="12236" max="12250" width="1.7109375" style="1" customWidth="1"/>
    <col min="12251" max="12251" width="2.5703125" style="1" customWidth="1"/>
    <col min="12252" max="12298" width="1.7109375" style="1" customWidth="1"/>
    <col min="12299" max="12299" width="1" style="1" customWidth="1"/>
    <col min="12300" max="12300" width="1.7109375" style="1" customWidth="1"/>
    <col min="12301" max="12301" width="0.42578125" style="1" customWidth="1"/>
    <col min="12302" max="12304" width="1.7109375" style="1" customWidth="1"/>
    <col min="12305" max="12305" width="0" style="1" hidden="1" customWidth="1"/>
    <col min="12306" max="12306" width="10.7109375" style="1" customWidth="1"/>
    <col min="12307" max="12313" width="1.7109375" style="1" customWidth="1"/>
    <col min="12314" max="12449" width="11.42578125" style="1"/>
    <col min="12450" max="12458" width="1.7109375" style="1" customWidth="1"/>
    <col min="12459" max="12460" width="3.140625" style="1" customWidth="1"/>
    <col min="12461" max="12461" width="1.7109375" style="1" customWidth="1"/>
    <col min="12462" max="12462" width="3.140625" style="1" customWidth="1"/>
    <col min="12463" max="12463" width="3" style="1" customWidth="1"/>
    <col min="12464" max="12464" width="4" style="1" customWidth="1"/>
    <col min="12465" max="12474" width="1.7109375" style="1" customWidth="1"/>
    <col min="12475" max="12475" width="3.5703125" style="1" customWidth="1"/>
    <col min="12476" max="12476" width="1.7109375" style="1" customWidth="1"/>
    <col min="12477" max="12477" width="5.28515625" style="1" customWidth="1"/>
    <col min="12478" max="12488" width="1.7109375" style="1" customWidth="1"/>
    <col min="12489" max="12489" width="3.5703125" style="1" customWidth="1"/>
    <col min="12490" max="12490" width="1.7109375" style="1" customWidth="1"/>
    <col min="12491" max="12491" width="2.42578125" style="1" customWidth="1"/>
    <col min="12492" max="12506" width="1.7109375" style="1" customWidth="1"/>
    <col min="12507" max="12507" width="2.5703125" style="1" customWidth="1"/>
    <col min="12508" max="12554" width="1.7109375" style="1" customWidth="1"/>
    <col min="12555" max="12555" width="1" style="1" customWidth="1"/>
    <col min="12556" max="12556" width="1.7109375" style="1" customWidth="1"/>
    <col min="12557" max="12557" width="0.42578125" style="1" customWidth="1"/>
    <col min="12558" max="12560" width="1.7109375" style="1" customWidth="1"/>
    <col min="12561" max="12561" width="0" style="1" hidden="1" customWidth="1"/>
    <col min="12562" max="12562" width="10.7109375" style="1" customWidth="1"/>
    <col min="12563" max="12569" width="1.7109375" style="1" customWidth="1"/>
    <col min="12570" max="12705" width="11.42578125" style="1"/>
    <col min="12706" max="12714" width="1.7109375" style="1" customWidth="1"/>
    <col min="12715" max="12716" width="3.140625" style="1" customWidth="1"/>
    <col min="12717" max="12717" width="1.7109375" style="1" customWidth="1"/>
    <col min="12718" max="12718" width="3.140625" style="1" customWidth="1"/>
    <col min="12719" max="12719" width="3" style="1" customWidth="1"/>
    <col min="12720" max="12720" width="4" style="1" customWidth="1"/>
    <col min="12721" max="12730" width="1.7109375" style="1" customWidth="1"/>
    <col min="12731" max="12731" width="3.5703125" style="1" customWidth="1"/>
    <col min="12732" max="12732" width="1.7109375" style="1" customWidth="1"/>
    <col min="12733" max="12733" width="5.28515625" style="1" customWidth="1"/>
    <col min="12734" max="12744" width="1.7109375" style="1" customWidth="1"/>
    <col min="12745" max="12745" width="3.5703125" style="1" customWidth="1"/>
    <col min="12746" max="12746" width="1.7109375" style="1" customWidth="1"/>
    <col min="12747" max="12747" width="2.42578125" style="1" customWidth="1"/>
    <col min="12748" max="12762" width="1.7109375" style="1" customWidth="1"/>
    <col min="12763" max="12763" width="2.5703125" style="1" customWidth="1"/>
    <col min="12764" max="12810" width="1.7109375" style="1" customWidth="1"/>
    <col min="12811" max="12811" width="1" style="1" customWidth="1"/>
    <col min="12812" max="12812" width="1.7109375" style="1" customWidth="1"/>
    <col min="12813" max="12813" width="0.42578125" style="1" customWidth="1"/>
    <col min="12814" max="12816" width="1.7109375" style="1" customWidth="1"/>
    <col min="12817" max="12817" width="0" style="1" hidden="1" customWidth="1"/>
    <col min="12818" max="12818" width="10.7109375" style="1" customWidth="1"/>
    <col min="12819" max="12825" width="1.7109375" style="1" customWidth="1"/>
    <col min="12826" max="12961" width="11.42578125" style="1"/>
    <col min="12962" max="12970" width="1.7109375" style="1" customWidth="1"/>
    <col min="12971" max="12972" width="3.140625" style="1" customWidth="1"/>
    <col min="12973" max="12973" width="1.7109375" style="1" customWidth="1"/>
    <col min="12974" max="12974" width="3.140625" style="1" customWidth="1"/>
    <col min="12975" max="12975" width="3" style="1" customWidth="1"/>
    <col min="12976" max="12976" width="4" style="1" customWidth="1"/>
    <col min="12977" max="12986" width="1.7109375" style="1" customWidth="1"/>
    <col min="12987" max="12987" width="3.5703125" style="1" customWidth="1"/>
    <col min="12988" max="12988" width="1.7109375" style="1" customWidth="1"/>
    <col min="12989" max="12989" width="5.28515625" style="1" customWidth="1"/>
    <col min="12990" max="13000" width="1.7109375" style="1" customWidth="1"/>
    <col min="13001" max="13001" width="3.5703125" style="1" customWidth="1"/>
    <col min="13002" max="13002" width="1.7109375" style="1" customWidth="1"/>
    <col min="13003" max="13003" width="2.42578125" style="1" customWidth="1"/>
    <col min="13004" max="13018" width="1.7109375" style="1" customWidth="1"/>
    <col min="13019" max="13019" width="2.5703125" style="1" customWidth="1"/>
    <col min="13020" max="13066" width="1.7109375" style="1" customWidth="1"/>
    <col min="13067" max="13067" width="1" style="1" customWidth="1"/>
    <col min="13068" max="13068" width="1.7109375" style="1" customWidth="1"/>
    <col min="13069" max="13069" width="0.42578125" style="1" customWidth="1"/>
    <col min="13070" max="13072" width="1.7109375" style="1" customWidth="1"/>
    <col min="13073" max="13073" width="0" style="1" hidden="1" customWidth="1"/>
    <col min="13074" max="13074" width="10.7109375" style="1" customWidth="1"/>
    <col min="13075" max="13081" width="1.7109375" style="1" customWidth="1"/>
    <col min="13082" max="13217" width="11.42578125" style="1"/>
    <col min="13218" max="13226" width="1.7109375" style="1" customWidth="1"/>
    <col min="13227" max="13228" width="3.140625" style="1" customWidth="1"/>
    <col min="13229" max="13229" width="1.7109375" style="1" customWidth="1"/>
    <col min="13230" max="13230" width="3.140625" style="1" customWidth="1"/>
    <col min="13231" max="13231" width="3" style="1" customWidth="1"/>
    <col min="13232" max="13232" width="4" style="1" customWidth="1"/>
    <col min="13233" max="13242" width="1.7109375" style="1" customWidth="1"/>
    <col min="13243" max="13243" width="3.5703125" style="1" customWidth="1"/>
    <col min="13244" max="13244" width="1.7109375" style="1" customWidth="1"/>
    <col min="13245" max="13245" width="5.28515625" style="1" customWidth="1"/>
    <col min="13246" max="13256" width="1.7109375" style="1" customWidth="1"/>
    <col min="13257" max="13257" width="3.5703125" style="1" customWidth="1"/>
    <col min="13258" max="13258" width="1.7109375" style="1" customWidth="1"/>
    <col min="13259" max="13259" width="2.42578125" style="1" customWidth="1"/>
    <col min="13260" max="13274" width="1.7109375" style="1" customWidth="1"/>
    <col min="13275" max="13275" width="2.5703125" style="1" customWidth="1"/>
    <col min="13276" max="13322" width="1.7109375" style="1" customWidth="1"/>
    <col min="13323" max="13323" width="1" style="1" customWidth="1"/>
    <col min="13324" max="13324" width="1.7109375" style="1" customWidth="1"/>
    <col min="13325" max="13325" width="0.42578125" style="1" customWidth="1"/>
    <col min="13326" max="13328" width="1.7109375" style="1" customWidth="1"/>
    <col min="13329" max="13329" width="0" style="1" hidden="1" customWidth="1"/>
    <col min="13330" max="13330" width="10.7109375" style="1" customWidth="1"/>
    <col min="13331" max="13337" width="1.7109375" style="1" customWidth="1"/>
    <col min="13338" max="13473" width="11.42578125" style="1"/>
    <col min="13474" max="13482" width="1.7109375" style="1" customWidth="1"/>
    <col min="13483" max="13484" width="3.140625" style="1" customWidth="1"/>
    <col min="13485" max="13485" width="1.7109375" style="1" customWidth="1"/>
    <col min="13486" max="13486" width="3.140625" style="1" customWidth="1"/>
    <col min="13487" max="13487" width="3" style="1" customWidth="1"/>
    <col min="13488" max="13488" width="4" style="1" customWidth="1"/>
    <col min="13489" max="13498" width="1.7109375" style="1" customWidth="1"/>
    <col min="13499" max="13499" width="3.5703125" style="1" customWidth="1"/>
    <col min="13500" max="13500" width="1.7109375" style="1" customWidth="1"/>
    <col min="13501" max="13501" width="5.28515625" style="1" customWidth="1"/>
    <col min="13502" max="13512" width="1.7109375" style="1" customWidth="1"/>
    <col min="13513" max="13513" width="3.5703125" style="1" customWidth="1"/>
    <col min="13514" max="13514" width="1.7109375" style="1" customWidth="1"/>
    <col min="13515" max="13515" width="2.42578125" style="1" customWidth="1"/>
    <col min="13516" max="13530" width="1.7109375" style="1" customWidth="1"/>
    <col min="13531" max="13531" width="2.5703125" style="1" customWidth="1"/>
    <col min="13532" max="13578" width="1.7109375" style="1" customWidth="1"/>
    <col min="13579" max="13579" width="1" style="1" customWidth="1"/>
    <col min="13580" max="13580" width="1.7109375" style="1" customWidth="1"/>
    <col min="13581" max="13581" width="0.42578125" style="1" customWidth="1"/>
    <col min="13582" max="13584" width="1.7109375" style="1" customWidth="1"/>
    <col min="13585" max="13585" width="0" style="1" hidden="1" customWidth="1"/>
    <col min="13586" max="13586" width="10.7109375" style="1" customWidth="1"/>
    <col min="13587" max="13593" width="1.7109375" style="1" customWidth="1"/>
    <col min="13594" max="13729" width="11.42578125" style="1"/>
    <col min="13730" max="13738" width="1.7109375" style="1" customWidth="1"/>
    <col min="13739" max="13740" width="3.140625" style="1" customWidth="1"/>
    <col min="13741" max="13741" width="1.7109375" style="1" customWidth="1"/>
    <col min="13742" max="13742" width="3.140625" style="1" customWidth="1"/>
    <col min="13743" max="13743" width="3" style="1" customWidth="1"/>
    <col min="13744" max="13744" width="4" style="1" customWidth="1"/>
    <col min="13745" max="13754" width="1.7109375" style="1" customWidth="1"/>
    <col min="13755" max="13755" width="3.5703125" style="1" customWidth="1"/>
    <col min="13756" max="13756" width="1.7109375" style="1" customWidth="1"/>
    <col min="13757" max="13757" width="5.28515625" style="1" customWidth="1"/>
    <col min="13758" max="13768" width="1.7109375" style="1" customWidth="1"/>
    <col min="13769" max="13769" width="3.5703125" style="1" customWidth="1"/>
    <col min="13770" max="13770" width="1.7109375" style="1" customWidth="1"/>
    <col min="13771" max="13771" width="2.42578125" style="1" customWidth="1"/>
    <col min="13772" max="13786" width="1.7109375" style="1" customWidth="1"/>
    <col min="13787" max="13787" width="2.5703125" style="1" customWidth="1"/>
    <col min="13788" max="13834" width="1.7109375" style="1" customWidth="1"/>
    <col min="13835" max="13835" width="1" style="1" customWidth="1"/>
    <col min="13836" max="13836" width="1.7109375" style="1" customWidth="1"/>
    <col min="13837" max="13837" width="0.42578125" style="1" customWidth="1"/>
    <col min="13838" max="13840" width="1.7109375" style="1" customWidth="1"/>
    <col min="13841" max="13841" width="0" style="1" hidden="1" customWidth="1"/>
    <col min="13842" max="13842" width="10.7109375" style="1" customWidth="1"/>
    <col min="13843" max="13849" width="1.7109375" style="1" customWidth="1"/>
    <col min="13850" max="13985" width="11.42578125" style="1"/>
    <col min="13986" max="13994" width="1.7109375" style="1" customWidth="1"/>
    <col min="13995" max="13996" width="3.140625" style="1" customWidth="1"/>
    <col min="13997" max="13997" width="1.7109375" style="1" customWidth="1"/>
    <col min="13998" max="13998" width="3.140625" style="1" customWidth="1"/>
    <col min="13999" max="13999" width="3" style="1" customWidth="1"/>
    <col min="14000" max="14000" width="4" style="1" customWidth="1"/>
    <col min="14001" max="14010" width="1.7109375" style="1" customWidth="1"/>
    <col min="14011" max="14011" width="3.5703125" style="1" customWidth="1"/>
    <col min="14012" max="14012" width="1.7109375" style="1" customWidth="1"/>
    <col min="14013" max="14013" width="5.28515625" style="1" customWidth="1"/>
    <col min="14014" max="14024" width="1.7109375" style="1" customWidth="1"/>
    <col min="14025" max="14025" width="3.5703125" style="1" customWidth="1"/>
    <col min="14026" max="14026" width="1.7109375" style="1" customWidth="1"/>
    <col min="14027" max="14027" width="2.42578125" style="1" customWidth="1"/>
    <col min="14028" max="14042" width="1.7109375" style="1" customWidth="1"/>
    <col min="14043" max="14043" width="2.5703125" style="1" customWidth="1"/>
    <col min="14044" max="14090" width="1.7109375" style="1" customWidth="1"/>
    <col min="14091" max="14091" width="1" style="1" customWidth="1"/>
    <col min="14092" max="14092" width="1.7109375" style="1" customWidth="1"/>
    <col min="14093" max="14093" width="0.42578125" style="1" customWidth="1"/>
    <col min="14094" max="14096" width="1.7109375" style="1" customWidth="1"/>
    <col min="14097" max="14097" width="0" style="1" hidden="1" customWidth="1"/>
    <col min="14098" max="14098" width="10.7109375" style="1" customWidth="1"/>
    <col min="14099" max="14105" width="1.7109375" style="1" customWidth="1"/>
    <col min="14106" max="14241" width="11.42578125" style="1"/>
    <col min="14242" max="14250" width="1.7109375" style="1" customWidth="1"/>
    <col min="14251" max="14252" width="3.140625" style="1" customWidth="1"/>
    <col min="14253" max="14253" width="1.7109375" style="1" customWidth="1"/>
    <col min="14254" max="14254" width="3.140625" style="1" customWidth="1"/>
    <col min="14255" max="14255" width="3" style="1" customWidth="1"/>
    <col min="14256" max="14256" width="4" style="1" customWidth="1"/>
    <col min="14257" max="14266" width="1.7109375" style="1" customWidth="1"/>
    <col min="14267" max="14267" width="3.5703125" style="1" customWidth="1"/>
    <col min="14268" max="14268" width="1.7109375" style="1" customWidth="1"/>
    <col min="14269" max="14269" width="5.28515625" style="1" customWidth="1"/>
    <col min="14270" max="14280" width="1.7109375" style="1" customWidth="1"/>
    <col min="14281" max="14281" width="3.5703125" style="1" customWidth="1"/>
    <col min="14282" max="14282" width="1.7109375" style="1" customWidth="1"/>
    <col min="14283" max="14283" width="2.42578125" style="1" customWidth="1"/>
    <col min="14284" max="14298" width="1.7109375" style="1" customWidth="1"/>
    <col min="14299" max="14299" width="2.5703125" style="1" customWidth="1"/>
    <col min="14300" max="14346" width="1.7109375" style="1" customWidth="1"/>
    <col min="14347" max="14347" width="1" style="1" customWidth="1"/>
    <col min="14348" max="14348" width="1.7109375" style="1" customWidth="1"/>
    <col min="14349" max="14349" width="0.42578125" style="1" customWidth="1"/>
    <col min="14350" max="14352" width="1.7109375" style="1" customWidth="1"/>
    <col min="14353" max="14353" width="0" style="1" hidden="1" customWidth="1"/>
    <col min="14354" max="14354" width="10.7109375" style="1" customWidth="1"/>
    <col min="14355" max="14361" width="1.7109375" style="1" customWidth="1"/>
    <col min="14362" max="14497" width="11.42578125" style="1"/>
    <col min="14498" max="14506" width="1.7109375" style="1" customWidth="1"/>
    <col min="14507" max="14508" width="3.140625" style="1" customWidth="1"/>
    <col min="14509" max="14509" width="1.7109375" style="1" customWidth="1"/>
    <col min="14510" max="14510" width="3.140625" style="1" customWidth="1"/>
    <col min="14511" max="14511" width="3" style="1" customWidth="1"/>
    <col min="14512" max="14512" width="4" style="1" customWidth="1"/>
    <col min="14513" max="14522" width="1.7109375" style="1" customWidth="1"/>
    <col min="14523" max="14523" width="3.5703125" style="1" customWidth="1"/>
    <col min="14524" max="14524" width="1.7109375" style="1" customWidth="1"/>
    <col min="14525" max="14525" width="5.28515625" style="1" customWidth="1"/>
    <col min="14526" max="14536" width="1.7109375" style="1" customWidth="1"/>
    <col min="14537" max="14537" width="3.5703125" style="1" customWidth="1"/>
    <col min="14538" max="14538" width="1.7109375" style="1" customWidth="1"/>
    <col min="14539" max="14539" width="2.42578125" style="1" customWidth="1"/>
    <col min="14540" max="14554" width="1.7109375" style="1" customWidth="1"/>
    <col min="14555" max="14555" width="2.5703125" style="1" customWidth="1"/>
    <col min="14556" max="14602" width="1.7109375" style="1" customWidth="1"/>
    <col min="14603" max="14603" width="1" style="1" customWidth="1"/>
    <col min="14604" max="14604" width="1.7109375" style="1" customWidth="1"/>
    <col min="14605" max="14605" width="0.42578125" style="1" customWidth="1"/>
    <col min="14606" max="14608" width="1.7109375" style="1" customWidth="1"/>
    <col min="14609" max="14609" width="0" style="1" hidden="1" customWidth="1"/>
    <col min="14610" max="14610" width="10.7109375" style="1" customWidth="1"/>
    <col min="14611" max="14617" width="1.7109375" style="1" customWidth="1"/>
    <col min="14618" max="14753" width="11.42578125" style="1"/>
    <col min="14754" max="14762" width="1.7109375" style="1" customWidth="1"/>
    <col min="14763" max="14764" width="3.140625" style="1" customWidth="1"/>
    <col min="14765" max="14765" width="1.7109375" style="1" customWidth="1"/>
    <col min="14766" max="14766" width="3.140625" style="1" customWidth="1"/>
    <col min="14767" max="14767" width="3" style="1" customWidth="1"/>
    <col min="14768" max="14768" width="4" style="1" customWidth="1"/>
    <col min="14769" max="14778" width="1.7109375" style="1" customWidth="1"/>
    <col min="14779" max="14779" width="3.5703125" style="1" customWidth="1"/>
    <col min="14780" max="14780" width="1.7109375" style="1" customWidth="1"/>
    <col min="14781" max="14781" width="5.28515625" style="1" customWidth="1"/>
    <col min="14782" max="14792" width="1.7109375" style="1" customWidth="1"/>
    <col min="14793" max="14793" width="3.5703125" style="1" customWidth="1"/>
    <col min="14794" max="14794" width="1.7109375" style="1" customWidth="1"/>
    <col min="14795" max="14795" width="2.42578125" style="1" customWidth="1"/>
    <col min="14796" max="14810" width="1.7109375" style="1" customWidth="1"/>
    <col min="14811" max="14811" width="2.5703125" style="1" customWidth="1"/>
    <col min="14812" max="14858" width="1.7109375" style="1" customWidth="1"/>
    <col min="14859" max="14859" width="1" style="1" customWidth="1"/>
    <col min="14860" max="14860" width="1.7109375" style="1" customWidth="1"/>
    <col min="14861" max="14861" width="0.42578125" style="1" customWidth="1"/>
    <col min="14862" max="14864" width="1.7109375" style="1" customWidth="1"/>
    <col min="14865" max="14865" width="0" style="1" hidden="1" customWidth="1"/>
    <col min="14866" max="14866" width="10.7109375" style="1" customWidth="1"/>
    <col min="14867" max="14873" width="1.7109375" style="1" customWidth="1"/>
    <col min="14874" max="15009" width="11.42578125" style="1"/>
    <col min="15010" max="15018" width="1.7109375" style="1" customWidth="1"/>
    <col min="15019" max="15020" width="3.140625" style="1" customWidth="1"/>
    <col min="15021" max="15021" width="1.7109375" style="1" customWidth="1"/>
    <col min="15022" max="15022" width="3.140625" style="1" customWidth="1"/>
    <col min="15023" max="15023" width="3" style="1" customWidth="1"/>
    <col min="15024" max="15024" width="4" style="1" customWidth="1"/>
    <col min="15025" max="15034" width="1.7109375" style="1" customWidth="1"/>
    <col min="15035" max="15035" width="3.5703125" style="1" customWidth="1"/>
    <col min="15036" max="15036" width="1.7109375" style="1" customWidth="1"/>
    <col min="15037" max="15037" width="5.28515625" style="1" customWidth="1"/>
    <col min="15038" max="15048" width="1.7109375" style="1" customWidth="1"/>
    <col min="15049" max="15049" width="3.5703125" style="1" customWidth="1"/>
    <col min="15050" max="15050" width="1.7109375" style="1" customWidth="1"/>
    <col min="15051" max="15051" width="2.42578125" style="1" customWidth="1"/>
    <col min="15052" max="15066" width="1.7109375" style="1" customWidth="1"/>
    <col min="15067" max="15067" width="2.5703125" style="1" customWidth="1"/>
    <col min="15068" max="15114" width="1.7109375" style="1" customWidth="1"/>
    <col min="15115" max="15115" width="1" style="1" customWidth="1"/>
    <col min="15116" max="15116" width="1.7109375" style="1" customWidth="1"/>
    <col min="15117" max="15117" width="0.42578125" style="1" customWidth="1"/>
    <col min="15118" max="15120" width="1.7109375" style="1" customWidth="1"/>
    <col min="15121" max="15121" width="0" style="1" hidden="1" customWidth="1"/>
    <col min="15122" max="15122" width="10.7109375" style="1" customWidth="1"/>
    <col min="15123" max="15129" width="1.7109375" style="1" customWidth="1"/>
    <col min="15130" max="15265" width="11.42578125" style="1"/>
    <col min="15266" max="15274" width="1.7109375" style="1" customWidth="1"/>
    <col min="15275" max="15276" width="3.140625" style="1" customWidth="1"/>
    <col min="15277" max="15277" width="1.7109375" style="1" customWidth="1"/>
    <col min="15278" max="15278" width="3.140625" style="1" customWidth="1"/>
    <col min="15279" max="15279" width="3" style="1" customWidth="1"/>
    <col min="15280" max="15280" width="4" style="1" customWidth="1"/>
    <col min="15281" max="15290" width="1.7109375" style="1" customWidth="1"/>
    <col min="15291" max="15291" width="3.5703125" style="1" customWidth="1"/>
    <col min="15292" max="15292" width="1.7109375" style="1" customWidth="1"/>
    <col min="15293" max="15293" width="5.28515625" style="1" customWidth="1"/>
    <col min="15294" max="15304" width="1.7109375" style="1" customWidth="1"/>
    <col min="15305" max="15305" width="3.5703125" style="1" customWidth="1"/>
    <col min="15306" max="15306" width="1.7109375" style="1" customWidth="1"/>
    <col min="15307" max="15307" width="2.42578125" style="1" customWidth="1"/>
    <col min="15308" max="15322" width="1.7109375" style="1" customWidth="1"/>
    <col min="15323" max="15323" width="2.5703125" style="1" customWidth="1"/>
    <col min="15324" max="15370" width="1.7109375" style="1" customWidth="1"/>
    <col min="15371" max="15371" width="1" style="1" customWidth="1"/>
    <col min="15372" max="15372" width="1.7109375" style="1" customWidth="1"/>
    <col min="15373" max="15373" width="0.42578125" style="1" customWidth="1"/>
    <col min="15374" max="15376" width="1.7109375" style="1" customWidth="1"/>
    <col min="15377" max="15377" width="0" style="1" hidden="1" customWidth="1"/>
    <col min="15378" max="15378" width="10.7109375" style="1" customWidth="1"/>
    <col min="15379" max="15385" width="1.7109375" style="1" customWidth="1"/>
    <col min="15386" max="15521" width="11.42578125" style="1"/>
    <col min="15522" max="15530" width="1.7109375" style="1" customWidth="1"/>
    <col min="15531" max="15532" width="3.140625" style="1" customWidth="1"/>
    <col min="15533" max="15533" width="1.7109375" style="1" customWidth="1"/>
    <col min="15534" max="15534" width="3.140625" style="1" customWidth="1"/>
    <col min="15535" max="15535" width="3" style="1" customWidth="1"/>
    <col min="15536" max="15536" width="4" style="1" customWidth="1"/>
    <col min="15537" max="15546" width="1.7109375" style="1" customWidth="1"/>
    <col min="15547" max="15547" width="3.5703125" style="1" customWidth="1"/>
    <col min="15548" max="15548" width="1.7109375" style="1" customWidth="1"/>
    <col min="15549" max="15549" width="5.28515625" style="1" customWidth="1"/>
    <col min="15550" max="15560" width="1.7109375" style="1" customWidth="1"/>
    <col min="15561" max="15561" width="3.5703125" style="1" customWidth="1"/>
    <col min="15562" max="15562" width="1.7109375" style="1" customWidth="1"/>
    <col min="15563" max="15563" width="2.42578125" style="1" customWidth="1"/>
    <col min="15564" max="15578" width="1.7109375" style="1" customWidth="1"/>
    <col min="15579" max="15579" width="2.5703125" style="1" customWidth="1"/>
    <col min="15580" max="15626" width="1.7109375" style="1" customWidth="1"/>
    <col min="15627" max="15627" width="1" style="1" customWidth="1"/>
    <col min="15628" max="15628" width="1.7109375" style="1" customWidth="1"/>
    <col min="15629" max="15629" width="0.42578125" style="1" customWidth="1"/>
    <col min="15630" max="15632" width="1.7109375" style="1" customWidth="1"/>
    <col min="15633" max="15633" width="0" style="1" hidden="1" customWidth="1"/>
    <col min="15634" max="15634" width="10.7109375" style="1" customWidth="1"/>
    <col min="15635" max="15641" width="1.7109375" style="1" customWidth="1"/>
    <col min="15642" max="15777" width="11.42578125" style="1"/>
    <col min="15778" max="15786" width="1.7109375" style="1" customWidth="1"/>
    <col min="15787" max="15788" width="3.140625" style="1" customWidth="1"/>
    <col min="15789" max="15789" width="1.7109375" style="1" customWidth="1"/>
    <col min="15790" max="15790" width="3.140625" style="1" customWidth="1"/>
    <col min="15791" max="15791" width="3" style="1" customWidth="1"/>
    <col min="15792" max="15792" width="4" style="1" customWidth="1"/>
    <col min="15793" max="15802" width="1.7109375" style="1" customWidth="1"/>
    <col min="15803" max="15803" width="3.5703125" style="1" customWidth="1"/>
    <col min="15804" max="15804" width="1.7109375" style="1" customWidth="1"/>
    <col min="15805" max="15805" width="5.28515625" style="1" customWidth="1"/>
    <col min="15806" max="15816" width="1.7109375" style="1" customWidth="1"/>
    <col min="15817" max="15817" width="3.5703125" style="1" customWidth="1"/>
    <col min="15818" max="15818" width="1.7109375" style="1" customWidth="1"/>
    <col min="15819" max="15819" width="2.42578125" style="1" customWidth="1"/>
    <col min="15820" max="15834" width="1.7109375" style="1" customWidth="1"/>
    <col min="15835" max="15835" width="2.5703125" style="1" customWidth="1"/>
    <col min="15836" max="15882" width="1.7109375" style="1" customWidth="1"/>
    <col min="15883" max="15883" width="1" style="1" customWidth="1"/>
    <col min="15884" max="15884" width="1.7109375" style="1" customWidth="1"/>
    <col min="15885" max="15885" width="0.42578125" style="1" customWidth="1"/>
    <col min="15886" max="15888" width="1.7109375" style="1" customWidth="1"/>
    <col min="15889" max="15889" width="0" style="1" hidden="1" customWidth="1"/>
    <col min="15890" max="15890" width="10.7109375" style="1" customWidth="1"/>
    <col min="15891" max="15897" width="1.7109375" style="1" customWidth="1"/>
    <col min="15898" max="16033" width="11.42578125" style="1"/>
    <col min="16034" max="16042" width="1.7109375" style="1" customWidth="1"/>
    <col min="16043" max="16044" width="3.140625" style="1" customWidth="1"/>
    <col min="16045" max="16045" width="1.7109375" style="1" customWidth="1"/>
    <col min="16046" max="16046" width="3.140625" style="1" customWidth="1"/>
    <col min="16047" max="16047" width="3" style="1" customWidth="1"/>
    <col min="16048" max="16048" width="4" style="1" customWidth="1"/>
    <col min="16049" max="16058" width="1.7109375" style="1" customWidth="1"/>
    <col min="16059" max="16059" width="3.5703125" style="1" customWidth="1"/>
    <col min="16060" max="16060" width="1.7109375" style="1" customWidth="1"/>
    <col min="16061" max="16061" width="5.28515625" style="1" customWidth="1"/>
    <col min="16062" max="16072" width="1.7109375" style="1" customWidth="1"/>
    <col min="16073" max="16073" width="3.5703125" style="1" customWidth="1"/>
    <col min="16074" max="16074" width="1.7109375" style="1" customWidth="1"/>
    <col min="16075" max="16075" width="2.42578125" style="1" customWidth="1"/>
    <col min="16076" max="16090" width="1.7109375" style="1" customWidth="1"/>
    <col min="16091" max="16091" width="2.5703125" style="1" customWidth="1"/>
    <col min="16092" max="16138" width="1.7109375" style="1" customWidth="1"/>
    <col min="16139" max="16139" width="1" style="1" customWidth="1"/>
    <col min="16140" max="16140" width="1.7109375" style="1" customWidth="1"/>
    <col min="16141" max="16141" width="0.42578125" style="1" customWidth="1"/>
    <col min="16142" max="16144" width="1.7109375" style="1" customWidth="1"/>
    <col min="16145" max="16145" width="0" style="1" hidden="1" customWidth="1"/>
    <col min="16146" max="16146" width="10.7109375" style="1" customWidth="1"/>
    <col min="16147" max="16153" width="1.7109375" style="1" customWidth="1"/>
    <col min="16154" max="16384" width="11.42578125" style="1"/>
  </cols>
  <sheetData>
    <row r="1" spans="1:30" ht="24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30" ht="17.25" customHeight="1" x14ac:dyDescent="0.3">
      <c r="A2" s="63" t="str">
        <f>+[1]D!C4</f>
        <v>Municipio de Mascota, Jalisco.  Ejercicio Fiscal 2016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30" ht="3" customHeight="1" x14ac:dyDescent="0.3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30" ht="15" customHeight="1" x14ac:dyDescent="0.3">
      <c r="A4" s="64" t="s">
        <v>1</v>
      </c>
      <c r="B4" s="64" t="s">
        <v>2</v>
      </c>
      <c r="C4" s="64" t="s">
        <v>3</v>
      </c>
      <c r="D4" s="66" t="s">
        <v>4</v>
      </c>
      <c r="E4" s="64" t="s">
        <v>5</v>
      </c>
      <c r="F4" s="69" t="s">
        <v>6</v>
      </c>
      <c r="G4" s="70" t="s">
        <v>7</v>
      </c>
      <c r="H4" s="70"/>
      <c r="I4" s="70"/>
      <c r="J4" s="53">
        <v>131</v>
      </c>
      <c r="K4" s="53">
        <v>132</v>
      </c>
      <c r="L4" s="53">
        <v>132</v>
      </c>
      <c r="M4" s="53">
        <v>133</v>
      </c>
      <c r="N4" s="53">
        <v>134</v>
      </c>
      <c r="O4" s="69" t="s">
        <v>8</v>
      </c>
      <c r="P4" s="57" t="s">
        <v>9</v>
      </c>
    </row>
    <row r="5" spans="1:30" ht="12.75" customHeight="1" x14ac:dyDescent="0.3">
      <c r="A5" s="60"/>
      <c r="B5" s="60"/>
      <c r="C5" s="60"/>
      <c r="D5" s="67"/>
      <c r="E5" s="60"/>
      <c r="F5" s="61"/>
      <c r="G5" s="60" t="s">
        <v>10</v>
      </c>
      <c r="H5" s="60"/>
      <c r="I5" s="60"/>
      <c r="J5" s="50" t="s">
        <v>11</v>
      </c>
      <c r="K5" s="61" t="s">
        <v>12</v>
      </c>
      <c r="L5" s="61" t="s">
        <v>13</v>
      </c>
      <c r="M5" s="61" t="s">
        <v>14</v>
      </c>
      <c r="N5" s="61" t="s">
        <v>15</v>
      </c>
      <c r="O5" s="61"/>
      <c r="P5" s="58"/>
    </row>
    <row r="6" spans="1:30" ht="44.25" customHeight="1" x14ac:dyDescent="0.3">
      <c r="A6" s="65"/>
      <c r="B6" s="65"/>
      <c r="C6" s="65"/>
      <c r="D6" s="68"/>
      <c r="E6" s="65"/>
      <c r="F6" s="62"/>
      <c r="G6" s="52" t="s">
        <v>16</v>
      </c>
      <c r="H6" s="51" t="s">
        <v>17</v>
      </c>
      <c r="I6" s="52" t="s">
        <v>18</v>
      </c>
      <c r="J6" s="8" t="s">
        <v>19</v>
      </c>
      <c r="K6" s="62"/>
      <c r="L6" s="62"/>
      <c r="M6" s="62"/>
      <c r="N6" s="62"/>
      <c r="O6" s="62"/>
      <c r="P6" s="59"/>
    </row>
    <row r="7" spans="1:30" s="14" customFormat="1" ht="6" hidden="1" customHeight="1" x14ac:dyDescent="0.2">
      <c r="A7" s="9"/>
      <c r="B7" s="9"/>
      <c r="C7" s="9"/>
      <c r="D7" s="10"/>
      <c r="E7" s="9"/>
      <c r="F7" s="11">
        <v>35480</v>
      </c>
      <c r="G7" s="12"/>
      <c r="H7" s="12"/>
      <c r="I7" s="13"/>
      <c r="J7" s="9"/>
      <c r="K7" s="9"/>
      <c r="L7" s="9"/>
      <c r="M7" s="9"/>
      <c r="N7" s="9"/>
      <c r="O7" s="9"/>
      <c r="P7" s="9"/>
    </row>
    <row r="8" spans="1:30" s="14" customFormat="1" ht="15.75" x14ac:dyDescent="0.2">
      <c r="A8" s="15" t="s">
        <v>20</v>
      </c>
      <c r="B8" s="15" t="s">
        <v>21</v>
      </c>
      <c r="C8" s="16">
        <v>1</v>
      </c>
      <c r="D8" s="17" t="s">
        <v>22</v>
      </c>
      <c r="E8" s="18">
        <v>503</v>
      </c>
      <c r="F8" s="19">
        <v>9</v>
      </c>
      <c r="G8" s="20">
        <v>13152</v>
      </c>
      <c r="H8" s="20">
        <f>+G8*F8</f>
        <v>118368</v>
      </c>
      <c r="I8" s="21">
        <f t="shared" ref="I8:I77" si="0">F8*G8*12</f>
        <v>1420416</v>
      </c>
      <c r="J8" s="22">
        <v>0</v>
      </c>
      <c r="K8" s="22">
        <f>I8/365*20*25%</f>
        <v>19457.753424657534</v>
      </c>
      <c r="L8" s="22">
        <f t="shared" ref="L8:L77" si="1">I8/365*50</f>
        <v>194577.53424657535</v>
      </c>
      <c r="M8" s="22">
        <v>0</v>
      </c>
      <c r="N8" s="22">
        <v>0</v>
      </c>
      <c r="O8" s="22">
        <v>0</v>
      </c>
      <c r="P8" s="21">
        <f t="shared" ref="P8:P77" si="2">SUM(I8:O8)</f>
        <v>1634451.2876712328</v>
      </c>
    </row>
    <row r="9" spans="1:30" s="14" customFormat="1" ht="15" customHeight="1" x14ac:dyDescent="0.2">
      <c r="A9" s="56" t="s">
        <v>23</v>
      </c>
      <c r="B9" s="56"/>
      <c r="C9" s="56"/>
      <c r="D9" s="56"/>
      <c r="E9" s="56"/>
      <c r="F9" s="23">
        <f>+F8</f>
        <v>9</v>
      </c>
      <c r="G9" s="20"/>
      <c r="H9" s="20"/>
      <c r="I9" s="24">
        <f>+I8</f>
        <v>1420416</v>
      </c>
      <c r="J9" s="24">
        <f t="shared" ref="J9:O9" si="3">+J8</f>
        <v>0</v>
      </c>
      <c r="K9" s="24">
        <f t="shared" si="3"/>
        <v>19457.753424657534</v>
      </c>
      <c r="L9" s="24">
        <f t="shared" si="3"/>
        <v>194577.53424657535</v>
      </c>
      <c r="M9" s="24">
        <f t="shared" si="3"/>
        <v>0</v>
      </c>
      <c r="N9" s="24">
        <f t="shared" si="3"/>
        <v>0</v>
      </c>
      <c r="O9" s="24">
        <f t="shared" si="3"/>
        <v>0</v>
      </c>
      <c r="P9" s="24">
        <f>+P8</f>
        <v>1634451.2876712328</v>
      </c>
    </row>
    <row r="10" spans="1:30" s="14" customFormat="1" ht="15.75" x14ac:dyDescent="0.2">
      <c r="A10" s="15" t="s">
        <v>24</v>
      </c>
      <c r="B10" s="25" t="s">
        <v>25</v>
      </c>
      <c r="C10" s="16">
        <v>2</v>
      </c>
      <c r="D10" s="17" t="s">
        <v>26</v>
      </c>
      <c r="E10" s="18">
        <v>503</v>
      </c>
      <c r="F10" s="19">
        <v>1</v>
      </c>
      <c r="G10" s="20">
        <v>35203.991999999998</v>
      </c>
      <c r="H10" s="20">
        <f t="shared" ref="H10:H73" si="4">+G10*F10</f>
        <v>35203.991999999998</v>
      </c>
      <c r="I10" s="21">
        <f t="shared" si="0"/>
        <v>422447.90399999998</v>
      </c>
      <c r="J10" s="22">
        <v>0</v>
      </c>
      <c r="K10" s="22">
        <f t="shared" ref="K10:K73" si="5">I10/365*20*25%</f>
        <v>5786.9575890410952</v>
      </c>
      <c r="L10" s="22">
        <f t="shared" si="1"/>
        <v>57869.575890410953</v>
      </c>
      <c r="M10" s="22">
        <v>0</v>
      </c>
      <c r="N10" s="22">
        <v>0</v>
      </c>
      <c r="O10" s="22">
        <v>0</v>
      </c>
      <c r="P10" s="21">
        <f t="shared" si="2"/>
        <v>486104.437479452</v>
      </c>
      <c r="AD10" s="26"/>
    </row>
    <row r="11" spans="1:30" s="14" customFormat="1" ht="15.75" x14ac:dyDescent="0.2">
      <c r="A11" s="15" t="s">
        <v>27</v>
      </c>
      <c r="B11" s="25" t="s">
        <v>28</v>
      </c>
      <c r="C11" s="16">
        <v>2</v>
      </c>
      <c r="D11" s="17" t="s">
        <v>26</v>
      </c>
      <c r="E11" s="18">
        <v>503</v>
      </c>
      <c r="F11" s="19">
        <v>1</v>
      </c>
      <c r="G11" s="20">
        <v>9267</v>
      </c>
      <c r="H11" s="20">
        <f t="shared" si="4"/>
        <v>9267</v>
      </c>
      <c r="I11" s="21">
        <f t="shared" si="0"/>
        <v>111204</v>
      </c>
      <c r="J11" s="22">
        <v>0</v>
      </c>
      <c r="K11" s="22">
        <f t="shared" si="5"/>
        <v>1523.3424657534247</v>
      </c>
      <c r="L11" s="22">
        <f t="shared" si="1"/>
        <v>15233.424657534246</v>
      </c>
      <c r="M11" s="22">
        <v>0</v>
      </c>
      <c r="N11" s="22">
        <v>0</v>
      </c>
      <c r="O11" s="22">
        <v>12210</v>
      </c>
      <c r="P11" s="21">
        <f t="shared" si="2"/>
        <v>140170.76712328766</v>
      </c>
      <c r="AD11" s="26"/>
    </row>
    <row r="12" spans="1:30" s="14" customFormat="1" ht="15.75" x14ac:dyDescent="0.2">
      <c r="A12" s="15" t="s">
        <v>29</v>
      </c>
      <c r="B12" s="25" t="s">
        <v>389</v>
      </c>
      <c r="C12" s="16">
        <v>2</v>
      </c>
      <c r="D12" s="17" t="s">
        <v>26</v>
      </c>
      <c r="E12" s="18">
        <v>503</v>
      </c>
      <c r="F12" s="19">
        <v>1</v>
      </c>
      <c r="G12" s="20">
        <f>2793*2</f>
        <v>5586</v>
      </c>
      <c r="H12" s="20">
        <f t="shared" si="4"/>
        <v>5586</v>
      </c>
      <c r="I12" s="21">
        <f t="shared" si="0"/>
        <v>67032</v>
      </c>
      <c r="J12" s="22">
        <v>0</v>
      </c>
      <c r="K12" s="22">
        <f t="shared" si="5"/>
        <v>918.24657534246569</v>
      </c>
      <c r="L12" s="22">
        <f t="shared" si="1"/>
        <v>9182.4657534246562</v>
      </c>
      <c r="M12" s="22">
        <v>0</v>
      </c>
      <c r="N12" s="22">
        <v>0</v>
      </c>
      <c r="O12" s="27">
        <v>3150.5039999999999</v>
      </c>
      <c r="P12" s="21">
        <f t="shared" si="2"/>
        <v>80283.216328767114</v>
      </c>
      <c r="AD12" s="26"/>
    </row>
    <row r="13" spans="1:30" s="14" customFormat="1" ht="25.5" x14ac:dyDescent="0.2">
      <c r="A13" s="15" t="s">
        <v>31</v>
      </c>
      <c r="B13" s="25" t="s">
        <v>390</v>
      </c>
      <c r="C13" s="16">
        <v>2</v>
      </c>
      <c r="D13" s="17" t="s">
        <v>26</v>
      </c>
      <c r="E13" s="18">
        <v>503</v>
      </c>
      <c r="F13" s="19">
        <v>1</v>
      </c>
      <c r="G13" s="20">
        <f>2931.75*2</f>
        <v>5863.5</v>
      </c>
      <c r="H13" s="20">
        <f t="shared" si="4"/>
        <v>5863.5</v>
      </c>
      <c r="I13" s="21">
        <f t="shared" si="0"/>
        <v>70362</v>
      </c>
      <c r="J13" s="22">
        <v>0</v>
      </c>
      <c r="K13" s="22">
        <f t="shared" si="5"/>
        <v>963.8630136986302</v>
      </c>
      <c r="L13" s="22">
        <f t="shared" si="1"/>
        <v>9638.6301369863013</v>
      </c>
      <c r="M13" s="22">
        <v>0</v>
      </c>
      <c r="N13" s="22">
        <v>0</v>
      </c>
      <c r="O13" s="27">
        <v>3307.0140000000001</v>
      </c>
      <c r="P13" s="21">
        <f t="shared" si="2"/>
        <v>84271.507150684934</v>
      </c>
      <c r="AD13" s="26"/>
    </row>
    <row r="14" spans="1:30" s="14" customFormat="1" ht="15.75" x14ac:dyDescent="0.2">
      <c r="A14" s="15" t="s">
        <v>32</v>
      </c>
      <c r="B14" s="25" t="s">
        <v>33</v>
      </c>
      <c r="C14" s="16">
        <v>2</v>
      </c>
      <c r="D14" s="17" t="s">
        <v>26</v>
      </c>
      <c r="E14" s="18">
        <v>503</v>
      </c>
      <c r="F14" s="19">
        <v>1</v>
      </c>
      <c r="G14" s="20">
        <f>2931.75*2</f>
        <v>5863.5</v>
      </c>
      <c r="H14" s="20">
        <f t="shared" si="4"/>
        <v>5863.5</v>
      </c>
      <c r="I14" s="21">
        <f t="shared" si="0"/>
        <v>70362</v>
      </c>
      <c r="J14" s="22">
        <v>0</v>
      </c>
      <c r="K14" s="22">
        <f t="shared" si="5"/>
        <v>963.8630136986302</v>
      </c>
      <c r="L14" s="22">
        <f t="shared" si="1"/>
        <v>9638.6301369863013</v>
      </c>
      <c r="M14" s="22">
        <v>0</v>
      </c>
      <c r="N14" s="22">
        <v>0</v>
      </c>
      <c r="O14" s="27">
        <v>3307.0140000000001</v>
      </c>
      <c r="P14" s="21">
        <f t="shared" si="2"/>
        <v>84271.507150684934</v>
      </c>
      <c r="AD14" s="26"/>
    </row>
    <row r="15" spans="1:30" s="14" customFormat="1" ht="15.75" x14ac:dyDescent="0.2">
      <c r="A15" s="15" t="s">
        <v>34</v>
      </c>
      <c r="B15" s="25" t="s">
        <v>35</v>
      </c>
      <c r="C15" s="16">
        <v>2</v>
      </c>
      <c r="D15" s="17" t="s">
        <v>26</v>
      </c>
      <c r="E15" s="18">
        <v>503</v>
      </c>
      <c r="F15" s="19">
        <v>1</v>
      </c>
      <c r="G15" s="20">
        <f>4181.25*2</f>
        <v>8362.5</v>
      </c>
      <c r="H15" s="20">
        <f t="shared" si="4"/>
        <v>8362.5</v>
      </c>
      <c r="I15" s="21">
        <f t="shared" si="0"/>
        <v>100350</v>
      </c>
      <c r="J15" s="22">
        <v>0</v>
      </c>
      <c r="K15" s="22">
        <f t="shared" si="5"/>
        <v>1374.6575342465753</v>
      </c>
      <c r="L15" s="22">
        <f t="shared" si="1"/>
        <v>13746.575342465752</v>
      </c>
      <c r="M15" s="22">
        <v>0</v>
      </c>
      <c r="N15" s="22">
        <v>0</v>
      </c>
      <c r="O15" s="27">
        <v>4716.4500000000007</v>
      </c>
      <c r="P15" s="21">
        <f t="shared" si="2"/>
        <v>120187.68287671234</v>
      </c>
      <c r="AD15" s="26"/>
    </row>
    <row r="16" spans="1:30" s="14" customFormat="1" ht="15" customHeight="1" x14ac:dyDescent="0.2">
      <c r="A16" s="56" t="s">
        <v>23</v>
      </c>
      <c r="B16" s="56"/>
      <c r="C16" s="56"/>
      <c r="D16" s="56"/>
      <c r="E16" s="56"/>
      <c r="F16" s="23">
        <f>SUM(F10:F15)</f>
        <v>6</v>
      </c>
      <c r="G16" s="20"/>
      <c r="H16" s="20"/>
      <c r="I16" s="24">
        <f>SUM(I10:I15)</f>
        <v>841757.90399999998</v>
      </c>
      <c r="J16" s="24">
        <f t="shared" ref="J16:P16" si="6">SUM(J10:J15)</f>
        <v>0</v>
      </c>
      <c r="K16" s="24">
        <f t="shared" si="6"/>
        <v>11530.930191780821</v>
      </c>
      <c r="L16" s="24">
        <f t="shared" si="6"/>
        <v>115309.30191780822</v>
      </c>
      <c r="M16" s="24">
        <f t="shared" si="6"/>
        <v>0</v>
      </c>
      <c r="N16" s="24">
        <f t="shared" si="6"/>
        <v>0</v>
      </c>
      <c r="O16" s="24">
        <f t="shared" si="6"/>
        <v>26690.982</v>
      </c>
      <c r="P16" s="24">
        <f t="shared" si="6"/>
        <v>995289.11810958898</v>
      </c>
    </row>
    <row r="17" spans="1:30" s="14" customFormat="1" ht="15.75" x14ac:dyDescent="0.2">
      <c r="A17" s="15" t="s">
        <v>36</v>
      </c>
      <c r="B17" s="25" t="s">
        <v>37</v>
      </c>
      <c r="C17" s="16">
        <v>3</v>
      </c>
      <c r="D17" s="17" t="s">
        <v>38</v>
      </c>
      <c r="E17" s="18">
        <v>503</v>
      </c>
      <c r="F17" s="19">
        <v>1</v>
      </c>
      <c r="G17" s="20">
        <v>22977</v>
      </c>
      <c r="H17" s="20">
        <f t="shared" si="4"/>
        <v>22977</v>
      </c>
      <c r="I17" s="21">
        <f t="shared" si="0"/>
        <v>275724</v>
      </c>
      <c r="J17" s="22">
        <v>0</v>
      </c>
      <c r="K17" s="22">
        <f t="shared" si="5"/>
        <v>3777.0410958904108</v>
      </c>
      <c r="L17" s="22">
        <f t="shared" si="1"/>
        <v>37770.410958904111</v>
      </c>
      <c r="M17" s="22">
        <v>0</v>
      </c>
      <c r="N17" s="22">
        <v>0</v>
      </c>
      <c r="O17" s="22">
        <v>0</v>
      </c>
      <c r="P17" s="21">
        <f t="shared" si="2"/>
        <v>317271.45205479453</v>
      </c>
      <c r="AD17" s="28"/>
    </row>
    <row r="18" spans="1:30" s="14" customFormat="1" ht="15.75" x14ac:dyDescent="0.2">
      <c r="A18" s="15" t="s">
        <v>39</v>
      </c>
      <c r="B18" s="25" t="s">
        <v>40</v>
      </c>
      <c r="C18" s="16">
        <v>3</v>
      </c>
      <c r="D18" s="17" t="s">
        <v>38</v>
      </c>
      <c r="E18" s="18">
        <v>503</v>
      </c>
      <c r="F18" s="19">
        <v>1</v>
      </c>
      <c r="G18" s="20">
        <v>8073</v>
      </c>
      <c r="H18" s="20">
        <f t="shared" si="4"/>
        <v>8073</v>
      </c>
      <c r="I18" s="21">
        <f t="shared" si="0"/>
        <v>96876</v>
      </c>
      <c r="J18" s="22">
        <v>0</v>
      </c>
      <c r="K18" s="22">
        <f t="shared" si="5"/>
        <v>1327.0684931506848</v>
      </c>
      <c r="L18" s="22">
        <f t="shared" si="1"/>
        <v>13270.68493150685</v>
      </c>
      <c r="M18" s="22">
        <v>0</v>
      </c>
      <c r="N18" s="22">
        <v>0</v>
      </c>
      <c r="O18" s="22">
        <v>12332.0016</v>
      </c>
      <c r="P18" s="21">
        <f t="shared" si="2"/>
        <v>123805.75502465754</v>
      </c>
    </row>
    <row r="19" spans="1:30" s="14" customFormat="1" ht="15.75" x14ac:dyDescent="0.2">
      <c r="A19" s="15" t="s">
        <v>39</v>
      </c>
      <c r="B19" s="25" t="s">
        <v>41</v>
      </c>
      <c r="C19" s="16">
        <v>3</v>
      </c>
      <c r="D19" s="17" t="s">
        <v>38</v>
      </c>
      <c r="E19" s="18">
        <v>503</v>
      </c>
      <c r="F19" s="19">
        <v>1</v>
      </c>
      <c r="G19" s="20">
        <v>5377.5</v>
      </c>
      <c r="H19" s="20">
        <f t="shared" si="4"/>
        <v>5377.5</v>
      </c>
      <c r="I19" s="21">
        <f t="shared" si="0"/>
        <v>64530</v>
      </c>
      <c r="J19" s="22">
        <v>0</v>
      </c>
      <c r="K19" s="22">
        <f t="shared" si="5"/>
        <v>883.97260273972609</v>
      </c>
      <c r="L19" s="22">
        <f t="shared" si="1"/>
        <v>8839.7260273972606</v>
      </c>
      <c r="M19" s="22">
        <v>0</v>
      </c>
      <c r="N19" s="22">
        <v>0</v>
      </c>
      <c r="O19" s="22">
        <v>8384.0015999999996</v>
      </c>
      <c r="P19" s="21">
        <f t="shared" si="2"/>
        <v>82637.700230136994</v>
      </c>
    </row>
    <row r="20" spans="1:30" s="14" customFormat="1" ht="15" customHeight="1" x14ac:dyDescent="0.2">
      <c r="A20" s="56" t="s">
        <v>23</v>
      </c>
      <c r="B20" s="56"/>
      <c r="C20" s="56"/>
      <c r="D20" s="56"/>
      <c r="E20" s="56"/>
      <c r="F20" s="23">
        <f>SUM(F17:F19)</f>
        <v>3</v>
      </c>
      <c r="G20" s="20"/>
      <c r="H20" s="20"/>
      <c r="I20" s="24">
        <f>SUM(I17:I19)</f>
        <v>437130</v>
      </c>
      <c r="J20" s="24">
        <f t="shared" ref="J20:P20" si="7">SUM(J17:J19)</f>
        <v>0</v>
      </c>
      <c r="K20" s="24">
        <f t="shared" si="7"/>
        <v>5988.0821917808225</v>
      </c>
      <c r="L20" s="24">
        <f t="shared" si="7"/>
        <v>59880.821917808222</v>
      </c>
      <c r="M20" s="24">
        <f t="shared" si="7"/>
        <v>0</v>
      </c>
      <c r="N20" s="24">
        <f t="shared" si="7"/>
        <v>0</v>
      </c>
      <c r="O20" s="24">
        <f t="shared" si="7"/>
        <v>20716.003199999999</v>
      </c>
      <c r="P20" s="24">
        <f t="shared" si="7"/>
        <v>523714.90730958903</v>
      </c>
    </row>
    <row r="21" spans="1:30" s="14" customFormat="1" ht="15.75" x14ac:dyDescent="0.2">
      <c r="A21" s="15" t="s">
        <v>42</v>
      </c>
      <c r="B21" s="25" t="s">
        <v>43</v>
      </c>
      <c r="C21" s="16">
        <v>4</v>
      </c>
      <c r="D21" s="17" t="s">
        <v>44</v>
      </c>
      <c r="E21" s="18">
        <v>503</v>
      </c>
      <c r="F21" s="19">
        <v>1</v>
      </c>
      <c r="G21" s="20">
        <v>24354</v>
      </c>
      <c r="H21" s="20">
        <f t="shared" si="4"/>
        <v>24354</v>
      </c>
      <c r="I21" s="21">
        <f t="shared" si="0"/>
        <v>292248</v>
      </c>
      <c r="J21" s="22">
        <v>0</v>
      </c>
      <c r="K21" s="22">
        <f t="shared" si="5"/>
        <v>4003.3972602739727</v>
      </c>
      <c r="L21" s="22">
        <f t="shared" si="1"/>
        <v>40033.972602739726</v>
      </c>
      <c r="M21" s="22">
        <v>0</v>
      </c>
      <c r="N21" s="22">
        <v>0</v>
      </c>
      <c r="O21" s="22">
        <v>0</v>
      </c>
      <c r="P21" s="21">
        <f t="shared" si="2"/>
        <v>336285.36986301374</v>
      </c>
    </row>
    <row r="22" spans="1:30" s="14" customFormat="1" ht="15.75" x14ac:dyDescent="0.2">
      <c r="A22" s="15" t="s">
        <v>27</v>
      </c>
      <c r="B22" s="25" t="s">
        <v>45</v>
      </c>
      <c r="C22" s="16">
        <v>4</v>
      </c>
      <c r="D22" s="17" t="s">
        <v>44</v>
      </c>
      <c r="E22" s="18">
        <v>503</v>
      </c>
      <c r="F22" s="19">
        <v>1</v>
      </c>
      <c r="G22" s="20">
        <v>8649</v>
      </c>
      <c r="H22" s="20">
        <f t="shared" si="4"/>
        <v>8649</v>
      </c>
      <c r="I22" s="21">
        <f t="shared" si="0"/>
        <v>103788</v>
      </c>
      <c r="J22" s="22">
        <v>0</v>
      </c>
      <c r="K22" s="22">
        <f t="shared" si="5"/>
        <v>1421.7534246575342</v>
      </c>
      <c r="L22" s="22">
        <f t="shared" si="1"/>
        <v>14217.534246575344</v>
      </c>
      <c r="M22" s="22">
        <v>0</v>
      </c>
      <c r="N22" s="22">
        <v>0</v>
      </c>
      <c r="O22" s="22">
        <v>12712.0008</v>
      </c>
      <c r="P22" s="21">
        <f t="shared" si="2"/>
        <v>132139.2884712329</v>
      </c>
    </row>
    <row r="23" spans="1:30" s="14" customFormat="1" ht="15.75" x14ac:dyDescent="0.2">
      <c r="A23" s="15" t="s">
        <v>39</v>
      </c>
      <c r="B23" s="25" t="s">
        <v>46</v>
      </c>
      <c r="C23" s="16">
        <v>4</v>
      </c>
      <c r="D23" s="17" t="s">
        <v>44</v>
      </c>
      <c r="E23" s="18">
        <v>503</v>
      </c>
      <c r="F23" s="19">
        <v>1</v>
      </c>
      <c r="G23" s="20">
        <f>3219.75*2</f>
        <v>6439.5</v>
      </c>
      <c r="H23" s="20">
        <f t="shared" si="4"/>
        <v>6439.5</v>
      </c>
      <c r="I23" s="21">
        <f t="shared" si="0"/>
        <v>77274</v>
      </c>
      <c r="J23" s="22">
        <v>0</v>
      </c>
      <c r="K23" s="22">
        <f t="shared" si="5"/>
        <v>1058.5479452054794</v>
      </c>
      <c r="L23" s="22">
        <f t="shared" si="1"/>
        <v>10585.479452054795</v>
      </c>
      <c r="M23" s="22">
        <v>0</v>
      </c>
      <c r="N23" s="22">
        <v>0</v>
      </c>
      <c r="O23" s="22">
        <v>3631.8779999999997</v>
      </c>
      <c r="P23" s="21">
        <f t="shared" si="2"/>
        <v>92549.905397260271</v>
      </c>
    </row>
    <row r="24" spans="1:30" s="14" customFormat="1" ht="15" customHeight="1" x14ac:dyDescent="0.2">
      <c r="A24" s="56" t="s">
        <v>23</v>
      </c>
      <c r="B24" s="56"/>
      <c r="C24" s="56"/>
      <c r="D24" s="56"/>
      <c r="E24" s="56"/>
      <c r="F24" s="23">
        <f>SUM(F21:F23)</f>
        <v>3</v>
      </c>
      <c r="G24" s="20"/>
      <c r="H24" s="20"/>
      <c r="I24" s="24">
        <f t="shared" ref="I24:P24" si="8">SUM(I21:I23)</f>
        <v>473310</v>
      </c>
      <c r="J24" s="24">
        <f t="shared" si="8"/>
        <v>0</v>
      </c>
      <c r="K24" s="24">
        <f t="shared" si="8"/>
        <v>6483.6986301369861</v>
      </c>
      <c r="L24" s="24">
        <f t="shared" si="8"/>
        <v>64836.986301369863</v>
      </c>
      <c r="M24" s="24">
        <f t="shared" si="8"/>
        <v>0</v>
      </c>
      <c r="N24" s="24">
        <f t="shared" si="8"/>
        <v>0</v>
      </c>
      <c r="O24" s="24">
        <f t="shared" si="8"/>
        <v>16343.878799999999</v>
      </c>
      <c r="P24" s="24">
        <f t="shared" si="8"/>
        <v>560974.56373150693</v>
      </c>
    </row>
    <row r="25" spans="1:30" s="14" customFormat="1" ht="15" customHeight="1" x14ac:dyDescent="0.2">
      <c r="A25" s="15" t="s">
        <v>47</v>
      </c>
      <c r="B25" s="25" t="s">
        <v>30</v>
      </c>
      <c r="C25" s="16">
        <v>5</v>
      </c>
      <c r="D25" s="17" t="s">
        <v>48</v>
      </c>
      <c r="E25" s="18">
        <v>503</v>
      </c>
      <c r="F25" s="19">
        <v>1</v>
      </c>
      <c r="G25" s="20">
        <f>2799*2</f>
        <v>5598</v>
      </c>
      <c r="H25" s="20">
        <f t="shared" si="4"/>
        <v>5598</v>
      </c>
      <c r="I25" s="21">
        <f t="shared" si="0"/>
        <v>67176</v>
      </c>
      <c r="J25" s="22">
        <v>0</v>
      </c>
      <c r="K25" s="22">
        <f t="shared" si="5"/>
        <v>920.21917808219177</v>
      </c>
      <c r="L25" s="22">
        <f t="shared" si="1"/>
        <v>9202.1917808219168</v>
      </c>
      <c r="M25" s="22">
        <v>0</v>
      </c>
      <c r="N25" s="22">
        <v>0</v>
      </c>
      <c r="O25" s="27">
        <v>3157.2719999999999</v>
      </c>
      <c r="P25" s="21">
        <f t="shared" si="2"/>
        <v>80455.682958904101</v>
      </c>
    </row>
    <row r="26" spans="1:30" s="14" customFormat="1" ht="15.75" x14ac:dyDescent="0.2">
      <c r="A26" s="15" t="s">
        <v>48</v>
      </c>
      <c r="B26" s="25" t="s">
        <v>49</v>
      </c>
      <c r="C26" s="16">
        <v>5</v>
      </c>
      <c r="D26" s="17" t="s">
        <v>48</v>
      </c>
      <c r="E26" s="18">
        <v>503</v>
      </c>
      <c r="F26" s="19">
        <v>1</v>
      </c>
      <c r="G26" s="20">
        <f>16393</f>
        <v>16393</v>
      </c>
      <c r="H26" s="20">
        <f>+G26*F26</f>
        <v>16393</v>
      </c>
      <c r="I26" s="21">
        <f>F26*G26*12</f>
        <v>196716</v>
      </c>
      <c r="J26" s="22">
        <v>0</v>
      </c>
      <c r="K26" s="22">
        <f t="shared" si="5"/>
        <v>2694.739726027397</v>
      </c>
      <c r="L26" s="22">
        <f>I26/365*50</f>
        <v>26947.39726027397</v>
      </c>
      <c r="M26" s="22">
        <v>0</v>
      </c>
      <c r="N26" s="22">
        <v>0</v>
      </c>
      <c r="O26" s="22">
        <v>0</v>
      </c>
      <c r="P26" s="21">
        <f>SUM(I26:O26)</f>
        <v>226358.13698630137</v>
      </c>
    </row>
    <row r="27" spans="1:30" s="14" customFormat="1" ht="15.75" x14ac:dyDescent="0.2">
      <c r="A27" s="15" t="s">
        <v>50</v>
      </c>
      <c r="B27" s="25" t="s">
        <v>51</v>
      </c>
      <c r="C27" s="16">
        <v>5</v>
      </c>
      <c r="D27" s="17" t="s">
        <v>48</v>
      </c>
      <c r="E27" s="18">
        <v>503</v>
      </c>
      <c r="F27" s="19">
        <v>1</v>
      </c>
      <c r="G27" s="20">
        <f>3835.5*2</f>
        <v>7671</v>
      </c>
      <c r="H27" s="20">
        <f t="shared" si="4"/>
        <v>7671</v>
      </c>
      <c r="I27" s="21">
        <f t="shared" si="0"/>
        <v>92052</v>
      </c>
      <c r="J27" s="22">
        <v>0</v>
      </c>
      <c r="K27" s="22">
        <f t="shared" si="5"/>
        <v>1260.986301369863</v>
      </c>
      <c r="L27" s="22">
        <f t="shared" si="1"/>
        <v>12609.86301369863</v>
      </c>
      <c r="M27" s="22">
        <v>0</v>
      </c>
      <c r="N27" s="22">
        <v>0</v>
      </c>
      <c r="O27" s="27">
        <v>4326.4439999999995</v>
      </c>
      <c r="P27" s="21">
        <f t="shared" si="2"/>
        <v>110249.2933150685</v>
      </c>
    </row>
    <row r="28" spans="1:30" s="14" customFormat="1" ht="15" customHeight="1" x14ac:dyDescent="0.2">
      <c r="A28" s="56" t="s">
        <v>23</v>
      </c>
      <c r="B28" s="56"/>
      <c r="C28" s="56"/>
      <c r="D28" s="56"/>
      <c r="E28" s="56"/>
      <c r="F28" s="23">
        <f>SUM(F25:F27)</f>
        <v>3</v>
      </c>
      <c r="G28" s="20"/>
      <c r="H28" s="20"/>
      <c r="I28" s="24">
        <f>SUM(I25:I27)</f>
        <v>355944</v>
      </c>
      <c r="J28" s="24">
        <f t="shared" ref="J28:P28" si="9">SUM(J25:J27)</f>
        <v>0</v>
      </c>
      <c r="K28" s="24">
        <f t="shared" si="9"/>
        <v>4875.9452054794519</v>
      </c>
      <c r="L28" s="24">
        <f t="shared" si="9"/>
        <v>48759.452054794521</v>
      </c>
      <c r="M28" s="24">
        <f t="shared" si="9"/>
        <v>0</v>
      </c>
      <c r="N28" s="24">
        <f t="shared" si="9"/>
        <v>0</v>
      </c>
      <c r="O28" s="24">
        <f t="shared" si="9"/>
        <v>7483.7159999999994</v>
      </c>
      <c r="P28" s="24">
        <f t="shared" si="9"/>
        <v>417063.11326027394</v>
      </c>
    </row>
    <row r="29" spans="1:30" s="14" customFormat="1" ht="15.75" x14ac:dyDescent="0.2">
      <c r="A29" s="15" t="s">
        <v>52</v>
      </c>
      <c r="B29" s="25" t="s">
        <v>53</v>
      </c>
      <c r="C29" s="16">
        <v>6</v>
      </c>
      <c r="D29" s="17" t="s">
        <v>54</v>
      </c>
      <c r="E29" s="18">
        <v>503</v>
      </c>
      <c r="F29" s="19">
        <v>1</v>
      </c>
      <c r="G29" s="20">
        <v>22977</v>
      </c>
      <c r="H29" s="20">
        <f t="shared" si="4"/>
        <v>22977</v>
      </c>
      <c r="I29" s="21">
        <f t="shared" si="0"/>
        <v>275724</v>
      </c>
      <c r="J29" s="22">
        <v>0</v>
      </c>
      <c r="K29" s="22">
        <f t="shared" si="5"/>
        <v>3777.0410958904108</v>
      </c>
      <c r="L29" s="22">
        <f t="shared" si="1"/>
        <v>37770.410958904111</v>
      </c>
      <c r="M29" s="22">
        <v>0</v>
      </c>
      <c r="N29" s="22">
        <v>0</v>
      </c>
      <c r="O29" s="22">
        <v>0</v>
      </c>
      <c r="P29" s="21">
        <f t="shared" si="2"/>
        <v>317271.45205479453</v>
      </c>
    </row>
    <row r="30" spans="1:30" s="14" customFormat="1" ht="15.75" x14ac:dyDescent="0.2">
      <c r="A30" s="15" t="s">
        <v>55</v>
      </c>
      <c r="B30" s="25" t="s">
        <v>56</v>
      </c>
      <c r="C30" s="16">
        <v>6</v>
      </c>
      <c r="D30" s="17" t="s">
        <v>54</v>
      </c>
      <c r="E30" s="18">
        <v>503</v>
      </c>
      <c r="F30" s="19">
        <v>1</v>
      </c>
      <c r="G30" s="20">
        <v>11022</v>
      </c>
      <c r="H30" s="20">
        <f t="shared" si="4"/>
        <v>11022</v>
      </c>
      <c r="I30" s="21">
        <f t="shared" si="0"/>
        <v>132264</v>
      </c>
      <c r="J30" s="22">
        <v>0</v>
      </c>
      <c r="K30" s="22">
        <f t="shared" si="5"/>
        <v>1811.8356164383563</v>
      </c>
      <c r="L30" s="22">
        <f t="shared" si="1"/>
        <v>18118.35616438356</v>
      </c>
      <c r="M30" s="22">
        <v>0</v>
      </c>
      <c r="N30" s="22">
        <v>0</v>
      </c>
      <c r="O30" s="22">
        <v>16051.0008</v>
      </c>
      <c r="P30" s="21">
        <f t="shared" si="2"/>
        <v>168245.19258082192</v>
      </c>
    </row>
    <row r="31" spans="1:30" s="14" customFormat="1" ht="15.75" x14ac:dyDescent="0.2">
      <c r="A31" s="15" t="s">
        <v>57</v>
      </c>
      <c r="B31" s="25" t="s">
        <v>58</v>
      </c>
      <c r="C31" s="29">
        <v>6</v>
      </c>
      <c r="D31" s="17" t="s">
        <v>54</v>
      </c>
      <c r="E31" s="18">
        <v>503</v>
      </c>
      <c r="F31" s="30">
        <v>1</v>
      </c>
      <c r="G31" s="31">
        <v>14496</v>
      </c>
      <c r="H31" s="20">
        <f t="shared" si="4"/>
        <v>14496</v>
      </c>
      <c r="I31" s="21">
        <f t="shared" si="0"/>
        <v>173952</v>
      </c>
      <c r="J31" s="22">
        <v>0</v>
      </c>
      <c r="K31" s="22">
        <f t="shared" si="5"/>
        <v>2382.9041095890411</v>
      </c>
      <c r="L31" s="22">
        <f t="shared" si="1"/>
        <v>23829.04109589041</v>
      </c>
      <c r="M31" s="22">
        <v>0</v>
      </c>
      <c r="N31" s="22">
        <v>0</v>
      </c>
      <c r="O31" s="22">
        <v>21739.000800000002</v>
      </c>
      <c r="P31" s="21">
        <f t="shared" si="2"/>
        <v>221902.94600547946</v>
      </c>
    </row>
    <row r="32" spans="1:30" s="14" customFormat="1" ht="15.75" x14ac:dyDescent="0.2">
      <c r="A32" s="15" t="s">
        <v>59</v>
      </c>
      <c r="B32" s="25" t="s">
        <v>60</v>
      </c>
      <c r="C32" s="29">
        <v>6</v>
      </c>
      <c r="D32" s="17" t="s">
        <v>54</v>
      </c>
      <c r="E32" s="18">
        <v>503</v>
      </c>
      <c r="F32" s="30">
        <v>1</v>
      </c>
      <c r="G32" s="31">
        <v>14136</v>
      </c>
      <c r="H32" s="20">
        <f t="shared" si="4"/>
        <v>14136</v>
      </c>
      <c r="I32" s="21">
        <f t="shared" si="0"/>
        <v>169632</v>
      </c>
      <c r="J32" s="22">
        <v>0</v>
      </c>
      <c r="K32" s="22">
        <f t="shared" si="5"/>
        <v>2323.7260273972602</v>
      </c>
      <c r="L32" s="22">
        <f t="shared" si="1"/>
        <v>23237.260273972603</v>
      </c>
      <c r="M32" s="22">
        <v>0</v>
      </c>
      <c r="N32" s="22">
        <v>0</v>
      </c>
      <c r="O32" s="22">
        <v>21211.000800000002</v>
      </c>
      <c r="P32" s="21">
        <f t="shared" si="2"/>
        <v>216403.98710136989</v>
      </c>
    </row>
    <row r="33" spans="1:30" s="14" customFormat="1" ht="15.75" x14ac:dyDescent="0.2">
      <c r="A33" s="15" t="s">
        <v>61</v>
      </c>
      <c r="B33" s="25" t="s">
        <v>391</v>
      </c>
      <c r="C33" s="29">
        <v>6</v>
      </c>
      <c r="D33" s="17" t="s">
        <v>54</v>
      </c>
      <c r="E33" s="18">
        <v>503</v>
      </c>
      <c r="F33" s="30">
        <v>1</v>
      </c>
      <c r="G33" s="31">
        <v>7760.0010000000002</v>
      </c>
      <c r="H33" s="20">
        <f t="shared" si="4"/>
        <v>7760.0010000000002</v>
      </c>
      <c r="I33" s="21">
        <f t="shared" si="0"/>
        <v>93120.012000000002</v>
      </c>
      <c r="J33" s="22">
        <v>0</v>
      </c>
      <c r="K33" s="22">
        <f t="shared" si="5"/>
        <v>1275.616602739726</v>
      </c>
      <c r="L33" s="22">
        <f t="shared" si="1"/>
        <v>12756.166027397261</v>
      </c>
      <c r="M33" s="22">
        <v>0</v>
      </c>
      <c r="N33" s="22">
        <v>0</v>
      </c>
      <c r="O33" s="22">
        <v>10924.0008</v>
      </c>
      <c r="P33" s="21">
        <f t="shared" si="2"/>
        <v>118075.79543013699</v>
      </c>
    </row>
    <row r="34" spans="1:30" s="14" customFormat="1" ht="15" customHeight="1" x14ac:dyDescent="0.2">
      <c r="A34" s="56" t="s">
        <v>23</v>
      </c>
      <c r="B34" s="56"/>
      <c r="C34" s="56"/>
      <c r="D34" s="56"/>
      <c r="E34" s="56"/>
      <c r="F34" s="23">
        <f>SUM(F29:F33)</f>
        <v>5</v>
      </c>
      <c r="G34" s="20"/>
      <c r="H34" s="20"/>
      <c r="I34" s="24">
        <f>SUM(I29:I33)</f>
        <v>844692.01199999999</v>
      </c>
      <c r="J34" s="24">
        <f t="shared" ref="J34:P34" si="10">SUM(J29:J33)</f>
        <v>0</v>
      </c>
      <c r="K34" s="24">
        <f t="shared" si="10"/>
        <v>11571.123452054795</v>
      </c>
      <c r="L34" s="24">
        <f t="shared" si="10"/>
        <v>115711.23452054795</v>
      </c>
      <c r="M34" s="24">
        <f t="shared" si="10"/>
        <v>0</v>
      </c>
      <c r="N34" s="24">
        <f t="shared" si="10"/>
        <v>0</v>
      </c>
      <c r="O34" s="24">
        <f t="shared" si="10"/>
        <v>69925.003200000006</v>
      </c>
      <c r="P34" s="24">
        <f t="shared" si="10"/>
        <v>1041899.3731726027</v>
      </c>
    </row>
    <row r="35" spans="1:30" s="14" customFormat="1" ht="25.5" x14ac:dyDescent="0.2">
      <c r="A35" s="15" t="s">
        <v>62</v>
      </c>
      <c r="B35" s="25" t="s">
        <v>63</v>
      </c>
      <c r="C35" s="29">
        <v>7</v>
      </c>
      <c r="D35" s="17" t="s">
        <v>64</v>
      </c>
      <c r="E35" s="18">
        <v>503</v>
      </c>
      <c r="F35" s="30">
        <v>1</v>
      </c>
      <c r="G35" s="31">
        <f>2740.5*2</f>
        <v>5481</v>
      </c>
      <c r="H35" s="20">
        <f t="shared" si="4"/>
        <v>5481</v>
      </c>
      <c r="I35" s="21">
        <f t="shared" si="0"/>
        <v>65772</v>
      </c>
      <c r="J35" s="22">
        <v>0</v>
      </c>
      <c r="K35" s="22">
        <f t="shared" si="5"/>
        <v>900.98630136986299</v>
      </c>
      <c r="L35" s="22">
        <f t="shared" si="1"/>
        <v>9009.8630136986303</v>
      </c>
      <c r="M35" s="22">
        <v>0</v>
      </c>
      <c r="N35" s="22">
        <v>0</v>
      </c>
      <c r="O35" s="32">
        <v>3091.2840000000006</v>
      </c>
      <c r="P35" s="21">
        <f t="shared" si="2"/>
        <v>78774.133315068495</v>
      </c>
    </row>
    <row r="36" spans="1:30" s="14" customFormat="1" ht="25.5" x14ac:dyDescent="0.2">
      <c r="A36" s="15" t="s">
        <v>65</v>
      </c>
      <c r="B36" s="25" t="s">
        <v>66</v>
      </c>
      <c r="C36" s="29">
        <v>7</v>
      </c>
      <c r="D36" s="17" t="s">
        <v>64</v>
      </c>
      <c r="E36" s="18">
        <v>503</v>
      </c>
      <c r="F36" s="30">
        <v>1</v>
      </c>
      <c r="G36" s="31">
        <v>22977</v>
      </c>
      <c r="H36" s="20">
        <f t="shared" si="4"/>
        <v>22977</v>
      </c>
      <c r="I36" s="21">
        <f t="shared" si="0"/>
        <v>275724</v>
      </c>
      <c r="J36" s="22">
        <v>0</v>
      </c>
      <c r="K36" s="22">
        <f t="shared" si="5"/>
        <v>3777.0410958904108</v>
      </c>
      <c r="L36" s="22">
        <f t="shared" si="1"/>
        <v>37770.410958904111</v>
      </c>
      <c r="M36" s="22">
        <v>0</v>
      </c>
      <c r="N36" s="22">
        <v>0</v>
      </c>
      <c r="O36" s="22">
        <v>0</v>
      </c>
      <c r="P36" s="21">
        <f t="shared" si="2"/>
        <v>317271.45205479453</v>
      </c>
    </row>
    <row r="37" spans="1:30" s="14" customFormat="1" ht="25.5" x14ac:dyDescent="0.2">
      <c r="A37" s="15" t="s">
        <v>67</v>
      </c>
      <c r="B37" s="25" t="s">
        <v>68</v>
      </c>
      <c r="C37" s="29">
        <v>7</v>
      </c>
      <c r="D37" s="17" t="s">
        <v>64</v>
      </c>
      <c r="E37" s="18">
        <v>503</v>
      </c>
      <c r="F37" s="30">
        <v>1</v>
      </c>
      <c r="G37" s="31">
        <v>8541</v>
      </c>
      <c r="H37" s="20">
        <f t="shared" si="4"/>
        <v>8541</v>
      </c>
      <c r="I37" s="21">
        <f t="shared" si="0"/>
        <v>102492</v>
      </c>
      <c r="J37" s="22">
        <v>0</v>
      </c>
      <c r="K37" s="22">
        <f t="shared" si="5"/>
        <v>1404</v>
      </c>
      <c r="L37" s="22">
        <f t="shared" si="1"/>
        <v>14040</v>
      </c>
      <c r="M37" s="22">
        <v>0</v>
      </c>
      <c r="N37" s="22">
        <v>0</v>
      </c>
      <c r="O37" s="22">
        <v>13029</v>
      </c>
      <c r="P37" s="21">
        <f t="shared" si="2"/>
        <v>130965</v>
      </c>
    </row>
    <row r="38" spans="1:30" s="14" customFormat="1" ht="25.5" x14ac:dyDescent="0.2">
      <c r="A38" s="15" t="s">
        <v>67</v>
      </c>
      <c r="B38" s="25" t="s">
        <v>69</v>
      </c>
      <c r="C38" s="29">
        <v>7</v>
      </c>
      <c r="D38" s="17" t="s">
        <v>64</v>
      </c>
      <c r="E38" s="18">
        <v>503</v>
      </c>
      <c r="F38" s="30">
        <v>1</v>
      </c>
      <c r="G38" s="31">
        <v>6208.5</v>
      </c>
      <c r="H38" s="20">
        <f t="shared" si="4"/>
        <v>6208.5</v>
      </c>
      <c r="I38" s="21">
        <f t="shared" si="0"/>
        <v>74502</v>
      </c>
      <c r="J38" s="22">
        <v>0</v>
      </c>
      <c r="K38" s="22">
        <f t="shared" si="5"/>
        <v>1020.5753424657535</v>
      </c>
      <c r="L38" s="22">
        <f t="shared" si="1"/>
        <v>10205.753424657534</v>
      </c>
      <c r="M38" s="22">
        <v>0</v>
      </c>
      <c r="N38" s="22">
        <v>0</v>
      </c>
      <c r="O38" s="22">
        <v>9615</v>
      </c>
      <c r="P38" s="21">
        <f t="shared" si="2"/>
        <v>95343.328767123297</v>
      </c>
    </row>
    <row r="39" spans="1:30" s="14" customFormat="1" ht="25.5" x14ac:dyDescent="0.2">
      <c r="A39" s="15" t="s">
        <v>39</v>
      </c>
      <c r="B39" s="25" t="s">
        <v>70</v>
      </c>
      <c r="C39" s="29">
        <v>7</v>
      </c>
      <c r="D39" s="17" t="s">
        <v>64</v>
      </c>
      <c r="E39" s="18">
        <v>503</v>
      </c>
      <c r="F39" s="30">
        <v>1</v>
      </c>
      <c r="G39" s="31">
        <v>9528</v>
      </c>
      <c r="H39" s="20">
        <f t="shared" si="4"/>
        <v>9528</v>
      </c>
      <c r="I39" s="21">
        <f t="shared" si="0"/>
        <v>114336</v>
      </c>
      <c r="J39" s="22">
        <v>0</v>
      </c>
      <c r="K39" s="22">
        <f t="shared" si="5"/>
        <v>1566.2465753424658</v>
      </c>
      <c r="L39" s="22">
        <f t="shared" si="1"/>
        <v>15662.465753424658</v>
      </c>
      <c r="M39" s="22">
        <v>0</v>
      </c>
      <c r="N39" s="22">
        <v>0</v>
      </c>
      <c r="O39" s="22">
        <v>13954.0008</v>
      </c>
      <c r="P39" s="21">
        <f t="shared" si="2"/>
        <v>145518.71312876712</v>
      </c>
      <c r="AD39" s="26"/>
    </row>
    <row r="40" spans="1:30" s="14" customFormat="1" ht="25.5" x14ac:dyDescent="0.2">
      <c r="A40" s="15" t="s">
        <v>50</v>
      </c>
      <c r="B40" s="25" t="s">
        <v>71</v>
      </c>
      <c r="C40" s="29">
        <v>7</v>
      </c>
      <c r="D40" s="17" t="s">
        <v>64</v>
      </c>
      <c r="E40" s="18">
        <v>503</v>
      </c>
      <c r="F40" s="30">
        <v>1</v>
      </c>
      <c r="G40" s="31">
        <v>6636</v>
      </c>
      <c r="H40" s="20">
        <f t="shared" si="4"/>
        <v>6636</v>
      </c>
      <c r="I40" s="21">
        <f t="shared" si="0"/>
        <v>79632</v>
      </c>
      <c r="J40" s="22">
        <v>0</v>
      </c>
      <c r="K40" s="22">
        <f t="shared" si="5"/>
        <v>1090.8493150684931</v>
      </c>
      <c r="L40" s="22">
        <f t="shared" si="1"/>
        <v>10908.493150684932</v>
      </c>
      <c r="M40" s="22">
        <v>0</v>
      </c>
      <c r="N40" s="22">
        <v>0</v>
      </c>
      <c r="O40" s="22">
        <v>9355.0007999999998</v>
      </c>
      <c r="P40" s="21">
        <f t="shared" si="2"/>
        <v>100986.34326575343</v>
      </c>
    </row>
    <row r="41" spans="1:30" s="14" customFormat="1" ht="25.5" x14ac:dyDescent="0.2">
      <c r="A41" s="15" t="s">
        <v>47</v>
      </c>
      <c r="B41" s="25" t="s">
        <v>72</v>
      </c>
      <c r="C41" s="29">
        <v>7</v>
      </c>
      <c r="D41" s="17" t="s">
        <v>64</v>
      </c>
      <c r="E41" s="18">
        <v>503</v>
      </c>
      <c r="F41" s="30">
        <v>1</v>
      </c>
      <c r="G41" s="31">
        <v>8670</v>
      </c>
      <c r="H41" s="20">
        <f t="shared" si="4"/>
        <v>8670</v>
      </c>
      <c r="I41" s="21">
        <f t="shared" si="0"/>
        <v>104040</v>
      </c>
      <c r="J41" s="22">
        <v>0</v>
      </c>
      <c r="K41" s="22">
        <f t="shared" si="5"/>
        <v>1425.205479452055</v>
      </c>
      <c r="L41" s="22">
        <f t="shared" si="1"/>
        <v>14252.054794520549</v>
      </c>
      <c r="M41" s="22">
        <v>0</v>
      </c>
      <c r="N41" s="22">
        <v>0</v>
      </c>
      <c r="O41" s="22">
        <v>13215</v>
      </c>
      <c r="P41" s="21">
        <f t="shared" si="2"/>
        <v>132932.26027397258</v>
      </c>
    </row>
    <row r="42" spans="1:30" s="33" customFormat="1" ht="25.5" x14ac:dyDescent="0.2">
      <c r="A42" s="15" t="s">
        <v>73</v>
      </c>
      <c r="B42" s="25" t="s">
        <v>74</v>
      </c>
      <c r="C42" s="29">
        <v>7</v>
      </c>
      <c r="D42" s="17" t="s">
        <v>64</v>
      </c>
      <c r="E42" s="18">
        <v>503</v>
      </c>
      <c r="F42" s="30">
        <v>1</v>
      </c>
      <c r="G42" s="31">
        <v>11306.001</v>
      </c>
      <c r="H42" s="20">
        <f t="shared" si="4"/>
        <v>11306.001</v>
      </c>
      <c r="I42" s="21">
        <f t="shared" si="0"/>
        <v>135672.01199999999</v>
      </c>
      <c r="J42" s="22">
        <v>0</v>
      </c>
      <c r="K42" s="22">
        <f t="shared" si="5"/>
        <v>1858.5207123287669</v>
      </c>
      <c r="L42" s="22">
        <f t="shared" si="1"/>
        <v>18585.20712328767</v>
      </c>
      <c r="M42" s="22">
        <v>0</v>
      </c>
      <c r="N42" s="22">
        <v>0</v>
      </c>
      <c r="O42" s="22">
        <v>0</v>
      </c>
      <c r="P42" s="21">
        <f t="shared" si="2"/>
        <v>156115.7398356164</v>
      </c>
    </row>
    <row r="43" spans="1:30" s="33" customFormat="1" ht="25.5" x14ac:dyDescent="0.2">
      <c r="A43" s="15" t="s">
        <v>75</v>
      </c>
      <c r="B43" s="34" t="s">
        <v>76</v>
      </c>
      <c r="C43" s="29">
        <v>7</v>
      </c>
      <c r="D43" s="17" t="s">
        <v>64</v>
      </c>
      <c r="E43" s="18">
        <v>503</v>
      </c>
      <c r="F43" s="30">
        <v>2</v>
      </c>
      <c r="G43" s="31">
        <v>12256.5</v>
      </c>
      <c r="H43" s="20">
        <f t="shared" si="4"/>
        <v>24513</v>
      </c>
      <c r="I43" s="21">
        <f t="shared" si="0"/>
        <v>294156</v>
      </c>
      <c r="J43" s="22">
        <v>0</v>
      </c>
      <c r="K43" s="22">
        <f t="shared" si="5"/>
        <v>4029.5342465753424</v>
      </c>
      <c r="L43" s="22">
        <f t="shared" si="1"/>
        <v>40295.342465753427</v>
      </c>
      <c r="M43" s="22">
        <v>0</v>
      </c>
      <c r="N43" s="22">
        <v>0</v>
      </c>
      <c r="O43" s="22">
        <v>18464.0016</v>
      </c>
      <c r="P43" s="21">
        <f t="shared" si="2"/>
        <v>356944.87831232877</v>
      </c>
    </row>
    <row r="44" spans="1:30" s="33" customFormat="1" ht="25.5" x14ac:dyDescent="0.2">
      <c r="A44" s="15" t="s">
        <v>77</v>
      </c>
      <c r="B44" s="25" t="s">
        <v>78</v>
      </c>
      <c r="C44" s="29">
        <v>7</v>
      </c>
      <c r="D44" s="17" t="s">
        <v>64</v>
      </c>
      <c r="E44" s="18">
        <v>503</v>
      </c>
      <c r="F44" s="30">
        <v>1</v>
      </c>
      <c r="G44" s="31">
        <v>11919</v>
      </c>
      <c r="H44" s="20">
        <f t="shared" si="4"/>
        <v>11919</v>
      </c>
      <c r="I44" s="21">
        <f t="shared" si="0"/>
        <v>143028</v>
      </c>
      <c r="J44" s="22">
        <v>0</v>
      </c>
      <c r="K44" s="22">
        <f t="shared" si="5"/>
        <v>1959.2876712328768</v>
      </c>
      <c r="L44" s="22">
        <f t="shared" si="1"/>
        <v>19592.876712328769</v>
      </c>
      <c r="M44" s="22">
        <v>0</v>
      </c>
      <c r="N44" s="22">
        <v>0</v>
      </c>
      <c r="O44" s="22">
        <v>17970</v>
      </c>
      <c r="P44" s="21">
        <f t="shared" si="2"/>
        <v>182550.16438356164</v>
      </c>
    </row>
    <row r="45" spans="1:30" s="33" customFormat="1" ht="25.5" x14ac:dyDescent="0.2">
      <c r="A45" s="15" t="s">
        <v>79</v>
      </c>
      <c r="B45" s="25" t="s">
        <v>80</v>
      </c>
      <c r="C45" s="29">
        <v>7</v>
      </c>
      <c r="D45" s="17" t="s">
        <v>64</v>
      </c>
      <c r="E45" s="18">
        <v>503</v>
      </c>
      <c r="F45" s="30">
        <v>1</v>
      </c>
      <c r="G45" s="31">
        <v>6616.5</v>
      </c>
      <c r="H45" s="20">
        <f t="shared" si="4"/>
        <v>6616.5</v>
      </c>
      <c r="I45" s="21">
        <f t="shared" si="0"/>
        <v>79398</v>
      </c>
      <c r="J45" s="22">
        <v>0</v>
      </c>
      <c r="K45" s="22">
        <f t="shared" si="5"/>
        <v>1087.6438356164383</v>
      </c>
      <c r="L45" s="22">
        <f t="shared" si="1"/>
        <v>10876.438356164384</v>
      </c>
      <c r="M45" s="22">
        <v>0</v>
      </c>
      <c r="N45" s="22">
        <v>0</v>
      </c>
      <c r="O45" s="22">
        <v>10286.0016</v>
      </c>
      <c r="P45" s="21">
        <f t="shared" si="2"/>
        <v>101648.08379178082</v>
      </c>
      <c r="AB45" s="35"/>
    </row>
    <row r="46" spans="1:30" s="33" customFormat="1" ht="25.5" x14ac:dyDescent="0.2">
      <c r="A46" s="15" t="s">
        <v>81</v>
      </c>
      <c r="B46" s="25" t="s">
        <v>82</v>
      </c>
      <c r="C46" s="29">
        <v>7</v>
      </c>
      <c r="D46" s="17" t="s">
        <v>64</v>
      </c>
      <c r="E46" s="18">
        <v>503</v>
      </c>
      <c r="F46" s="30">
        <v>1</v>
      </c>
      <c r="G46" s="31">
        <v>5217</v>
      </c>
      <c r="H46" s="20">
        <f t="shared" si="4"/>
        <v>5217</v>
      </c>
      <c r="I46" s="21">
        <f t="shared" si="0"/>
        <v>62604</v>
      </c>
      <c r="J46" s="22">
        <v>0</v>
      </c>
      <c r="K46" s="22">
        <f t="shared" si="5"/>
        <v>857.58904109589037</v>
      </c>
      <c r="L46" s="22">
        <f t="shared" si="1"/>
        <v>8575.8904109589039</v>
      </c>
      <c r="M46" s="22">
        <v>0</v>
      </c>
      <c r="N46" s="22">
        <v>0</v>
      </c>
      <c r="O46" s="22">
        <v>8193</v>
      </c>
      <c r="P46" s="21">
        <f t="shared" si="2"/>
        <v>80230.479452054788</v>
      </c>
    </row>
    <row r="47" spans="1:30" s="33" customFormat="1" ht="25.5" x14ac:dyDescent="0.2">
      <c r="A47" s="15" t="s">
        <v>83</v>
      </c>
      <c r="B47" s="25" t="s">
        <v>30</v>
      </c>
      <c r="C47" s="29">
        <v>7</v>
      </c>
      <c r="D47" s="17" t="s">
        <v>64</v>
      </c>
      <c r="E47" s="18">
        <v>503</v>
      </c>
      <c r="F47" s="30">
        <v>1</v>
      </c>
      <c r="G47" s="31">
        <v>1345.5</v>
      </c>
      <c r="H47" s="20">
        <f t="shared" si="4"/>
        <v>1345.5</v>
      </c>
      <c r="I47" s="21">
        <f t="shared" si="0"/>
        <v>16146</v>
      </c>
      <c r="J47" s="22">
        <v>0</v>
      </c>
      <c r="K47" s="22">
        <f t="shared" si="5"/>
        <v>221.17808219178085</v>
      </c>
      <c r="L47" s="22">
        <f t="shared" si="1"/>
        <v>2211.7808219178082</v>
      </c>
      <c r="M47" s="22">
        <v>0</v>
      </c>
      <c r="N47" s="22">
        <v>0</v>
      </c>
      <c r="O47" s="22">
        <v>2402.0016000000001</v>
      </c>
      <c r="P47" s="21">
        <f t="shared" si="2"/>
        <v>20980.960504109589</v>
      </c>
    </row>
    <row r="48" spans="1:30" s="33" customFormat="1" ht="25.5" x14ac:dyDescent="0.2">
      <c r="A48" s="15" t="s">
        <v>84</v>
      </c>
      <c r="B48" s="25" t="s">
        <v>85</v>
      </c>
      <c r="C48" s="29">
        <v>7</v>
      </c>
      <c r="D48" s="17" t="s">
        <v>64</v>
      </c>
      <c r="E48" s="18">
        <v>503</v>
      </c>
      <c r="F48" s="30">
        <v>1</v>
      </c>
      <c r="G48" s="31">
        <v>5697</v>
      </c>
      <c r="H48" s="20">
        <f t="shared" si="4"/>
        <v>5697</v>
      </c>
      <c r="I48" s="21">
        <f t="shared" si="0"/>
        <v>68364</v>
      </c>
      <c r="J48" s="22">
        <v>0</v>
      </c>
      <c r="K48" s="22">
        <f t="shared" si="5"/>
        <v>936.49315068493149</v>
      </c>
      <c r="L48" s="22">
        <f t="shared" si="1"/>
        <v>9364.9315068493161</v>
      </c>
      <c r="M48" s="22">
        <v>0</v>
      </c>
      <c r="N48" s="22">
        <v>0</v>
      </c>
      <c r="O48" s="22">
        <v>8907</v>
      </c>
      <c r="P48" s="21">
        <f t="shared" si="2"/>
        <v>87572.42465753424</v>
      </c>
    </row>
    <row r="49" spans="1:28" s="33" customFormat="1" ht="25.5" x14ac:dyDescent="0.2">
      <c r="A49" s="15" t="s">
        <v>86</v>
      </c>
      <c r="B49" s="25" t="s">
        <v>87</v>
      </c>
      <c r="C49" s="29">
        <v>7</v>
      </c>
      <c r="D49" s="17" t="s">
        <v>64</v>
      </c>
      <c r="E49" s="18">
        <v>503</v>
      </c>
      <c r="F49" s="30">
        <v>1</v>
      </c>
      <c r="G49" s="31">
        <v>5217</v>
      </c>
      <c r="H49" s="20">
        <f t="shared" si="4"/>
        <v>5217</v>
      </c>
      <c r="I49" s="21">
        <f t="shared" si="0"/>
        <v>62604</v>
      </c>
      <c r="J49" s="22">
        <v>0</v>
      </c>
      <c r="K49" s="22">
        <f t="shared" si="5"/>
        <v>857.58904109589037</v>
      </c>
      <c r="L49" s="22">
        <f t="shared" si="1"/>
        <v>8575.8904109589039</v>
      </c>
      <c r="M49" s="22">
        <v>0</v>
      </c>
      <c r="N49" s="22">
        <v>0</v>
      </c>
      <c r="O49" s="22">
        <v>8193</v>
      </c>
      <c r="P49" s="21">
        <f t="shared" si="2"/>
        <v>80230.479452054788</v>
      </c>
      <c r="AB49" s="35"/>
    </row>
    <row r="50" spans="1:28" s="33" customFormat="1" ht="25.5" x14ac:dyDescent="0.2">
      <c r="A50" s="15" t="s">
        <v>39</v>
      </c>
      <c r="B50" s="25" t="s">
        <v>88</v>
      </c>
      <c r="C50" s="29">
        <v>7</v>
      </c>
      <c r="D50" s="17" t="s">
        <v>64</v>
      </c>
      <c r="E50" s="18">
        <v>503</v>
      </c>
      <c r="F50" s="30">
        <v>1</v>
      </c>
      <c r="G50" s="31">
        <v>5428.5</v>
      </c>
      <c r="H50" s="20">
        <f t="shared" si="4"/>
        <v>5428.5</v>
      </c>
      <c r="I50" s="21">
        <f t="shared" si="0"/>
        <v>65142</v>
      </c>
      <c r="J50" s="22">
        <v>0</v>
      </c>
      <c r="K50" s="22">
        <f t="shared" si="5"/>
        <v>892.35616438356158</v>
      </c>
      <c r="L50" s="22">
        <f t="shared" si="1"/>
        <v>8923.5616438356155</v>
      </c>
      <c r="M50" s="22">
        <v>0</v>
      </c>
      <c r="N50" s="22">
        <v>0</v>
      </c>
      <c r="O50" s="22">
        <v>5630.4</v>
      </c>
      <c r="P50" s="21">
        <f t="shared" si="2"/>
        <v>80588.317808219173</v>
      </c>
    </row>
    <row r="51" spans="1:28" s="33" customFormat="1" ht="25.5" x14ac:dyDescent="0.2">
      <c r="A51" s="15" t="s">
        <v>89</v>
      </c>
      <c r="B51" s="25" t="s">
        <v>90</v>
      </c>
      <c r="C51" s="29">
        <v>7</v>
      </c>
      <c r="D51" s="17" t="s">
        <v>64</v>
      </c>
      <c r="E51" s="18">
        <v>503</v>
      </c>
      <c r="F51" s="30">
        <v>1</v>
      </c>
      <c r="G51" s="31">
        <v>5568</v>
      </c>
      <c r="H51" s="20">
        <f t="shared" si="4"/>
        <v>5568</v>
      </c>
      <c r="I51" s="21">
        <f t="shared" si="0"/>
        <v>66816</v>
      </c>
      <c r="J51" s="22">
        <v>0</v>
      </c>
      <c r="K51" s="22">
        <f t="shared" si="5"/>
        <v>915.28767123287662</v>
      </c>
      <c r="L51" s="22">
        <f t="shared" si="1"/>
        <v>9152.8767123287671</v>
      </c>
      <c r="M51" s="22">
        <v>0</v>
      </c>
      <c r="N51" s="22">
        <v>0</v>
      </c>
      <c r="O51" s="22">
        <v>8674.0007999999998</v>
      </c>
      <c r="P51" s="21">
        <f t="shared" si="2"/>
        <v>85558.165183561636</v>
      </c>
    </row>
    <row r="52" spans="1:28" s="33" customFormat="1" ht="25.5" x14ac:dyDescent="0.2">
      <c r="A52" s="15" t="s">
        <v>91</v>
      </c>
      <c r="B52" s="25" t="s">
        <v>92</v>
      </c>
      <c r="C52" s="29">
        <v>7</v>
      </c>
      <c r="D52" s="17" t="s">
        <v>64</v>
      </c>
      <c r="E52" s="18">
        <v>503</v>
      </c>
      <c r="F52" s="30">
        <v>1</v>
      </c>
      <c r="G52" s="31">
        <v>6394.5</v>
      </c>
      <c r="H52" s="20">
        <f t="shared" si="4"/>
        <v>6394.5</v>
      </c>
      <c r="I52" s="21">
        <f t="shared" si="0"/>
        <v>76734</v>
      </c>
      <c r="J52" s="22">
        <v>0</v>
      </c>
      <c r="K52" s="22">
        <f t="shared" si="5"/>
        <v>1051.1506849315069</v>
      </c>
      <c r="L52" s="22">
        <f t="shared" si="1"/>
        <v>10511.506849315068</v>
      </c>
      <c r="M52" s="22">
        <v>0</v>
      </c>
      <c r="N52" s="22">
        <v>0</v>
      </c>
      <c r="O52" s="22">
        <v>9897</v>
      </c>
      <c r="P52" s="21">
        <f t="shared" si="2"/>
        <v>98193.657534246566</v>
      </c>
    </row>
    <row r="53" spans="1:28" s="33" customFormat="1" ht="25.5" x14ac:dyDescent="0.2">
      <c r="A53" s="15" t="s">
        <v>93</v>
      </c>
      <c r="B53" s="25" t="s">
        <v>94</v>
      </c>
      <c r="C53" s="29">
        <v>7</v>
      </c>
      <c r="D53" s="17" t="s">
        <v>64</v>
      </c>
      <c r="E53" s="18">
        <v>503</v>
      </c>
      <c r="F53" s="30">
        <v>1</v>
      </c>
      <c r="G53" s="31">
        <v>5694</v>
      </c>
      <c r="H53" s="20">
        <f t="shared" si="4"/>
        <v>5694</v>
      </c>
      <c r="I53" s="21">
        <f t="shared" si="0"/>
        <v>68328</v>
      </c>
      <c r="J53" s="22">
        <v>0</v>
      </c>
      <c r="K53" s="22">
        <f t="shared" si="5"/>
        <v>936</v>
      </c>
      <c r="L53" s="22">
        <f t="shared" si="1"/>
        <v>9360</v>
      </c>
      <c r="M53" s="22">
        <v>0</v>
      </c>
      <c r="N53" s="22">
        <v>0</v>
      </c>
      <c r="O53" s="22">
        <v>8903.0015999999996</v>
      </c>
      <c r="P53" s="21">
        <f t="shared" si="2"/>
        <v>87527.001600000003</v>
      </c>
    </row>
    <row r="54" spans="1:28" s="33" customFormat="1" ht="25.5" x14ac:dyDescent="0.2">
      <c r="A54" s="15" t="s">
        <v>95</v>
      </c>
      <c r="B54" s="25" t="s">
        <v>96</v>
      </c>
      <c r="C54" s="29">
        <v>7</v>
      </c>
      <c r="D54" s="17" t="s">
        <v>64</v>
      </c>
      <c r="E54" s="18">
        <v>503</v>
      </c>
      <c r="F54" s="30">
        <v>1</v>
      </c>
      <c r="G54" s="31">
        <v>4789.5</v>
      </c>
      <c r="H54" s="20">
        <f t="shared" si="4"/>
        <v>4789.5</v>
      </c>
      <c r="I54" s="21">
        <f t="shared" si="0"/>
        <v>57474</v>
      </c>
      <c r="J54" s="22">
        <v>0</v>
      </c>
      <c r="K54" s="22">
        <f t="shared" si="5"/>
        <v>787.31506849315065</v>
      </c>
      <c r="L54" s="22">
        <f t="shared" si="1"/>
        <v>7873.1506849315065</v>
      </c>
      <c r="M54" s="22">
        <v>0</v>
      </c>
      <c r="N54" s="22">
        <v>0</v>
      </c>
      <c r="O54" s="22">
        <v>7504.0007999999998</v>
      </c>
      <c r="P54" s="21">
        <f t="shared" si="2"/>
        <v>73638.46655342466</v>
      </c>
    </row>
    <row r="55" spans="1:28" s="33" customFormat="1" ht="25.5" x14ac:dyDescent="0.2">
      <c r="A55" s="15" t="s">
        <v>97</v>
      </c>
      <c r="B55" s="25" t="s">
        <v>98</v>
      </c>
      <c r="C55" s="29">
        <v>7</v>
      </c>
      <c r="D55" s="17" t="s">
        <v>64</v>
      </c>
      <c r="E55" s="18">
        <v>503</v>
      </c>
      <c r="F55" s="30">
        <v>1</v>
      </c>
      <c r="G55" s="31">
        <v>5961</v>
      </c>
      <c r="H55" s="20">
        <f t="shared" si="4"/>
        <v>5961</v>
      </c>
      <c r="I55" s="21">
        <f t="shared" si="0"/>
        <v>71532</v>
      </c>
      <c r="J55" s="22">
        <v>0</v>
      </c>
      <c r="K55" s="22">
        <f t="shared" si="5"/>
        <v>979.89041095890411</v>
      </c>
      <c r="L55" s="22">
        <f t="shared" si="1"/>
        <v>9798.9041095890407</v>
      </c>
      <c r="M55" s="22">
        <v>0</v>
      </c>
      <c r="N55" s="22">
        <v>0</v>
      </c>
      <c r="O55" s="22">
        <v>9307.0007999999998</v>
      </c>
      <c r="P55" s="21">
        <f t="shared" si="2"/>
        <v>91617.795320547943</v>
      </c>
    </row>
    <row r="56" spans="1:28" s="33" customFormat="1" ht="25.5" x14ac:dyDescent="0.2">
      <c r="A56" s="15" t="s">
        <v>99</v>
      </c>
      <c r="B56" s="25" t="s">
        <v>100</v>
      </c>
      <c r="C56" s="29">
        <v>7</v>
      </c>
      <c r="D56" s="17" t="s">
        <v>64</v>
      </c>
      <c r="E56" s="18">
        <v>503</v>
      </c>
      <c r="F56" s="30">
        <v>1</v>
      </c>
      <c r="G56" s="31">
        <v>7077</v>
      </c>
      <c r="H56" s="20">
        <f t="shared" si="4"/>
        <v>7077</v>
      </c>
      <c r="I56" s="21">
        <f t="shared" si="0"/>
        <v>84924</v>
      </c>
      <c r="J56" s="22">
        <v>0</v>
      </c>
      <c r="K56" s="22">
        <f t="shared" si="5"/>
        <v>1163.3424657534247</v>
      </c>
      <c r="L56" s="22">
        <f t="shared" si="1"/>
        <v>11633.424657534246</v>
      </c>
      <c r="M56" s="22">
        <v>0</v>
      </c>
      <c r="N56" s="22">
        <v>0</v>
      </c>
      <c r="O56" s="22">
        <v>10924.0008</v>
      </c>
      <c r="P56" s="21">
        <f t="shared" si="2"/>
        <v>108644.76792328765</v>
      </c>
    </row>
    <row r="57" spans="1:28" s="33" customFormat="1" ht="25.5" x14ac:dyDescent="0.2">
      <c r="A57" s="15" t="s">
        <v>101</v>
      </c>
      <c r="B57" s="25" t="s">
        <v>102</v>
      </c>
      <c r="C57" s="29">
        <v>7</v>
      </c>
      <c r="D57" s="17" t="s">
        <v>64</v>
      </c>
      <c r="E57" s="18">
        <v>503</v>
      </c>
      <c r="F57" s="30">
        <v>1</v>
      </c>
      <c r="G57" s="31">
        <v>4854</v>
      </c>
      <c r="H57" s="20">
        <f t="shared" si="4"/>
        <v>4854</v>
      </c>
      <c r="I57" s="21">
        <f t="shared" si="0"/>
        <v>58248</v>
      </c>
      <c r="J57" s="22">
        <v>0</v>
      </c>
      <c r="K57" s="22">
        <f t="shared" si="5"/>
        <v>797.91780821917814</v>
      </c>
      <c r="L57" s="22">
        <f t="shared" si="1"/>
        <v>7979.178082191781</v>
      </c>
      <c r="M57" s="22">
        <v>0</v>
      </c>
      <c r="N57" s="22">
        <v>0</v>
      </c>
      <c r="O57" s="22">
        <v>7600.0007999999998</v>
      </c>
      <c r="P57" s="21">
        <f t="shared" si="2"/>
        <v>74625.096690410952</v>
      </c>
    </row>
    <row r="58" spans="1:28" s="33" customFormat="1" ht="25.5" x14ac:dyDescent="0.2">
      <c r="A58" s="15" t="s">
        <v>103</v>
      </c>
      <c r="B58" s="25" t="s">
        <v>104</v>
      </c>
      <c r="C58" s="29">
        <v>7</v>
      </c>
      <c r="D58" s="17" t="s">
        <v>64</v>
      </c>
      <c r="E58" s="18">
        <v>503</v>
      </c>
      <c r="F58" s="30">
        <v>1</v>
      </c>
      <c r="G58" s="31">
        <v>6036</v>
      </c>
      <c r="H58" s="20">
        <f t="shared" si="4"/>
        <v>6036</v>
      </c>
      <c r="I58" s="21">
        <f t="shared" si="0"/>
        <v>72432</v>
      </c>
      <c r="J58" s="22">
        <v>0</v>
      </c>
      <c r="K58" s="22">
        <f t="shared" si="5"/>
        <v>992.21917808219177</v>
      </c>
      <c r="L58" s="22">
        <f t="shared" si="1"/>
        <v>9922.1917808219168</v>
      </c>
      <c r="M58" s="22">
        <v>0</v>
      </c>
      <c r="N58" s="22">
        <v>0</v>
      </c>
      <c r="O58" s="22">
        <v>9064.0007999999998</v>
      </c>
      <c r="P58" s="21">
        <f t="shared" si="2"/>
        <v>92410.411758904098</v>
      </c>
    </row>
    <row r="59" spans="1:28" s="33" customFormat="1" ht="25.5" x14ac:dyDescent="0.2">
      <c r="A59" s="15" t="s">
        <v>105</v>
      </c>
      <c r="B59" s="25" t="s">
        <v>106</v>
      </c>
      <c r="C59" s="29">
        <v>7</v>
      </c>
      <c r="D59" s="17" t="s">
        <v>64</v>
      </c>
      <c r="E59" s="18">
        <v>503</v>
      </c>
      <c r="F59" s="30">
        <v>1</v>
      </c>
      <c r="G59" s="31">
        <v>6085.5</v>
      </c>
      <c r="H59" s="20">
        <f t="shared" si="4"/>
        <v>6085.5</v>
      </c>
      <c r="I59" s="21">
        <f t="shared" si="0"/>
        <v>73026</v>
      </c>
      <c r="J59" s="22">
        <v>0</v>
      </c>
      <c r="K59" s="22">
        <f t="shared" si="5"/>
        <v>1000.3561643835616</v>
      </c>
      <c r="L59" s="22">
        <f t="shared" si="1"/>
        <v>10003.561643835616</v>
      </c>
      <c r="M59" s="22">
        <v>0</v>
      </c>
      <c r="N59" s="22">
        <v>0</v>
      </c>
      <c r="O59" s="22">
        <v>9136.0007999999998</v>
      </c>
      <c r="P59" s="21">
        <f t="shared" si="2"/>
        <v>93165.918608219174</v>
      </c>
    </row>
    <row r="60" spans="1:28" s="33" customFormat="1" ht="25.5" x14ac:dyDescent="0.2">
      <c r="A60" s="15" t="s">
        <v>107</v>
      </c>
      <c r="B60" s="25" t="s">
        <v>108</v>
      </c>
      <c r="C60" s="29">
        <v>7</v>
      </c>
      <c r="D60" s="17" t="s">
        <v>64</v>
      </c>
      <c r="E60" s="18">
        <v>503</v>
      </c>
      <c r="F60" s="30">
        <v>1</v>
      </c>
      <c r="G60" s="31">
        <v>6333</v>
      </c>
      <c r="H60" s="20">
        <f t="shared" si="4"/>
        <v>6333</v>
      </c>
      <c r="I60" s="21">
        <f t="shared" si="0"/>
        <v>75996</v>
      </c>
      <c r="J60" s="22">
        <v>0</v>
      </c>
      <c r="K60" s="22">
        <f t="shared" si="5"/>
        <v>1041.041095890411</v>
      </c>
      <c r="L60" s="22">
        <f t="shared" si="1"/>
        <v>10410.410958904111</v>
      </c>
      <c r="M60" s="22">
        <v>0</v>
      </c>
      <c r="N60" s="22">
        <v>0</v>
      </c>
      <c r="O60" s="22">
        <v>9806.0015999999996</v>
      </c>
      <c r="P60" s="21">
        <f t="shared" si="2"/>
        <v>97253.453654794532</v>
      </c>
    </row>
    <row r="61" spans="1:28" s="33" customFormat="1" ht="25.5" x14ac:dyDescent="0.2">
      <c r="A61" s="15" t="s">
        <v>109</v>
      </c>
      <c r="B61" s="25" t="s">
        <v>110</v>
      </c>
      <c r="C61" s="29">
        <v>7</v>
      </c>
      <c r="D61" s="17" t="s">
        <v>64</v>
      </c>
      <c r="E61" s="18">
        <v>503</v>
      </c>
      <c r="F61" s="30">
        <v>1</v>
      </c>
      <c r="G61" s="31">
        <v>2958</v>
      </c>
      <c r="H61" s="20">
        <f t="shared" si="4"/>
        <v>2958</v>
      </c>
      <c r="I61" s="21">
        <f t="shared" si="0"/>
        <v>35496</v>
      </c>
      <c r="J61" s="22">
        <v>0</v>
      </c>
      <c r="K61" s="22">
        <f t="shared" si="5"/>
        <v>486.24657534246575</v>
      </c>
      <c r="L61" s="22">
        <f t="shared" si="1"/>
        <v>4862.4657534246571</v>
      </c>
      <c r="M61" s="22">
        <v>0</v>
      </c>
      <c r="N61" s="22">
        <v>0</v>
      </c>
      <c r="O61" s="22">
        <v>4769.0016000000005</v>
      </c>
      <c r="P61" s="21">
        <f t="shared" si="2"/>
        <v>45613.713928767123</v>
      </c>
    </row>
    <row r="62" spans="1:28" s="33" customFormat="1" ht="25.5" x14ac:dyDescent="0.2">
      <c r="A62" s="15" t="s">
        <v>111</v>
      </c>
      <c r="B62" s="25" t="s">
        <v>112</v>
      </c>
      <c r="C62" s="29">
        <v>7</v>
      </c>
      <c r="D62" s="17" t="s">
        <v>64</v>
      </c>
      <c r="E62" s="18">
        <v>503</v>
      </c>
      <c r="F62" s="30">
        <v>1</v>
      </c>
      <c r="G62" s="31">
        <v>12129</v>
      </c>
      <c r="H62" s="20">
        <f t="shared" si="4"/>
        <v>12129</v>
      </c>
      <c r="I62" s="21">
        <f t="shared" si="0"/>
        <v>145548</v>
      </c>
      <c r="J62" s="22">
        <v>0</v>
      </c>
      <c r="K62" s="22">
        <f t="shared" si="5"/>
        <v>1993.8082191780823</v>
      </c>
      <c r="L62" s="22">
        <f t="shared" si="1"/>
        <v>19938.082191780821</v>
      </c>
      <c r="M62" s="22">
        <v>0</v>
      </c>
      <c r="N62" s="22">
        <v>0</v>
      </c>
      <c r="O62" s="22">
        <v>16918.000800000002</v>
      </c>
      <c r="P62" s="21">
        <f t="shared" si="2"/>
        <v>184397.89121095891</v>
      </c>
    </row>
    <row r="63" spans="1:28" s="33" customFormat="1" ht="25.5" x14ac:dyDescent="0.2">
      <c r="A63" s="15" t="s">
        <v>113</v>
      </c>
      <c r="B63" s="25" t="s">
        <v>114</v>
      </c>
      <c r="C63" s="29">
        <v>7</v>
      </c>
      <c r="D63" s="17" t="s">
        <v>64</v>
      </c>
      <c r="E63" s="18">
        <v>503</v>
      </c>
      <c r="F63" s="30">
        <v>1</v>
      </c>
      <c r="G63" s="31">
        <v>5424</v>
      </c>
      <c r="H63" s="20">
        <f t="shared" si="4"/>
        <v>5424</v>
      </c>
      <c r="I63" s="21">
        <f t="shared" si="0"/>
        <v>65088</v>
      </c>
      <c r="J63" s="22">
        <v>0</v>
      </c>
      <c r="K63" s="22">
        <f t="shared" si="5"/>
        <v>891.61643835616451</v>
      </c>
      <c r="L63" s="22">
        <f t="shared" si="1"/>
        <v>8916.1643835616451</v>
      </c>
      <c r="M63" s="22">
        <v>0</v>
      </c>
      <c r="N63" s="22">
        <v>0</v>
      </c>
      <c r="O63" s="22">
        <v>8451</v>
      </c>
      <c r="P63" s="21">
        <f t="shared" si="2"/>
        <v>83346.780821917811</v>
      </c>
      <c r="AA63" s="35"/>
    </row>
    <row r="64" spans="1:28" s="33" customFormat="1" ht="25.5" x14ac:dyDescent="0.2">
      <c r="A64" s="15" t="s">
        <v>115</v>
      </c>
      <c r="B64" s="25" t="s">
        <v>116</v>
      </c>
      <c r="C64" s="29">
        <v>7</v>
      </c>
      <c r="D64" s="17" t="s">
        <v>64</v>
      </c>
      <c r="E64" s="18">
        <v>503</v>
      </c>
      <c r="F64" s="30">
        <v>1</v>
      </c>
      <c r="G64" s="31">
        <f>2388*2</f>
        <v>4776</v>
      </c>
      <c r="H64" s="20">
        <f t="shared" si="4"/>
        <v>4776</v>
      </c>
      <c r="I64" s="21">
        <f t="shared" si="0"/>
        <v>57312</v>
      </c>
      <c r="J64" s="22">
        <v>0</v>
      </c>
      <c r="K64" s="22">
        <f t="shared" si="5"/>
        <v>785.09589041095887</v>
      </c>
      <c r="L64" s="22">
        <f t="shared" si="1"/>
        <v>7850.9589041095896</v>
      </c>
      <c r="M64" s="22">
        <v>0</v>
      </c>
      <c r="N64" s="22">
        <v>0</v>
      </c>
      <c r="O64" s="22">
        <v>5238.96</v>
      </c>
      <c r="P64" s="21">
        <f t="shared" si="2"/>
        <v>71187.014794520554</v>
      </c>
      <c r="AA64" s="35"/>
    </row>
    <row r="65" spans="1:27" s="33" customFormat="1" ht="25.5" x14ac:dyDescent="0.2">
      <c r="A65" s="15" t="s">
        <v>117</v>
      </c>
      <c r="B65" s="25" t="s">
        <v>118</v>
      </c>
      <c r="C65" s="29">
        <v>7</v>
      </c>
      <c r="D65" s="17" t="s">
        <v>64</v>
      </c>
      <c r="E65" s="18">
        <v>503</v>
      </c>
      <c r="F65" s="30">
        <v>1</v>
      </c>
      <c r="G65" s="31">
        <v>1495.5</v>
      </c>
      <c r="H65" s="20">
        <f t="shared" si="4"/>
        <v>1495.5</v>
      </c>
      <c r="I65" s="21">
        <f t="shared" si="0"/>
        <v>17946</v>
      </c>
      <c r="J65" s="22">
        <v>0</v>
      </c>
      <c r="K65" s="22">
        <f t="shared" si="5"/>
        <v>245.83561643835617</v>
      </c>
      <c r="L65" s="22">
        <f t="shared" si="1"/>
        <v>2458.3561643835615</v>
      </c>
      <c r="M65" s="22">
        <v>0</v>
      </c>
      <c r="N65" s="22">
        <v>0</v>
      </c>
      <c r="O65" s="22">
        <v>2190.2400000000002</v>
      </c>
      <c r="P65" s="21">
        <f t="shared" si="2"/>
        <v>22840.431780821917</v>
      </c>
      <c r="AA65" s="35"/>
    </row>
    <row r="66" spans="1:27" s="33" customFormat="1" ht="25.5" x14ac:dyDescent="0.2">
      <c r="A66" s="15" t="s">
        <v>119</v>
      </c>
      <c r="B66" s="25" t="s">
        <v>120</v>
      </c>
      <c r="C66" s="29">
        <v>7</v>
      </c>
      <c r="D66" s="17" t="s">
        <v>64</v>
      </c>
      <c r="E66" s="18">
        <v>503</v>
      </c>
      <c r="F66" s="30">
        <v>1</v>
      </c>
      <c r="G66" s="31">
        <f>5223*2</f>
        <v>10446</v>
      </c>
      <c r="H66" s="20">
        <f t="shared" si="4"/>
        <v>10446</v>
      </c>
      <c r="I66" s="21">
        <f t="shared" si="0"/>
        <v>125352</v>
      </c>
      <c r="J66" s="22">
        <v>0</v>
      </c>
      <c r="K66" s="22">
        <f t="shared" si="5"/>
        <v>1717.1506849315069</v>
      </c>
      <c r="L66" s="22">
        <f t="shared" si="1"/>
        <v>17171.506849315068</v>
      </c>
      <c r="M66" s="22">
        <v>0</v>
      </c>
      <c r="N66" s="22">
        <v>0</v>
      </c>
      <c r="O66" s="22">
        <v>5891.5439999999999</v>
      </c>
      <c r="P66" s="21">
        <f t="shared" si="2"/>
        <v>150132.20153424656</v>
      </c>
      <c r="AA66" s="35"/>
    </row>
    <row r="67" spans="1:27" s="33" customFormat="1" ht="25.5" x14ac:dyDescent="0.2">
      <c r="A67" s="15" t="s">
        <v>121</v>
      </c>
      <c r="B67" s="25" t="s">
        <v>122</v>
      </c>
      <c r="C67" s="29">
        <v>7</v>
      </c>
      <c r="D67" s="17" t="s">
        <v>64</v>
      </c>
      <c r="E67" s="18">
        <v>503</v>
      </c>
      <c r="F67" s="30">
        <v>1</v>
      </c>
      <c r="G67" s="31">
        <f>3219.75*2</f>
        <v>6439.5</v>
      </c>
      <c r="H67" s="20">
        <f t="shared" si="4"/>
        <v>6439.5</v>
      </c>
      <c r="I67" s="21">
        <f t="shared" si="0"/>
        <v>77274</v>
      </c>
      <c r="J67" s="22">
        <v>0</v>
      </c>
      <c r="K67" s="22">
        <f t="shared" si="5"/>
        <v>1058.5479452054794</v>
      </c>
      <c r="L67" s="22">
        <f t="shared" si="1"/>
        <v>10585.479452054795</v>
      </c>
      <c r="M67" s="22">
        <v>0</v>
      </c>
      <c r="N67" s="22">
        <v>0</v>
      </c>
      <c r="O67" s="22">
        <v>3631.8779999999997</v>
      </c>
      <c r="P67" s="21">
        <f t="shared" si="2"/>
        <v>92549.905397260271</v>
      </c>
      <c r="AA67" s="35"/>
    </row>
    <row r="68" spans="1:27" s="33" customFormat="1" ht="25.5" x14ac:dyDescent="0.2">
      <c r="A68" s="15" t="s">
        <v>123</v>
      </c>
      <c r="B68" s="25" t="s">
        <v>124</v>
      </c>
      <c r="C68" s="29">
        <v>7</v>
      </c>
      <c r="D68" s="17" t="s">
        <v>64</v>
      </c>
      <c r="E68" s="18">
        <v>503</v>
      </c>
      <c r="F68" s="30">
        <v>1</v>
      </c>
      <c r="G68" s="31">
        <f>5653.0005*2</f>
        <v>11306.001</v>
      </c>
      <c r="H68" s="20">
        <f t="shared" si="4"/>
        <v>11306.001</v>
      </c>
      <c r="I68" s="21">
        <f t="shared" si="0"/>
        <v>135672.01199999999</v>
      </c>
      <c r="J68" s="22">
        <v>0</v>
      </c>
      <c r="K68" s="22">
        <f t="shared" si="5"/>
        <v>1858.5207123287669</v>
      </c>
      <c r="L68" s="22">
        <f t="shared" si="1"/>
        <v>18585.20712328767</v>
      </c>
      <c r="M68" s="22">
        <v>0</v>
      </c>
      <c r="N68" s="22">
        <v>0</v>
      </c>
      <c r="O68" s="22">
        <v>0</v>
      </c>
      <c r="P68" s="21">
        <f t="shared" si="2"/>
        <v>156115.7398356164</v>
      </c>
      <c r="AA68" s="35"/>
    </row>
    <row r="69" spans="1:27" s="33" customFormat="1" ht="25.5" x14ac:dyDescent="0.2">
      <c r="A69" s="15" t="s">
        <v>125</v>
      </c>
      <c r="B69" s="25" t="s">
        <v>126</v>
      </c>
      <c r="C69" s="29">
        <v>7</v>
      </c>
      <c r="D69" s="17" t="s">
        <v>64</v>
      </c>
      <c r="E69" s="18">
        <v>503</v>
      </c>
      <c r="F69" s="30">
        <v>1</v>
      </c>
      <c r="G69" s="31">
        <v>4800</v>
      </c>
      <c r="H69" s="20">
        <f t="shared" si="4"/>
        <v>4800</v>
      </c>
      <c r="I69" s="21">
        <f t="shared" si="0"/>
        <v>57600</v>
      </c>
      <c r="J69" s="22">
        <v>0</v>
      </c>
      <c r="K69" s="22">
        <f t="shared" si="5"/>
        <v>789.04109589041104</v>
      </c>
      <c r="L69" s="22">
        <f t="shared" si="1"/>
        <v>7890.41095890411</v>
      </c>
      <c r="M69" s="22">
        <v>0</v>
      </c>
      <c r="N69" s="22">
        <v>0</v>
      </c>
      <c r="O69" s="22">
        <v>4970.6400000000003</v>
      </c>
      <c r="P69" s="21">
        <f t="shared" si="2"/>
        <v>71250.092054794513</v>
      </c>
      <c r="AA69" s="35"/>
    </row>
    <row r="70" spans="1:27" s="33" customFormat="1" ht="25.5" x14ac:dyDescent="0.2">
      <c r="A70" s="15" t="s">
        <v>127</v>
      </c>
      <c r="B70" s="34" t="s">
        <v>30</v>
      </c>
      <c r="C70" s="29">
        <v>7</v>
      </c>
      <c r="D70" s="17" t="s">
        <v>64</v>
      </c>
      <c r="E70" s="18">
        <v>503</v>
      </c>
      <c r="F70" s="30">
        <v>1</v>
      </c>
      <c r="G70" s="31">
        <f>2931.75*2</f>
        <v>5863.5</v>
      </c>
      <c r="H70" s="20">
        <f t="shared" si="4"/>
        <v>5863.5</v>
      </c>
      <c r="I70" s="21">
        <f t="shared" si="0"/>
        <v>70362</v>
      </c>
      <c r="J70" s="22">
        <v>0</v>
      </c>
      <c r="K70" s="22">
        <f t="shared" si="5"/>
        <v>963.8630136986302</v>
      </c>
      <c r="L70" s="22">
        <f t="shared" si="1"/>
        <v>9638.6301369863013</v>
      </c>
      <c r="M70" s="22">
        <v>0</v>
      </c>
      <c r="N70" s="22">
        <v>0</v>
      </c>
      <c r="O70" s="22">
        <v>3307.0140000000001</v>
      </c>
      <c r="P70" s="21">
        <f t="shared" si="2"/>
        <v>84271.507150684934</v>
      </c>
      <c r="AA70" s="35"/>
    </row>
    <row r="71" spans="1:27" s="33" customFormat="1" ht="25.5" x14ac:dyDescent="0.2">
      <c r="A71" s="15" t="s">
        <v>129</v>
      </c>
      <c r="B71" s="34" t="s">
        <v>30</v>
      </c>
      <c r="C71" s="29">
        <v>7</v>
      </c>
      <c r="D71" s="17" t="s">
        <v>64</v>
      </c>
      <c r="E71" s="18">
        <v>503</v>
      </c>
      <c r="F71" s="30">
        <v>1</v>
      </c>
      <c r="G71" s="31">
        <f>3486*2</f>
        <v>6972</v>
      </c>
      <c r="H71" s="20">
        <f t="shared" si="4"/>
        <v>6972</v>
      </c>
      <c r="I71" s="21">
        <f t="shared" si="0"/>
        <v>83664</v>
      </c>
      <c r="J71" s="22">
        <v>0</v>
      </c>
      <c r="K71" s="22">
        <f t="shared" si="5"/>
        <v>1146.0821917808219</v>
      </c>
      <c r="L71" s="22">
        <f t="shared" si="1"/>
        <v>11460.82191780822</v>
      </c>
      <c r="M71" s="22">
        <v>0</v>
      </c>
      <c r="N71" s="22">
        <v>0</v>
      </c>
      <c r="O71" s="22">
        <v>3932.2080000000005</v>
      </c>
      <c r="P71" s="21">
        <f t="shared" si="2"/>
        <v>100203.11210958904</v>
      </c>
      <c r="AA71" s="35"/>
    </row>
    <row r="72" spans="1:27" s="33" customFormat="1" ht="25.5" x14ac:dyDescent="0.2">
      <c r="A72" s="15" t="s">
        <v>131</v>
      </c>
      <c r="B72" s="25" t="s">
        <v>132</v>
      </c>
      <c r="C72" s="29">
        <v>7</v>
      </c>
      <c r="D72" s="17" t="s">
        <v>64</v>
      </c>
      <c r="E72" s="18">
        <v>503</v>
      </c>
      <c r="F72" s="30">
        <v>1</v>
      </c>
      <c r="G72" s="31">
        <f>3219.75*2</f>
        <v>6439.5</v>
      </c>
      <c r="H72" s="20">
        <f t="shared" si="4"/>
        <v>6439.5</v>
      </c>
      <c r="I72" s="21">
        <f t="shared" si="0"/>
        <v>77274</v>
      </c>
      <c r="J72" s="22">
        <v>0</v>
      </c>
      <c r="K72" s="22">
        <f t="shared" si="5"/>
        <v>1058.5479452054794</v>
      </c>
      <c r="L72" s="22">
        <f t="shared" si="1"/>
        <v>10585.479452054795</v>
      </c>
      <c r="M72" s="22">
        <v>0</v>
      </c>
      <c r="N72" s="22">
        <v>0</v>
      </c>
      <c r="O72" s="22">
        <v>3631.8779999999997</v>
      </c>
      <c r="P72" s="21">
        <f t="shared" si="2"/>
        <v>92549.905397260271</v>
      </c>
      <c r="AA72" s="35"/>
    </row>
    <row r="73" spans="1:27" s="33" customFormat="1" ht="25.5" x14ac:dyDescent="0.2">
      <c r="A73" s="15" t="s">
        <v>133</v>
      </c>
      <c r="B73" s="25" t="s">
        <v>134</v>
      </c>
      <c r="C73" s="29">
        <v>7</v>
      </c>
      <c r="D73" s="17" t="s">
        <v>64</v>
      </c>
      <c r="E73" s="18">
        <v>503</v>
      </c>
      <c r="F73" s="30">
        <v>1</v>
      </c>
      <c r="G73" s="31">
        <f>2382.75*2</f>
        <v>4765.5</v>
      </c>
      <c r="H73" s="20">
        <f t="shared" si="4"/>
        <v>4765.5</v>
      </c>
      <c r="I73" s="21">
        <f t="shared" si="0"/>
        <v>57186</v>
      </c>
      <c r="J73" s="22">
        <v>0</v>
      </c>
      <c r="K73" s="22">
        <f t="shared" si="5"/>
        <v>783.36986301369859</v>
      </c>
      <c r="L73" s="22">
        <f t="shared" si="1"/>
        <v>7833.6986301369861</v>
      </c>
      <c r="M73" s="22">
        <v>0</v>
      </c>
      <c r="N73" s="22">
        <v>0</v>
      </c>
      <c r="O73" s="22">
        <v>2687.7420000000002</v>
      </c>
      <c r="P73" s="21">
        <f t="shared" si="2"/>
        <v>68490.810493150682</v>
      </c>
      <c r="AA73" s="35"/>
    </row>
    <row r="74" spans="1:27" s="33" customFormat="1" ht="25.5" x14ac:dyDescent="0.2">
      <c r="A74" s="15" t="s">
        <v>135</v>
      </c>
      <c r="B74" s="25" t="s">
        <v>136</v>
      </c>
      <c r="C74" s="29">
        <v>7</v>
      </c>
      <c r="D74" s="17" t="s">
        <v>64</v>
      </c>
      <c r="E74" s="18">
        <v>503</v>
      </c>
      <c r="F74" s="30">
        <v>1</v>
      </c>
      <c r="G74" s="31">
        <f>1547.25*2</f>
        <v>3094.5</v>
      </c>
      <c r="H74" s="20">
        <f t="shared" ref="H74:H138" si="11">+G74*F74</f>
        <v>3094.5</v>
      </c>
      <c r="I74" s="21">
        <f t="shared" si="0"/>
        <v>37134</v>
      </c>
      <c r="J74" s="22">
        <v>0</v>
      </c>
      <c r="K74" s="22">
        <f t="shared" ref="K74:K138" si="12">I74/365*20*25%</f>
        <v>508.68493150684935</v>
      </c>
      <c r="L74" s="22">
        <f t="shared" si="1"/>
        <v>5086.8493150684935</v>
      </c>
      <c r="M74" s="22">
        <v>0</v>
      </c>
      <c r="N74" s="22">
        <v>0</v>
      </c>
      <c r="O74" s="22">
        <v>1745.2979999999998</v>
      </c>
      <c r="P74" s="21">
        <f t="shared" si="2"/>
        <v>44474.832246575344</v>
      </c>
      <c r="AA74" s="35"/>
    </row>
    <row r="75" spans="1:27" s="33" customFormat="1" ht="25.5" x14ac:dyDescent="0.2">
      <c r="A75" s="15" t="s">
        <v>137</v>
      </c>
      <c r="B75" s="25" t="s">
        <v>138</v>
      </c>
      <c r="C75" s="29">
        <v>7</v>
      </c>
      <c r="D75" s="17" t="s">
        <v>64</v>
      </c>
      <c r="E75" s="18">
        <v>503</v>
      </c>
      <c r="F75" s="30">
        <v>1</v>
      </c>
      <c r="G75" s="31">
        <f>4413.501*2</f>
        <v>8827.0020000000004</v>
      </c>
      <c r="H75" s="20">
        <f t="shared" si="11"/>
        <v>8827.0020000000004</v>
      </c>
      <c r="I75" s="21">
        <f t="shared" si="0"/>
        <v>105924.024</v>
      </c>
      <c r="J75" s="22">
        <v>0</v>
      </c>
      <c r="K75" s="22">
        <f t="shared" si="12"/>
        <v>1451.0140273972604</v>
      </c>
      <c r="L75" s="22">
        <f t="shared" si="1"/>
        <v>14510.140273972604</v>
      </c>
      <c r="M75" s="22">
        <v>0</v>
      </c>
      <c r="N75" s="22">
        <v>0</v>
      </c>
      <c r="O75" s="22">
        <v>4978.4279999999999</v>
      </c>
      <c r="P75" s="21">
        <f t="shared" si="2"/>
        <v>126863.60630136987</v>
      </c>
      <c r="AA75" s="35"/>
    </row>
    <row r="76" spans="1:27" s="33" customFormat="1" ht="25.5" x14ac:dyDescent="0.2">
      <c r="A76" s="15" t="s">
        <v>139</v>
      </c>
      <c r="B76" s="25" t="s">
        <v>140</v>
      </c>
      <c r="C76" s="29">
        <v>7</v>
      </c>
      <c r="D76" s="17" t="s">
        <v>64</v>
      </c>
      <c r="E76" s="18">
        <v>503</v>
      </c>
      <c r="F76" s="30">
        <v>1</v>
      </c>
      <c r="G76" s="31">
        <f>3900*2</f>
        <v>7800</v>
      </c>
      <c r="H76" s="20">
        <f t="shared" si="11"/>
        <v>7800</v>
      </c>
      <c r="I76" s="21">
        <f t="shared" si="0"/>
        <v>93600</v>
      </c>
      <c r="J76" s="22">
        <v>0</v>
      </c>
      <c r="K76" s="22">
        <f t="shared" si="12"/>
        <v>1282.1917808219177</v>
      </c>
      <c r="L76" s="22">
        <f t="shared" si="1"/>
        <v>12821.917808219177</v>
      </c>
      <c r="M76" s="22">
        <v>0</v>
      </c>
      <c r="N76" s="22">
        <v>0</v>
      </c>
      <c r="O76" s="22">
        <v>4399.2000000000007</v>
      </c>
      <c r="P76" s="21">
        <f t="shared" si="2"/>
        <v>112103.30958904109</v>
      </c>
      <c r="AA76" s="35"/>
    </row>
    <row r="77" spans="1:27" s="33" customFormat="1" ht="25.5" x14ac:dyDescent="0.2">
      <c r="A77" s="15" t="s">
        <v>141</v>
      </c>
      <c r="B77" s="25" t="s">
        <v>30</v>
      </c>
      <c r="C77" s="29">
        <v>7</v>
      </c>
      <c r="D77" s="17" t="s">
        <v>64</v>
      </c>
      <c r="E77" s="18">
        <v>503</v>
      </c>
      <c r="F77" s="30">
        <v>1</v>
      </c>
      <c r="G77" s="31">
        <f>2665.5*2</f>
        <v>5331</v>
      </c>
      <c r="H77" s="20">
        <f t="shared" si="11"/>
        <v>5331</v>
      </c>
      <c r="I77" s="21">
        <f t="shared" si="0"/>
        <v>63972</v>
      </c>
      <c r="J77" s="22">
        <v>0</v>
      </c>
      <c r="K77" s="22">
        <f t="shared" si="12"/>
        <v>876.32876712328766</v>
      </c>
      <c r="L77" s="22">
        <f t="shared" si="1"/>
        <v>8763.2876712328762</v>
      </c>
      <c r="M77" s="22">
        <v>0</v>
      </c>
      <c r="N77" s="22">
        <v>0</v>
      </c>
      <c r="O77" s="22">
        <v>3006.6839999999997</v>
      </c>
      <c r="P77" s="21">
        <f t="shared" si="2"/>
        <v>76618.300438356164</v>
      </c>
      <c r="AA77" s="35"/>
    </row>
    <row r="78" spans="1:27" s="33" customFormat="1" ht="25.5" x14ac:dyDescent="0.2">
      <c r="A78" s="15" t="s">
        <v>143</v>
      </c>
      <c r="B78" s="25" t="s">
        <v>144</v>
      </c>
      <c r="C78" s="29">
        <v>7</v>
      </c>
      <c r="D78" s="17" t="s">
        <v>64</v>
      </c>
      <c r="E78" s="18">
        <v>503</v>
      </c>
      <c r="F78" s="30">
        <v>1</v>
      </c>
      <c r="G78" s="31">
        <f>3486*2</f>
        <v>6972</v>
      </c>
      <c r="H78" s="20">
        <f t="shared" si="11"/>
        <v>6972</v>
      </c>
      <c r="I78" s="21">
        <f t="shared" ref="I78:I148" si="13">F78*G78*12</f>
        <v>83664</v>
      </c>
      <c r="J78" s="22">
        <v>0</v>
      </c>
      <c r="K78" s="22">
        <f t="shared" si="12"/>
        <v>1146.0821917808219</v>
      </c>
      <c r="L78" s="22">
        <f t="shared" ref="L78:L148" si="14">I78/365*50</f>
        <v>11460.82191780822</v>
      </c>
      <c r="M78" s="22">
        <v>0</v>
      </c>
      <c r="N78" s="22">
        <v>0</v>
      </c>
      <c r="O78" s="22">
        <v>3932.2080000000005</v>
      </c>
      <c r="P78" s="21">
        <f t="shared" ref="P78:P148" si="15">SUM(I78:O78)</f>
        <v>100203.11210958904</v>
      </c>
      <c r="AA78" s="35"/>
    </row>
    <row r="79" spans="1:27" s="33" customFormat="1" ht="25.5" x14ac:dyDescent="0.2">
      <c r="A79" s="15" t="s">
        <v>145</v>
      </c>
      <c r="B79" s="34" t="s">
        <v>30</v>
      </c>
      <c r="C79" s="29">
        <v>7</v>
      </c>
      <c r="D79" s="17" t="s">
        <v>64</v>
      </c>
      <c r="E79" s="18">
        <v>503</v>
      </c>
      <c r="F79" s="30">
        <v>1</v>
      </c>
      <c r="G79" s="31">
        <f>3486*2</f>
        <v>6972</v>
      </c>
      <c r="H79" s="20">
        <f t="shared" si="11"/>
        <v>6972</v>
      </c>
      <c r="I79" s="21">
        <f t="shared" si="13"/>
        <v>83664</v>
      </c>
      <c r="J79" s="22">
        <v>0</v>
      </c>
      <c r="K79" s="22">
        <f t="shared" si="12"/>
        <v>1146.0821917808219</v>
      </c>
      <c r="L79" s="22">
        <f t="shared" si="14"/>
        <v>11460.82191780822</v>
      </c>
      <c r="M79" s="22">
        <v>0</v>
      </c>
      <c r="N79" s="22">
        <v>0</v>
      </c>
      <c r="O79" s="22">
        <v>3932.2080000000005</v>
      </c>
      <c r="P79" s="21">
        <f t="shared" si="15"/>
        <v>100203.11210958904</v>
      </c>
      <c r="AA79" s="35"/>
    </row>
    <row r="80" spans="1:27" s="33" customFormat="1" ht="25.5" x14ac:dyDescent="0.2">
      <c r="A80" s="15" t="s">
        <v>147</v>
      </c>
      <c r="B80" s="25" t="s">
        <v>30</v>
      </c>
      <c r="C80" s="29">
        <v>7</v>
      </c>
      <c r="D80" s="17" t="s">
        <v>64</v>
      </c>
      <c r="E80" s="18">
        <v>503</v>
      </c>
      <c r="F80" s="30">
        <v>1</v>
      </c>
      <c r="G80" s="31">
        <f>2706*2</f>
        <v>5412</v>
      </c>
      <c r="H80" s="20">
        <f t="shared" si="11"/>
        <v>5412</v>
      </c>
      <c r="I80" s="21">
        <f t="shared" si="13"/>
        <v>64944</v>
      </c>
      <c r="J80" s="22">
        <v>0</v>
      </c>
      <c r="K80" s="22">
        <f t="shared" si="12"/>
        <v>889.64383561643842</v>
      </c>
      <c r="L80" s="22">
        <f t="shared" si="14"/>
        <v>8896.4383561643845</v>
      </c>
      <c r="M80" s="22">
        <v>0</v>
      </c>
      <c r="N80" s="22">
        <v>0</v>
      </c>
      <c r="O80" s="22">
        <v>3052.3679999999999</v>
      </c>
      <c r="P80" s="21">
        <f t="shared" si="15"/>
        <v>77782.450191780823</v>
      </c>
      <c r="AA80" s="35"/>
    </row>
    <row r="81" spans="1:27" s="33" customFormat="1" ht="25.5" x14ac:dyDescent="0.2">
      <c r="A81" s="15" t="s">
        <v>149</v>
      </c>
      <c r="B81" s="25" t="s">
        <v>30</v>
      </c>
      <c r="C81" s="29">
        <v>7</v>
      </c>
      <c r="D81" s="17" t="s">
        <v>64</v>
      </c>
      <c r="E81" s="18">
        <v>503</v>
      </c>
      <c r="F81" s="30">
        <v>1</v>
      </c>
      <c r="G81" s="31">
        <f>1564.5*2</f>
        <v>3129</v>
      </c>
      <c r="H81" s="20">
        <f t="shared" si="11"/>
        <v>3129</v>
      </c>
      <c r="I81" s="21">
        <f t="shared" si="13"/>
        <v>37548</v>
      </c>
      <c r="J81" s="22">
        <v>0</v>
      </c>
      <c r="K81" s="22">
        <f t="shared" si="12"/>
        <v>514.35616438356169</v>
      </c>
      <c r="L81" s="22">
        <f t="shared" si="14"/>
        <v>5143.5616438356165</v>
      </c>
      <c r="M81" s="22">
        <v>0</v>
      </c>
      <c r="N81" s="22">
        <v>0</v>
      </c>
      <c r="O81" s="22">
        <v>1764.7559999999999</v>
      </c>
      <c r="P81" s="21">
        <f t="shared" si="15"/>
        <v>44970.673808219181</v>
      </c>
      <c r="AA81" s="35"/>
    </row>
    <row r="82" spans="1:27" s="33" customFormat="1" ht="25.5" x14ac:dyDescent="0.2">
      <c r="A82" s="15" t="s">
        <v>145</v>
      </c>
      <c r="B82" s="25" t="s">
        <v>30</v>
      </c>
      <c r="C82" s="29">
        <v>7</v>
      </c>
      <c r="D82" s="17" t="s">
        <v>64</v>
      </c>
      <c r="E82" s="18">
        <v>503</v>
      </c>
      <c r="F82" s="30">
        <v>1</v>
      </c>
      <c r="G82" s="31">
        <f>2931.75*2</f>
        <v>5863.5</v>
      </c>
      <c r="H82" s="20">
        <f t="shared" si="11"/>
        <v>5863.5</v>
      </c>
      <c r="I82" s="21">
        <f t="shared" si="13"/>
        <v>70362</v>
      </c>
      <c r="J82" s="22">
        <v>0</v>
      </c>
      <c r="K82" s="22">
        <f t="shared" si="12"/>
        <v>963.8630136986302</v>
      </c>
      <c r="L82" s="22">
        <f t="shared" si="14"/>
        <v>9638.6301369863013</v>
      </c>
      <c r="M82" s="22">
        <v>0</v>
      </c>
      <c r="N82" s="22">
        <v>0</v>
      </c>
      <c r="O82" s="22">
        <v>3307.0140000000001</v>
      </c>
      <c r="P82" s="21">
        <f t="shared" si="15"/>
        <v>84271.507150684934</v>
      </c>
      <c r="AA82" s="35"/>
    </row>
    <row r="83" spans="1:27" s="33" customFormat="1" ht="25.5" x14ac:dyDescent="0.2">
      <c r="A83" s="15" t="s">
        <v>151</v>
      </c>
      <c r="B83" s="25" t="s">
        <v>152</v>
      </c>
      <c r="C83" s="29">
        <v>7</v>
      </c>
      <c r="D83" s="17" t="s">
        <v>64</v>
      </c>
      <c r="E83" s="18">
        <v>503</v>
      </c>
      <c r="F83" s="30">
        <v>1</v>
      </c>
      <c r="G83" s="31">
        <f>2835.501*2</f>
        <v>5671.0020000000004</v>
      </c>
      <c r="H83" s="20">
        <f t="shared" si="11"/>
        <v>5671.0020000000004</v>
      </c>
      <c r="I83" s="21">
        <f t="shared" si="13"/>
        <v>68052.024000000005</v>
      </c>
      <c r="J83" s="22">
        <v>0</v>
      </c>
      <c r="K83" s="22">
        <f t="shared" si="12"/>
        <v>932.21950684931517</v>
      </c>
      <c r="L83" s="22">
        <f t="shared" si="14"/>
        <v>9322.1950684931508</v>
      </c>
      <c r="M83" s="22">
        <v>0</v>
      </c>
      <c r="N83" s="22">
        <v>0</v>
      </c>
      <c r="O83" s="22">
        <v>3198.4439999999995</v>
      </c>
      <c r="P83" s="21">
        <f t="shared" si="15"/>
        <v>81504.882575342475</v>
      </c>
      <c r="AA83" s="35"/>
    </row>
    <row r="84" spans="1:27" s="33" customFormat="1" ht="25.5" x14ac:dyDescent="0.2">
      <c r="A84" s="15" t="s">
        <v>153</v>
      </c>
      <c r="B84" s="25" t="s">
        <v>154</v>
      </c>
      <c r="C84" s="29">
        <v>7</v>
      </c>
      <c r="D84" s="17" t="s">
        <v>64</v>
      </c>
      <c r="E84" s="18">
        <v>503</v>
      </c>
      <c r="F84" s="30">
        <v>1</v>
      </c>
      <c r="G84" s="31">
        <v>5299.5</v>
      </c>
      <c r="H84" s="20">
        <f t="shared" si="11"/>
        <v>5299.5</v>
      </c>
      <c r="I84" s="21">
        <f t="shared" si="13"/>
        <v>63594</v>
      </c>
      <c r="J84" s="22">
        <v>0</v>
      </c>
      <c r="K84" s="22">
        <f t="shared" si="12"/>
        <v>871.15068493150693</v>
      </c>
      <c r="L84" s="22">
        <f t="shared" si="14"/>
        <v>8711.5068493150684</v>
      </c>
      <c r="M84" s="22">
        <v>0</v>
      </c>
      <c r="N84" s="22">
        <v>0</v>
      </c>
      <c r="O84" s="22">
        <v>7852.7999999999993</v>
      </c>
      <c r="P84" s="21">
        <f t="shared" si="15"/>
        <v>81029.457534246569</v>
      </c>
      <c r="AA84" s="35"/>
    </row>
    <row r="85" spans="1:27" s="14" customFormat="1" ht="15" customHeight="1" x14ac:dyDescent="0.2">
      <c r="A85" s="56" t="s">
        <v>23</v>
      </c>
      <c r="B85" s="56"/>
      <c r="C85" s="56"/>
      <c r="D85" s="56"/>
      <c r="E85" s="56"/>
      <c r="F85" s="23">
        <f>SUM(F35:F84)</f>
        <v>51</v>
      </c>
      <c r="G85" s="20"/>
      <c r="H85" s="20"/>
      <c r="I85" s="24">
        <f>SUM(I35:I84)</f>
        <v>4227354.0720000006</v>
      </c>
      <c r="J85" s="24">
        <f t="shared" ref="J85:P85" si="16">SUM(J35:J84)</f>
        <v>0</v>
      </c>
      <c r="K85" s="24">
        <f t="shared" si="16"/>
        <v>57908.959890410952</v>
      </c>
      <c r="L85" s="24">
        <f t="shared" si="16"/>
        <v>579089.59890410956</v>
      </c>
      <c r="M85" s="24">
        <f t="shared" si="16"/>
        <v>0</v>
      </c>
      <c r="N85" s="24">
        <f t="shared" si="16"/>
        <v>0</v>
      </c>
      <c r="O85" s="24">
        <f t="shared" si="16"/>
        <v>339909.21360000019</v>
      </c>
      <c r="P85" s="24">
        <f t="shared" si="16"/>
        <v>5204261.8443945209</v>
      </c>
    </row>
    <row r="86" spans="1:27" s="14" customFormat="1" ht="15.75" x14ac:dyDescent="0.2">
      <c r="A86" s="15" t="s">
        <v>155</v>
      </c>
      <c r="B86" s="25" t="s">
        <v>156</v>
      </c>
      <c r="C86" s="29">
        <v>8</v>
      </c>
      <c r="D86" s="17" t="s">
        <v>155</v>
      </c>
      <c r="E86" s="18">
        <v>503</v>
      </c>
      <c r="F86" s="30">
        <v>1</v>
      </c>
      <c r="G86" s="31">
        <v>11538</v>
      </c>
      <c r="H86" s="20">
        <f t="shared" si="11"/>
        <v>11538</v>
      </c>
      <c r="I86" s="21">
        <f t="shared" si="13"/>
        <v>138456</v>
      </c>
      <c r="J86" s="22">
        <v>0</v>
      </c>
      <c r="K86" s="22">
        <f t="shared" si="12"/>
        <v>1896.6575342465753</v>
      </c>
      <c r="L86" s="22">
        <f t="shared" si="14"/>
        <v>18966.575342465752</v>
      </c>
      <c r="M86" s="22">
        <v>0</v>
      </c>
      <c r="N86" s="22">
        <v>0</v>
      </c>
      <c r="O86" s="22">
        <v>0</v>
      </c>
      <c r="P86" s="21">
        <f t="shared" si="15"/>
        <v>159319.23287671231</v>
      </c>
    </row>
    <row r="87" spans="1:27" s="14" customFormat="1" ht="22.5" x14ac:dyDescent="0.2">
      <c r="A87" s="15" t="s">
        <v>39</v>
      </c>
      <c r="B87" s="34" t="s">
        <v>157</v>
      </c>
      <c r="C87" s="29">
        <v>8</v>
      </c>
      <c r="D87" s="17" t="s">
        <v>155</v>
      </c>
      <c r="E87" s="18">
        <v>503</v>
      </c>
      <c r="F87" s="30">
        <v>2</v>
      </c>
      <c r="G87" s="31">
        <v>8073</v>
      </c>
      <c r="H87" s="20">
        <f t="shared" si="11"/>
        <v>16146</v>
      </c>
      <c r="I87" s="21">
        <f t="shared" si="13"/>
        <v>193752</v>
      </c>
      <c r="J87" s="22">
        <v>0</v>
      </c>
      <c r="K87" s="22">
        <f t="shared" si="12"/>
        <v>2654.1369863013697</v>
      </c>
      <c r="L87" s="22">
        <f t="shared" si="14"/>
        <v>26541.369863013701</v>
      </c>
      <c r="M87" s="22">
        <v>0</v>
      </c>
      <c r="N87" s="22">
        <v>0</v>
      </c>
      <c r="O87" s="22">
        <v>12332.0016</v>
      </c>
      <c r="P87" s="21">
        <f t="shared" si="15"/>
        <v>235279.50844931506</v>
      </c>
    </row>
    <row r="88" spans="1:27" s="14" customFormat="1" ht="25.5" x14ac:dyDescent="0.2">
      <c r="A88" s="15" t="s">
        <v>158</v>
      </c>
      <c r="B88" s="25" t="s">
        <v>159</v>
      </c>
      <c r="C88" s="29">
        <v>8</v>
      </c>
      <c r="D88" s="17" t="s">
        <v>155</v>
      </c>
      <c r="E88" s="18">
        <v>503</v>
      </c>
      <c r="F88" s="30">
        <v>1</v>
      </c>
      <c r="G88" s="31">
        <v>3606</v>
      </c>
      <c r="H88" s="20">
        <f t="shared" si="11"/>
        <v>3606</v>
      </c>
      <c r="I88" s="21">
        <f t="shared" si="13"/>
        <v>43272</v>
      </c>
      <c r="J88" s="22">
        <v>0</v>
      </c>
      <c r="K88" s="22">
        <f t="shared" si="12"/>
        <v>592.76712328767121</v>
      </c>
      <c r="L88" s="22">
        <f t="shared" si="14"/>
        <v>5927.6712328767126</v>
      </c>
      <c r="M88" s="22">
        <v>0</v>
      </c>
      <c r="N88" s="22">
        <v>0</v>
      </c>
      <c r="O88" s="22">
        <v>5729.0016000000005</v>
      </c>
      <c r="P88" s="21">
        <f t="shared" si="15"/>
        <v>55521.439956164388</v>
      </c>
    </row>
    <row r="89" spans="1:27" s="14" customFormat="1" ht="15.75" x14ac:dyDescent="0.2">
      <c r="A89" s="15" t="s">
        <v>160</v>
      </c>
      <c r="B89" s="25" t="s">
        <v>161</v>
      </c>
      <c r="C89" s="29">
        <v>8</v>
      </c>
      <c r="D89" s="17" t="s">
        <v>155</v>
      </c>
      <c r="E89" s="18">
        <v>503</v>
      </c>
      <c r="F89" s="30">
        <v>1</v>
      </c>
      <c r="G89" s="31">
        <v>4356</v>
      </c>
      <c r="H89" s="20">
        <f t="shared" si="11"/>
        <v>4356</v>
      </c>
      <c r="I89" s="21">
        <f t="shared" si="13"/>
        <v>52272</v>
      </c>
      <c r="J89" s="22">
        <v>0</v>
      </c>
      <c r="K89" s="22">
        <f t="shared" si="12"/>
        <v>716.05479452054794</v>
      </c>
      <c r="L89" s="22">
        <f t="shared" si="14"/>
        <v>7160.5479452054797</v>
      </c>
      <c r="M89" s="22">
        <v>0</v>
      </c>
      <c r="N89" s="22">
        <v>0</v>
      </c>
      <c r="O89" s="22">
        <v>6902.0015999999996</v>
      </c>
      <c r="P89" s="21">
        <f t="shared" si="15"/>
        <v>67050.604339726022</v>
      </c>
    </row>
    <row r="90" spans="1:27" s="14" customFormat="1" ht="15" customHeight="1" x14ac:dyDescent="0.2">
      <c r="A90" s="56" t="s">
        <v>23</v>
      </c>
      <c r="B90" s="56"/>
      <c r="C90" s="56"/>
      <c r="D90" s="56"/>
      <c r="E90" s="56"/>
      <c r="F90" s="23">
        <f>SUM(F86:F89)</f>
        <v>5</v>
      </c>
      <c r="G90" s="20"/>
      <c r="H90" s="20"/>
      <c r="I90" s="24">
        <f>SUM(I86:I89)</f>
        <v>427752</v>
      </c>
      <c r="J90" s="24">
        <f t="shared" ref="J90:P90" si="17">SUM(J86:J89)</f>
        <v>0</v>
      </c>
      <c r="K90" s="24">
        <f t="shared" si="17"/>
        <v>5859.6164383561636</v>
      </c>
      <c r="L90" s="24">
        <f t="shared" si="17"/>
        <v>58596.164383561641</v>
      </c>
      <c r="M90" s="24">
        <f t="shared" si="17"/>
        <v>0</v>
      </c>
      <c r="N90" s="24">
        <f t="shared" si="17"/>
        <v>0</v>
      </c>
      <c r="O90" s="24">
        <f t="shared" si="17"/>
        <v>24963.004799999999</v>
      </c>
      <c r="P90" s="24">
        <f t="shared" si="17"/>
        <v>517170.78562191781</v>
      </c>
    </row>
    <row r="91" spans="1:27" s="14" customFormat="1" ht="15.75" x14ac:dyDescent="0.2">
      <c r="A91" s="15" t="s">
        <v>162</v>
      </c>
      <c r="B91" s="25" t="s">
        <v>163</v>
      </c>
      <c r="C91" s="29">
        <v>9</v>
      </c>
      <c r="D91" s="17" t="s">
        <v>164</v>
      </c>
      <c r="E91" s="18">
        <v>503</v>
      </c>
      <c r="F91" s="30">
        <v>1</v>
      </c>
      <c r="G91" s="31">
        <v>16482</v>
      </c>
      <c r="H91" s="20">
        <f t="shared" si="11"/>
        <v>16482</v>
      </c>
      <c r="I91" s="21">
        <f t="shared" si="13"/>
        <v>197784</v>
      </c>
      <c r="J91" s="22">
        <v>0</v>
      </c>
      <c r="K91" s="22">
        <f t="shared" si="12"/>
        <v>2709.3698630136987</v>
      </c>
      <c r="L91" s="22">
        <f t="shared" si="14"/>
        <v>27093.698630136987</v>
      </c>
      <c r="M91" s="22">
        <v>0</v>
      </c>
      <c r="N91" s="22">
        <v>0</v>
      </c>
      <c r="O91" s="22">
        <v>0</v>
      </c>
      <c r="P91" s="21">
        <f t="shared" si="15"/>
        <v>227587.0684931507</v>
      </c>
    </row>
    <row r="92" spans="1:27" s="14" customFormat="1" ht="15.75" x14ac:dyDescent="0.2">
      <c r="A92" s="15" t="s">
        <v>165</v>
      </c>
      <c r="B92" s="25" t="s">
        <v>166</v>
      </c>
      <c r="C92" s="29">
        <v>9</v>
      </c>
      <c r="D92" s="17" t="s">
        <v>164</v>
      </c>
      <c r="E92" s="18">
        <v>503</v>
      </c>
      <c r="F92" s="30">
        <v>1</v>
      </c>
      <c r="G92" s="31">
        <v>8073</v>
      </c>
      <c r="H92" s="20">
        <f t="shared" si="11"/>
        <v>8073</v>
      </c>
      <c r="I92" s="21">
        <f t="shared" si="13"/>
        <v>96876</v>
      </c>
      <c r="J92" s="22">
        <v>0</v>
      </c>
      <c r="K92" s="22">
        <f t="shared" si="12"/>
        <v>1327.0684931506848</v>
      </c>
      <c r="L92" s="22">
        <f t="shared" si="14"/>
        <v>13270.68493150685</v>
      </c>
      <c r="M92" s="22">
        <v>0</v>
      </c>
      <c r="N92" s="22">
        <v>0</v>
      </c>
      <c r="O92" s="22">
        <v>12331.0008</v>
      </c>
      <c r="P92" s="21">
        <f t="shared" si="15"/>
        <v>123804.75422465753</v>
      </c>
    </row>
    <row r="93" spans="1:27" s="14" customFormat="1" ht="15.75" x14ac:dyDescent="0.2">
      <c r="A93" s="15" t="s">
        <v>167</v>
      </c>
      <c r="B93" s="25" t="s">
        <v>168</v>
      </c>
      <c r="C93" s="29">
        <v>9</v>
      </c>
      <c r="D93" s="17" t="s">
        <v>164</v>
      </c>
      <c r="E93" s="18">
        <v>503</v>
      </c>
      <c r="F93" s="30">
        <v>1</v>
      </c>
      <c r="G93" s="31">
        <v>7771.5</v>
      </c>
      <c r="H93" s="20">
        <f t="shared" si="11"/>
        <v>7771.5</v>
      </c>
      <c r="I93" s="21">
        <f t="shared" si="13"/>
        <v>93258</v>
      </c>
      <c r="J93" s="22">
        <v>0</v>
      </c>
      <c r="K93" s="22">
        <f t="shared" si="12"/>
        <v>1277.5068493150686</v>
      </c>
      <c r="L93" s="22">
        <f t="shared" si="14"/>
        <v>12775.068493150686</v>
      </c>
      <c r="M93" s="22">
        <v>0</v>
      </c>
      <c r="N93" s="22">
        <v>0</v>
      </c>
      <c r="O93" s="22">
        <v>11128.0008</v>
      </c>
      <c r="P93" s="21">
        <f t="shared" si="15"/>
        <v>118438.57614246575</v>
      </c>
    </row>
    <row r="94" spans="1:27" s="14" customFormat="1" ht="15.75" x14ac:dyDescent="0.2">
      <c r="A94" s="15" t="s">
        <v>67</v>
      </c>
      <c r="B94" s="25" t="s">
        <v>169</v>
      </c>
      <c r="C94" s="29">
        <v>9</v>
      </c>
      <c r="D94" s="17" t="s">
        <v>164</v>
      </c>
      <c r="E94" s="18">
        <v>503</v>
      </c>
      <c r="F94" s="30">
        <v>1</v>
      </c>
      <c r="G94" s="31">
        <f>2750.001*2</f>
        <v>5500.0020000000004</v>
      </c>
      <c r="H94" s="20">
        <f t="shared" si="11"/>
        <v>5500.0020000000004</v>
      </c>
      <c r="I94" s="21">
        <f t="shared" si="13"/>
        <v>66000.024000000005</v>
      </c>
      <c r="J94" s="22">
        <v>0</v>
      </c>
      <c r="K94" s="22">
        <f t="shared" si="12"/>
        <v>904.10991780821928</v>
      </c>
      <c r="L94" s="22">
        <f t="shared" si="14"/>
        <v>9041.0991780821932</v>
      </c>
      <c r="M94" s="22">
        <v>0</v>
      </c>
      <c r="N94" s="22">
        <v>0</v>
      </c>
      <c r="O94" s="22">
        <v>3102</v>
      </c>
      <c r="P94" s="21">
        <f t="shared" si="15"/>
        <v>79047.23309589042</v>
      </c>
    </row>
    <row r="95" spans="1:27" s="14" customFormat="1" ht="15" customHeight="1" x14ac:dyDescent="0.2">
      <c r="A95" s="56" t="s">
        <v>23</v>
      </c>
      <c r="B95" s="56"/>
      <c r="C95" s="56"/>
      <c r="D95" s="56"/>
      <c r="E95" s="56"/>
      <c r="F95" s="23">
        <f>SUM(F91:F94)</f>
        <v>4</v>
      </c>
      <c r="G95" s="20"/>
      <c r="H95" s="20"/>
      <c r="I95" s="24">
        <f>SUM(I91:I94)</f>
        <v>453918.02399999998</v>
      </c>
      <c r="J95" s="24">
        <f t="shared" ref="J95:P95" si="18">SUM(J91:J94)</f>
        <v>0</v>
      </c>
      <c r="K95" s="24">
        <f t="shared" si="18"/>
        <v>6218.0551232876714</v>
      </c>
      <c r="L95" s="24">
        <f t="shared" si="18"/>
        <v>62180.551232876714</v>
      </c>
      <c r="M95" s="24">
        <f t="shared" si="18"/>
        <v>0</v>
      </c>
      <c r="N95" s="24">
        <f t="shared" si="18"/>
        <v>0</v>
      </c>
      <c r="O95" s="24">
        <f t="shared" si="18"/>
        <v>26561.0016</v>
      </c>
      <c r="P95" s="24">
        <f t="shared" si="18"/>
        <v>548877.63195616438</v>
      </c>
    </row>
    <row r="96" spans="1:27" s="14" customFormat="1" ht="15.75" x14ac:dyDescent="0.2">
      <c r="A96" s="15" t="s">
        <v>170</v>
      </c>
      <c r="B96" s="25" t="s">
        <v>171</v>
      </c>
      <c r="C96" s="29">
        <v>10</v>
      </c>
      <c r="D96" s="17" t="s">
        <v>172</v>
      </c>
      <c r="E96" s="18">
        <v>502</v>
      </c>
      <c r="F96" s="30">
        <v>1</v>
      </c>
      <c r="G96" s="31">
        <v>11856</v>
      </c>
      <c r="H96" s="20">
        <f t="shared" si="11"/>
        <v>11856</v>
      </c>
      <c r="I96" s="21">
        <f t="shared" si="13"/>
        <v>142272</v>
      </c>
      <c r="J96" s="22">
        <v>0</v>
      </c>
      <c r="K96" s="22">
        <f t="shared" si="12"/>
        <v>1948.9315068493149</v>
      </c>
      <c r="L96" s="22">
        <f t="shared" si="14"/>
        <v>19489.31506849315</v>
      </c>
      <c r="M96" s="22">
        <v>0</v>
      </c>
      <c r="N96" s="22">
        <v>0</v>
      </c>
      <c r="O96" s="22">
        <v>5423.0016000000005</v>
      </c>
      <c r="P96" s="21">
        <f t="shared" si="15"/>
        <v>169133.24817534245</v>
      </c>
    </row>
    <row r="97" spans="1:26" s="14" customFormat="1" ht="15.75" x14ac:dyDescent="0.2">
      <c r="A97" s="15" t="s">
        <v>173</v>
      </c>
      <c r="B97" s="34" t="s">
        <v>410</v>
      </c>
      <c r="C97" s="29">
        <v>10</v>
      </c>
      <c r="D97" s="17" t="s">
        <v>172</v>
      </c>
      <c r="E97" s="18">
        <v>502</v>
      </c>
      <c r="F97" s="30">
        <v>2</v>
      </c>
      <c r="G97" s="31">
        <v>5856</v>
      </c>
      <c r="H97" s="20">
        <f t="shared" si="11"/>
        <v>11712</v>
      </c>
      <c r="I97" s="21">
        <f t="shared" si="13"/>
        <v>140544</v>
      </c>
      <c r="J97" s="22">
        <v>0</v>
      </c>
      <c r="K97" s="22">
        <f t="shared" si="12"/>
        <v>1925.2602739726026</v>
      </c>
      <c r="L97" s="22">
        <f t="shared" si="14"/>
        <v>19252.602739726026</v>
      </c>
      <c r="M97" s="22">
        <v>0</v>
      </c>
      <c r="N97" s="22">
        <v>0</v>
      </c>
      <c r="O97" s="22">
        <v>9615</v>
      </c>
      <c r="P97" s="21">
        <f t="shared" si="15"/>
        <v>171336.86301369863</v>
      </c>
    </row>
    <row r="98" spans="1:26" s="14" customFormat="1" ht="15.75" x14ac:dyDescent="0.2">
      <c r="A98" s="15" t="s">
        <v>173</v>
      </c>
      <c r="B98" s="34" t="s">
        <v>402</v>
      </c>
      <c r="C98" s="29">
        <v>10</v>
      </c>
      <c r="D98" s="17" t="s">
        <v>172</v>
      </c>
      <c r="E98" s="18">
        <v>502</v>
      </c>
      <c r="F98" s="30">
        <v>1</v>
      </c>
      <c r="G98" s="31">
        <v>6207</v>
      </c>
      <c r="H98" s="20">
        <f t="shared" si="11"/>
        <v>6207</v>
      </c>
      <c r="I98" s="21">
        <f t="shared" si="13"/>
        <v>74484</v>
      </c>
      <c r="J98" s="22"/>
      <c r="K98" s="22">
        <f t="shared" si="12"/>
        <v>1020.3287671232877</v>
      </c>
      <c r="L98" s="22">
        <f t="shared" si="14"/>
        <v>10203.287671232878</v>
      </c>
      <c r="M98" s="22"/>
      <c r="N98" s="22"/>
      <c r="O98" s="22">
        <v>9615</v>
      </c>
      <c r="P98" s="21">
        <f t="shared" si="15"/>
        <v>95322.616438356155</v>
      </c>
    </row>
    <row r="99" spans="1:26" s="14" customFormat="1" ht="15.75" x14ac:dyDescent="0.2">
      <c r="A99" s="15" t="s">
        <v>173</v>
      </c>
      <c r="B99" s="25" t="s">
        <v>30</v>
      </c>
      <c r="C99" s="29">
        <v>10</v>
      </c>
      <c r="D99" s="17" t="s">
        <v>172</v>
      </c>
      <c r="E99" s="18">
        <v>502</v>
      </c>
      <c r="F99" s="30">
        <v>1</v>
      </c>
      <c r="G99" s="31">
        <v>5856</v>
      </c>
      <c r="H99" s="20">
        <f t="shared" si="11"/>
        <v>5856</v>
      </c>
      <c r="I99" s="21">
        <f t="shared" si="13"/>
        <v>70272</v>
      </c>
      <c r="J99" s="22">
        <v>0</v>
      </c>
      <c r="K99" s="22">
        <f t="shared" si="12"/>
        <v>962.6301369863013</v>
      </c>
      <c r="L99" s="22">
        <f t="shared" si="14"/>
        <v>9626.301369863013</v>
      </c>
      <c r="M99" s="22">
        <v>0</v>
      </c>
      <c r="N99" s="22">
        <v>0</v>
      </c>
      <c r="O99" s="22">
        <v>6423.5999999999995</v>
      </c>
      <c r="P99" s="21">
        <f t="shared" si="15"/>
        <v>87284.531506849322</v>
      </c>
    </row>
    <row r="100" spans="1:26" s="14" customFormat="1" ht="15" customHeight="1" x14ac:dyDescent="0.2">
      <c r="A100" s="56" t="s">
        <v>23</v>
      </c>
      <c r="B100" s="56"/>
      <c r="C100" s="56"/>
      <c r="D100" s="56"/>
      <c r="E100" s="56"/>
      <c r="F100" s="23">
        <f>SUM(F96:F99)</f>
        <v>5</v>
      </c>
      <c r="G100" s="20"/>
      <c r="H100" s="20"/>
      <c r="I100" s="24">
        <f>SUM(I96:I99)</f>
        <v>427572</v>
      </c>
      <c r="J100" s="24">
        <f t="shared" ref="J100:P100" si="19">SUM(J96:J99)</f>
        <v>0</v>
      </c>
      <c r="K100" s="24">
        <f t="shared" si="19"/>
        <v>5857.1506849315065</v>
      </c>
      <c r="L100" s="24">
        <f t="shared" si="19"/>
        <v>58571.506849315076</v>
      </c>
      <c r="M100" s="24">
        <f t="shared" si="19"/>
        <v>0</v>
      </c>
      <c r="N100" s="24">
        <f t="shared" si="19"/>
        <v>0</v>
      </c>
      <c r="O100" s="24">
        <f t="shared" si="19"/>
        <v>31076.601599999998</v>
      </c>
      <c r="P100" s="24">
        <f t="shared" si="19"/>
        <v>523077.25913424656</v>
      </c>
    </row>
    <row r="101" spans="1:26" s="14" customFormat="1" ht="25.5" x14ac:dyDescent="0.2">
      <c r="A101" s="15" t="s">
        <v>175</v>
      </c>
      <c r="B101" s="25" t="s">
        <v>176</v>
      </c>
      <c r="C101" s="29">
        <v>11</v>
      </c>
      <c r="D101" s="17" t="s">
        <v>177</v>
      </c>
      <c r="E101" s="18">
        <v>503</v>
      </c>
      <c r="F101" s="30">
        <v>1</v>
      </c>
      <c r="G101" s="31">
        <v>19002</v>
      </c>
      <c r="H101" s="20">
        <f t="shared" si="11"/>
        <v>19002</v>
      </c>
      <c r="I101" s="21">
        <f t="shared" si="13"/>
        <v>228024</v>
      </c>
      <c r="J101" s="22">
        <v>0</v>
      </c>
      <c r="K101" s="22">
        <f t="shared" si="12"/>
        <v>3123.6164383561645</v>
      </c>
      <c r="L101" s="22">
        <f t="shared" si="14"/>
        <v>31236.164383561645</v>
      </c>
      <c r="M101" s="22">
        <v>0</v>
      </c>
      <c r="N101" s="22">
        <v>0</v>
      </c>
      <c r="O101" s="22">
        <v>0</v>
      </c>
      <c r="P101" s="21">
        <f t="shared" si="15"/>
        <v>262383.78082191781</v>
      </c>
    </row>
    <row r="102" spans="1:26" s="14" customFormat="1" ht="25.5" x14ac:dyDescent="0.2">
      <c r="A102" s="15" t="s">
        <v>178</v>
      </c>
      <c r="B102" s="25" t="s">
        <v>179</v>
      </c>
      <c r="C102" s="29">
        <v>11</v>
      </c>
      <c r="D102" s="17" t="s">
        <v>177</v>
      </c>
      <c r="E102" s="18">
        <v>503</v>
      </c>
      <c r="F102" s="30">
        <v>1</v>
      </c>
      <c r="G102" s="31">
        <v>8253</v>
      </c>
      <c r="H102" s="20">
        <f t="shared" si="11"/>
        <v>8253</v>
      </c>
      <c r="I102" s="21">
        <f t="shared" si="13"/>
        <v>99036</v>
      </c>
      <c r="J102" s="22">
        <v>0</v>
      </c>
      <c r="K102" s="22">
        <f t="shared" si="12"/>
        <v>1356.6575342465753</v>
      </c>
      <c r="L102" s="22">
        <f t="shared" si="14"/>
        <v>13566.575342465754</v>
      </c>
      <c r="M102" s="22">
        <v>0</v>
      </c>
      <c r="N102" s="22">
        <v>0</v>
      </c>
      <c r="O102" s="22">
        <v>12598.0008</v>
      </c>
      <c r="P102" s="21">
        <f t="shared" si="15"/>
        <v>126557.23367671233</v>
      </c>
    </row>
    <row r="103" spans="1:26" s="14" customFormat="1" ht="25.5" x14ac:dyDescent="0.2">
      <c r="A103" s="15" t="s">
        <v>180</v>
      </c>
      <c r="B103" s="25" t="s">
        <v>181</v>
      </c>
      <c r="C103" s="29">
        <v>11</v>
      </c>
      <c r="D103" s="17" t="s">
        <v>177</v>
      </c>
      <c r="E103" s="18">
        <v>503</v>
      </c>
      <c r="F103" s="30">
        <v>1</v>
      </c>
      <c r="G103" s="31">
        <v>8095.5</v>
      </c>
      <c r="H103" s="20">
        <f t="shared" si="11"/>
        <v>8095.5</v>
      </c>
      <c r="I103" s="21">
        <f t="shared" si="13"/>
        <v>97146</v>
      </c>
      <c r="J103" s="22">
        <v>0</v>
      </c>
      <c r="K103" s="22">
        <f t="shared" si="12"/>
        <v>1330.7671232876712</v>
      </c>
      <c r="L103" s="22">
        <f t="shared" si="14"/>
        <v>13307.671232876712</v>
      </c>
      <c r="M103" s="22">
        <v>0</v>
      </c>
      <c r="N103" s="22">
        <v>0</v>
      </c>
      <c r="O103" s="22">
        <v>12364.0008</v>
      </c>
      <c r="P103" s="21">
        <f t="shared" si="15"/>
        <v>124148.43915616439</v>
      </c>
    </row>
    <row r="104" spans="1:26" s="14" customFormat="1" ht="26.25" customHeight="1" x14ac:dyDescent="0.2">
      <c r="A104" s="15" t="s">
        <v>182</v>
      </c>
      <c r="B104" s="25" t="s">
        <v>183</v>
      </c>
      <c r="C104" s="29">
        <v>11</v>
      </c>
      <c r="D104" s="17" t="s">
        <v>177</v>
      </c>
      <c r="E104" s="18">
        <v>503</v>
      </c>
      <c r="F104" s="30">
        <v>1</v>
      </c>
      <c r="G104" s="31">
        <v>12769.5</v>
      </c>
      <c r="H104" s="20">
        <f t="shared" si="11"/>
        <v>12769.5</v>
      </c>
      <c r="I104" s="21">
        <f t="shared" si="13"/>
        <v>153234</v>
      </c>
      <c r="J104" s="22">
        <v>0</v>
      </c>
      <c r="K104" s="22">
        <f t="shared" si="12"/>
        <v>2099.0958904109589</v>
      </c>
      <c r="L104" s="22">
        <f t="shared" si="14"/>
        <v>20990.95890410959</v>
      </c>
      <c r="M104" s="22">
        <v>0</v>
      </c>
      <c r="N104" s="22">
        <v>0</v>
      </c>
      <c r="O104" s="22">
        <v>19211.0016</v>
      </c>
      <c r="P104" s="21">
        <f t="shared" si="15"/>
        <v>195535.05639452054</v>
      </c>
    </row>
    <row r="105" spans="1:26" s="14" customFormat="1" ht="26.25" customHeight="1" x14ac:dyDescent="0.2">
      <c r="A105" s="15" t="s">
        <v>180</v>
      </c>
      <c r="B105" s="25" t="s">
        <v>184</v>
      </c>
      <c r="C105" s="29">
        <v>11</v>
      </c>
      <c r="D105" s="17" t="s">
        <v>177</v>
      </c>
      <c r="E105" s="18">
        <v>503</v>
      </c>
      <c r="F105" s="30">
        <v>1</v>
      </c>
      <c r="G105" s="31">
        <v>15012</v>
      </c>
      <c r="H105" s="20">
        <f t="shared" si="11"/>
        <v>15012</v>
      </c>
      <c r="I105" s="21">
        <f t="shared" si="13"/>
        <v>180144</v>
      </c>
      <c r="J105" s="22">
        <v>0</v>
      </c>
      <c r="K105" s="22">
        <f t="shared" si="12"/>
        <v>2467.7260273972606</v>
      </c>
      <c r="L105" s="22">
        <f t="shared" si="14"/>
        <v>24677.260273972603</v>
      </c>
      <c r="M105" s="22">
        <v>0</v>
      </c>
      <c r="N105" s="22">
        <v>0</v>
      </c>
      <c r="O105" s="22">
        <v>22494</v>
      </c>
      <c r="P105" s="21">
        <f t="shared" si="15"/>
        <v>229782.98630136988</v>
      </c>
    </row>
    <row r="106" spans="1:26" s="14" customFormat="1" ht="25.5" x14ac:dyDescent="0.2">
      <c r="A106" s="15" t="s">
        <v>185</v>
      </c>
      <c r="B106" s="25" t="s">
        <v>186</v>
      </c>
      <c r="C106" s="29">
        <v>11</v>
      </c>
      <c r="D106" s="17" t="s">
        <v>177</v>
      </c>
      <c r="E106" s="18">
        <v>503</v>
      </c>
      <c r="F106" s="30">
        <v>1</v>
      </c>
      <c r="G106" s="31">
        <v>10686</v>
      </c>
      <c r="H106" s="20">
        <f t="shared" si="11"/>
        <v>10686</v>
      </c>
      <c r="I106" s="21">
        <f t="shared" si="13"/>
        <v>128232</v>
      </c>
      <c r="J106" s="22">
        <v>0</v>
      </c>
      <c r="K106" s="22">
        <f t="shared" si="12"/>
        <v>1756.6027397260273</v>
      </c>
      <c r="L106" s="22">
        <f t="shared" si="14"/>
        <v>17566.027397260274</v>
      </c>
      <c r="M106" s="22">
        <v>0</v>
      </c>
      <c r="N106" s="22">
        <v>0</v>
      </c>
      <c r="O106" s="22">
        <v>6026.9040000000005</v>
      </c>
      <c r="P106" s="21">
        <f t="shared" si="15"/>
        <v>153581.53413698633</v>
      </c>
    </row>
    <row r="107" spans="1:26" s="14" customFormat="1" ht="25.5" x14ac:dyDescent="0.2">
      <c r="A107" s="15" t="s">
        <v>50</v>
      </c>
      <c r="B107" s="25" t="s">
        <v>187</v>
      </c>
      <c r="C107" s="29">
        <v>11</v>
      </c>
      <c r="D107" s="17" t="s">
        <v>177</v>
      </c>
      <c r="E107" s="18">
        <v>503</v>
      </c>
      <c r="F107" s="30">
        <v>1</v>
      </c>
      <c r="G107" s="31">
        <v>8442</v>
      </c>
      <c r="H107" s="20">
        <f t="shared" si="11"/>
        <v>8442</v>
      </c>
      <c r="I107" s="21">
        <f t="shared" si="13"/>
        <v>101304</v>
      </c>
      <c r="J107" s="22">
        <v>0</v>
      </c>
      <c r="K107" s="22">
        <f t="shared" si="12"/>
        <v>1387.7260273972604</v>
      </c>
      <c r="L107" s="22">
        <f t="shared" si="14"/>
        <v>13877.260273972604</v>
      </c>
      <c r="M107" s="22">
        <v>0</v>
      </c>
      <c r="N107" s="22">
        <v>0</v>
      </c>
      <c r="O107" s="22">
        <v>12882</v>
      </c>
      <c r="P107" s="21">
        <f t="shared" si="15"/>
        <v>129450.98630136986</v>
      </c>
    </row>
    <row r="108" spans="1:26" s="14" customFormat="1" ht="25.5" x14ac:dyDescent="0.2">
      <c r="A108" s="15" t="s">
        <v>47</v>
      </c>
      <c r="B108" s="25" t="s">
        <v>188</v>
      </c>
      <c r="C108" s="29">
        <v>11</v>
      </c>
      <c r="D108" s="17" t="s">
        <v>177</v>
      </c>
      <c r="E108" s="18">
        <v>503</v>
      </c>
      <c r="F108" s="30">
        <v>1</v>
      </c>
      <c r="G108" s="31">
        <v>9333</v>
      </c>
      <c r="H108" s="20">
        <f t="shared" si="11"/>
        <v>9333</v>
      </c>
      <c r="I108" s="21">
        <f t="shared" si="13"/>
        <v>111996</v>
      </c>
      <c r="J108" s="22">
        <v>0</v>
      </c>
      <c r="K108" s="22">
        <f t="shared" si="12"/>
        <v>1534.191780821918</v>
      </c>
      <c r="L108" s="22">
        <f t="shared" si="14"/>
        <v>15341.917808219179</v>
      </c>
      <c r="M108" s="22">
        <v>0</v>
      </c>
      <c r="N108" s="22">
        <v>0</v>
      </c>
      <c r="O108" s="22">
        <v>14193</v>
      </c>
      <c r="P108" s="21">
        <f t="shared" si="15"/>
        <v>143065.10958904109</v>
      </c>
    </row>
    <row r="109" spans="1:26" s="14" customFormat="1" ht="25.5" x14ac:dyDescent="0.2">
      <c r="A109" s="15" t="s">
        <v>39</v>
      </c>
      <c r="B109" s="25" t="s">
        <v>189</v>
      </c>
      <c r="C109" s="29">
        <v>11</v>
      </c>
      <c r="D109" s="17" t="s">
        <v>177</v>
      </c>
      <c r="E109" s="18">
        <v>503</v>
      </c>
      <c r="F109" s="30">
        <v>1</v>
      </c>
      <c r="G109" s="31">
        <f>4181.25*2</f>
        <v>8362.5</v>
      </c>
      <c r="H109" s="20">
        <f t="shared" si="11"/>
        <v>8362.5</v>
      </c>
      <c r="I109" s="21">
        <f t="shared" si="13"/>
        <v>100350</v>
      </c>
      <c r="J109" s="22">
        <v>0</v>
      </c>
      <c r="K109" s="22">
        <f t="shared" si="12"/>
        <v>1374.6575342465753</v>
      </c>
      <c r="L109" s="22">
        <f t="shared" si="14"/>
        <v>13746.575342465752</v>
      </c>
      <c r="M109" s="22">
        <v>0</v>
      </c>
      <c r="N109" s="22">
        <v>0</v>
      </c>
      <c r="O109" s="32">
        <v>4716.4500000000007</v>
      </c>
      <c r="P109" s="21">
        <f t="shared" si="15"/>
        <v>120187.68287671234</v>
      </c>
    </row>
    <row r="110" spans="1:26" s="14" customFormat="1" ht="15" customHeight="1" x14ac:dyDescent="0.2">
      <c r="A110" s="56" t="s">
        <v>23</v>
      </c>
      <c r="B110" s="56"/>
      <c r="C110" s="56"/>
      <c r="D110" s="56"/>
      <c r="E110" s="56"/>
      <c r="F110" s="23">
        <f>SUM(F101:F109)</f>
        <v>9</v>
      </c>
      <c r="G110" s="20"/>
      <c r="H110" s="20">
        <f t="shared" si="11"/>
        <v>0</v>
      </c>
      <c r="I110" s="24">
        <f>SUM(I101:I109)</f>
        <v>1199466</v>
      </c>
      <c r="J110" s="24">
        <f t="shared" ref="J110:P110" si="20">SUM(J101:J109)</f>
        <v>0</v>
      </c>
      <c r="K110" s="24">
        <f t="shared" si="20"/>
        <v>16431.041095890414</v>
      </c>
      <c r="L110" s="24">
        <f t="shared" si="20"/>
        <v>164310.4109589041</v>
      </c>
      <c r="M110" s="24">
        <f t="shared" si="20"/>
        <v>0</v>
      </c>
      <c r="N110" s="24">
        <f t="shared" si="20"/>
        <v>0</v>
      </c>
      <c r="O110" s="24">
        <f t="shared" si="20"/>
        <v>104485.3572</v>
      </c>
      <c r="P110" s="24">
        <f t="shared" si="20"/>
        <v>1484692.8092547946</v>
      </c>
    </row>
    <row r="111" spans="1:26" s="14" customFormat="1" ht="15.95" customHeight="1" x14ac:dyDescent="0.2">
      <c r="A111" s="15" t="s">
        <v>190</v>
      </c>
      <c r="B111" s="25" t="s">
        <v>191</v>
      </c>
      <c r="C111" s="29">
        <v>12</v>
      </c>
      <c r="D111" s="17" t="s">
        <v>192</v>
      </c>
      <c r="E111" s="18">
        <v>503</v>
      </c>
      <c r="F111" s="30">
        <v>1</v>
      </c>
      <c r="G111" s="31">
        <v>19002</v>
      </c>
      <c r="H111" s="20">
        <f t="shared" si="11"/>
        <v>19002</v>
      </c>
      <c r="I111" s="21">
        <f t="shared" si="13"/>
        <v>228024</v>
      </c>
      <c r="J111" s="22">
        <v>0</v>
      </c>
      <c r="K111" s="22">
        <f t="shared" si="12"/>
        <v>3123.6164383561645</v>
      </c>
      <c r="L111" s="22">
        <f t="shared" si="14"/>
        <v>31236.164383561645</v>
      </c>
      <c r="M111" s="22">
        <v>0</v>
      </c>
      <c r="N111" s="22">
        <v>0</v>
      </c>
      <c r="O111" s="22">
        <v>0</v>
      </c>
      <c r="P111" s="21">
        <f t="shared" si="15"/>
        <v>262383.78082191781</v>
      </c>
    </row>
    <row r="112" spans="1:26" s="14" customFormat="1" ht="15.95" customHeight="1" x14ac:dyDescent="0.2">
      <c r="A112" s="15" t="s">
        <v>193</v>
      </c>
      <c r="B112" s="25" t="s">
        <v>194</v>
      </c>
      <c r="C112" s="29">
        <v>12</v>
      </c>
      <c r="D112" s="17" t="s">
        <v>192</v>
      </c>
      <c r="E112" s="18">
        <v>503</v>
      </c>
      <c r="F112" s="30">
        <v>1</v>
      </c>
      <c r="G112" s="31">
        <v>18910.5</v>
      </c>
      <c r="H112" s="20">
        <f t="shared" si="11"/>
        <v>18910.5</v>
      </c>
      <c r="I112" s="21">
        <f t="shared" si="13"/>
        <v>226926</v>
      </c>
      <c r="J112" s="22">
        <v>0</v>
      </c>
      <c r="K112" s="22">
        <f t="shared" si="12"/>
        <v>3108.5753424657537</v>
      </c>
      <c r="L112" s="22">
        <f t="shared" si="14"/>
        <v>31085.753424657538</v>
      </c>
      <c r="M112" s="22">
        <v>0</v>
      </c>
      <c r="N112" s="22">
        <v>0</v>
      </c>
      <c r="O112" s="22">
        <v>8667</v>
      </c>
      <c r="P112" s="21">
        <f t="shared" si="15"/>
        <v>269787.32876712328</v>
      </c>
      <c r="R112" s="36"/>
      <c r="T112" s="37"/>
      <c r="U112" s="37"/>
      <c r="V112" s="37"/>
      <c r="W112" s="37"/>
      <c r="X112" s="37"/>
      <c r="Y112" s="37"/>
      <c r="Z112" s="37"/>
    </row>
    <row r="113" spans="1:16" s="14" customFormat="1" ht="15.95" customHeight="1" x14ac:dyDescent="0.2">
      <c r="A113" s="15" t="s">
        <v>195</v>
      </c>
      <c r="B113" s="25" t="s">
        <v>196</v>
      </c>
      <c r="C113" s="29">
        <v>12</v>
      </c>
      <c r="D113" s="17" t="s">
        <v>192</v>
      </c>
      <c r="E113" s="18">
        <v>503</v>
      </c>
      <c r="F113" s="30">
        <v>1</v>
      </c>
      <c r="G113" s="31">
        <v>9894</v>
      </c>
      <c r="H113" s="20">
        <f t="shared" si="11"/>
        <v>9894</v>
      </c>
      <c r="I113" s="21">
        <f t="shared" si="13"/>
        <v>118728</v>
      </c>
      <c r="J113" s="22">
        <v>0</v>
      </c>
      <c r="K113" s="22">
        <f t="shared" si="12"/>
        <v>1626.4109589041095</v>
      </c>
      <c r="L113" s="22">
        <f t="shared" si="14"/>
        <v>16264.109589041094</v>
      </c>
      <c r="M113" s="22">
        <v>0</v>
      </c>
      <c r="N113" s="22">
        <v>0</v>
      </c>
      <c r="O113" s="22">
        <v>15796.0008</v>
      </c>
      <c r="P113" s="21">
        <f t="shared" si="15"/>
        <v>152414.52134794521</v>
      </c>
    </row>
    <row r="114" spans="1:16" s="14" customFormat="1" ht="15.95" customHeight="1" x14ac:dyDescent="0.2">
      <c r="A114" s="15" t="s">
        <v>67</v>
      </c>
      <c r="B114" s="25" t="s">
        <v>197</v>
      </c>
      <c r="C114" s="29">
        <v>12</v>
      </c>
      <c r="D114" s="17" t="s">
        <v>192</v>
      </c>
      <c r="E114" s="18">
        <v>503</v>
      </c>
      <c r="F114" s="30">
        <v>1</v>
      </c>
      <c r="G114" s="31">
        <v>11121</v>
      </c>
      <c r="H114" s="20">
        <f t="shared" si="11"/>
        <v>11121</v>
      </c>
      <c r="I114" s="21">
        <f t="shared" si="13"/>
        <v>133452</v>
      </c>
      <c r="J114" s="22">
        <v>0</v>
      </c>
      <c r="K114" s="22">
        <f t="shared" si="12"/>
        <v>1828.1095890410959</v>
      </c>
      <c r="L114" s="22">
        <f t="shared" si="14"/>
        <v>18281.095890410958</v>
      </c>
      <c r="M114" s="22">
        <v>0</v>
      </c>
      <c r="N114" s="22">
        <v>0</v>
      </c>
      <c r="O114" s="22">
        <v>13286.0016</v>
      </c>
      <c r="P114" s="21">
        <f t="shared" si="15"/>
        <v>166847.20707945203</v>
      </c>
    </row>
    <row r="115" spans="1:16" s="14" customFormat="1" ht="15.95" customHeight="1" x14ac:dyDescent="0.2">
      <c r="A115" s="15" t="s">
        <v>198</v>
      </c>
      <c r="B115" s="25" t="s">
        <v>30</v>
      </c>
      <c r="C115" s="29">
        <v>12</v>
      </c>
      <c r="D115" s="17" t="s">
        <v>192</v>
      </c>
      <c r="E115" s="18">
        <v>503</v>
      </c>
      <c r="F115" s="30">
        <v>1</v>
      </c>
      <c r="G115" s="31">
        <v>8625</v>
      </c>
      <c r="H115" s="20">
        <f t="shared" si="11"/>
        <v>8625</v>
      </c>
      <c r="I115" s="21">
        <f t="shared" si="13"/>
        <v>103500</v>
      </c>
      <c r="J115" s="22">
        <v>0</v>
      </c>
      <c r="K115" s="22">
        <f t="shared" si="12"/>
        <v>1417.8082191780823</v>
      </c>
      <c r="L115" s="22">
        <f t="shared" si="14"/>
        <v>14178.082191780823</v>
      </c>
      <c r="M115" s="22">
        <v>0</v>
      </c>
      <c r="N115" s="22">
        <v>0</v>
      </c>
      <c r="O115" s="22">
        <v>13825.0008</v>
      </c>
      <c r="P115" s="21">
        <f t="shared" si="15"/>
        <v>132920.89121095891</v>
      </c>
    </row>
    <row r="116" spans="1:16" s="14" customFormat="1" ht="15.95" customHeight="1" x14ac:dyDescent="0.2">
      <c r="A116" s="15" t="s">
        <v>200</v>
      </c>
      <c r="B116" s="25" t="s">
        <v>201</v>
      </c>
      <c r="C116" s="29">
        <v>12</v>
      </c>
      <c r="D116" s="17" t="s">
        <v>192</v>
      </c>
      <c r="E116" s="18">
        <v>503</v>
      </c>
      <c r="F116" s="30">
        <v>1</v>
      </c>
      <c r="G116" s="31">
        <v>8340</v>
      </c>
      <c r="H116" s="20">
        <f t="shared" si="11"/>
        <v>8340</v>
      </c>
      <c r="I116" s="21">
        <f t="shared" si="13"/>
        <v>100080</v>
      </c>
      <c r="J116" s="22">
        <v>0</v>
      </c>
      <c r="K116" s="22">
        <f t="shared" si="12"/>
        <v>1370.958904109589</v>
      </c>
      <c r="L116" s="22">
        <f t="shared" si="14"/>
        <v>13709.589041095891</v>
      </c>
      <c r="M116" s="22">
        <v>0</v>
      </c>
      <c r="N116" s="22">
        <v>0</v>
      </c>
      <c r="O116" s="22">
        <v>12731.0016</v>
      </c>
      <c r="P116" s="21">
        <f t="shared" si="15"/>
        <v>127891.54954520549</v>
      </c>
    </row>
    <row r="117" spans="1:16" s="14" customFormat="1" ht="74.25" customHeight="1" x14ac:dyDescent="0.2">
      <c r="A117" s="18" t="s">
        <v>202</v>
      </c>
      <c r="B117" s="38" t="s">
        <v>203</v>
      </c>
      <c r="C117" s="29">
        <v>12</v>
      </c>
      <c r="D117" s="39" t="s">
        <v>192</v>
      </c>
      <c r="E117" s="18">
        <v>503</v>
      </c>
      <c r="F117" s="30">
        <v>6</v>
      </c>
      <c r="G117" s="31">
        <v>8340</v>
      </c>
      <c r="H117" s="20">
        <f t="shared" si="11"/>
        <v>50040</v>
      </c>
      <c r="I117" s="21">
        <f t="shared" si="13"/>
        <v>600480</v>
      </c>
      <c r="J117" s="22">
        <v>0</v>
      </c>
      <c r="K117" s="22">
        <f t="shared" si="12"/>
        <v>8225.7534246575342</v>
      </c>
      <c r="L117" s="22">
        <f t="shared" si="14"/>
        <v>82257.534246575349</v>
      </c>
      <c r="M117" s="22">
        <v>0</v>
      </c>
      <c r="N117" s="22">
        <v>0</v>
      </c>
      <c r="O117" s="22">
        <v>12731.0016</v>
      </c>
      <c r="P117" s="21">
        <f t="shared" si="15"/>
        <v>703694.28927123279</v>
      </c>
    </row>
    <row r="118" spans="1:16" s="14" customFormat="1" ht="15.95" customHeight="1" x14ac:dyDescent="0.2">
      <c r="A118" s="15" t="s">
        <v>204</v>
      </c>
      <c r="B118" s="25" t="s">
        <v>205</v>
      </c>
      <c r="C118" s="29">
        <v>12</v>
      </c>
      <c r="D118" s="17" t="s">
        <v>192</v>
      </c>
      <c r="E118" s="18">
        <v>503</v>
      </c>
      <c r="F118" s="30">
        <v>1</v>
      </c>
      <c r="G118" s="31">
        <v>8679</v>
      </c>
      <c r="H118" s="20">
        <f t="shared" si="11"/>
        <v>8679</v>
      </c>
      <c r="I118" s="21">
        <f t="shared" si="13"/>
        <v>104148</v>
      </c>
      <c r="J118" s="22">
        <v>0</v>
      </c>
      <c r="K118" s="22">
        <f t="shared" si="12"/>
        <v>1426.6849315068494</v>
      </c>
      <c r="L118" s="22">
        <f t="shared" si="14"/>
        <v>14266.849315068492</v>
      </c>
      <c r="M118" s="22">
        <v>0</v>
      </c>
      <c r="N118" s="22">
        <v>0</v>
      </c>
      <c r="O118" s="22">
        <v>13229.0016</v>
      </c>
      <c r="P118" s="21">
        <f t="shared" si="15"/>
        <v>133070.53584657534</v>
      </c>
    </row>
    <row r="119" spans="1:16" s="14" customFormat="1" ht="15.95" customHeight="1" x14ac:dyDescent="0.2">
      <c r="A119" s="15" t="s">
        <v>206</v>
      </c>
      <c r="B119" s="25" t="s">
        <v>207</v>
      </c>
      <c r="C119" s="29">
        <v>12</v>
      </c>
      <c r="D119" s="17" t="s">
        <v>192</v>
      </c>
      <c r="E119" s="18">
        <v>503</v>
      </c>
      <c r="F119" s="30">
        <v>1</v>
      </c>
      <c r="G119" s="31">
        <v>8313</v>
      </c>
      <c r="H119" s="20">
        <f t="shared" si="11"/>
        <v>8313</v>
      </c>
      <c r="I119" s="21">
        <f t="shared" si="13"/>
        <v>99756</v>
      </c>
      <c r="J119" s="22">
        <v>0</v>
      </c>
      <c r="K119" s="22">
        <f t="shared" si="12"/>
        <v>1366.5205479452056</v>
      </c>
      <c r="L119" s="22">
        <f t="shared" si="14"/>
        <v>13665.205479452055</v>
      </c>
      <c r="M119" s="22">
        <v>0</v>
      </c>
      <c r="N119" s="22">
        <v>0</v>
      </c>
      <c r="O119" s="22">
        <v>12689</v>
      </c>
      <c r="P119" s="21">
        <f t="shared" si="15"/>
        <v>127476.72602739726</v>
      </c>
    </row>
    <row r="120" spans="1:16" s="14" customFormat="1" ht="15.95" customHeight="1" x14ac:dyDescent="0.2">
      <c r="A120" s="15" t="s">
        <v>208</v>
      </c>
      <c r="B120" s="25" t="s">
        <v>209</v>
      </c>
      <c r="C120" s="29">
        <v>12</v>
      </c>
      <c r="D120" s="17" t="s">
        <v>192</v>
      </c>
      <c r="E120" s="18">
        <v>503</v>
      </c>
      <c r="F120" s="30">
        <v>1</v>
      </c>
      <c r="G120" s="31">
        <v>5569.5</v>
      </c>
      <c r="H120" s="20">
        <f t="shared" si="11"/>
        <v>5569.5</v>
      </c>
      <c r="I120" s="21">
        <f t="shared" si="13"/>
        <v>66834</v>
      </c>
      <c r="J120" s="22">
        <v>0</v>
      </c>
      <c r="K120" s="22">
        <f t="shared" si="12"/>
        <v>915.53424657534254</v>
      </c>
      <c r="L120" s="22">
        <f t="shared" si="14"/>
        <v>9155.3424657534251</v>
      </c>
      <c r="M120" s="22">
        <v>0</v>
      </c>
      <c r="N120" s="22">
        <v>0</v>
      </c>
      <c r="O120" s="22">
        <v>8729.0015999999996</v>
      </c>
      <c r="P120" s="21">
        <f t="shared" si="15"/>
        <v>85633.878312328772</v>
      </c>
    </row>
    <row r="121" spans="1:16" s="14" customFormat="1" ht="15.95" customHeight="1" x14ac:dyDescent="0.2">
      <c r="A121" s="15" t="s">
        <v>210</v>
      </c>
      <c r="B121" s="25" t="s">
        <v>211</v>
      </c>
      <c r="C121" s="29">
        <v>12</v>
      </c>
      <c r="D121" s="17" t="s">
        <v>192</v>
      </c>
      <c r="E121" s="18">
        <v>503</v>
      </c>
      <c r="F121" s="30">
        <v>1</v>
      </c>
      <c r="G121" s="31">
        <v>0</v>
      </c>
      <c r="H121" s="20">
        <f t="shared" si="11"/>
        <v>0</v>
      </c>
      <c r="I121" s="21">
        <f t="shared" si="13"/>
        <v>0</v>
      </c>
      <c r="J121" s="22">
        <v>0</v>
      </c>
      <c r="K121" s="22">
        <f t="shared" si="12"/>
        <v>0</v>
      </c>
      <c r="L121" s="22">
        <f t="shared" si="14"/>
        <v>0</v>
      </c>
      <c r="M121" s="22">
        <v>0</v>
      </c>
      <c r="N121" s="22">
        <v>0</v>
      </c>
      <c r="O121" s="22">
        <v>0</v>
      </c>
      <c r="P121" s="21">
        <f t="shared" si="15"/>
        <v>0</v>
      </c>
    </row>
    <row r="122" spans="1:16" s="14" customFormat="1" ht="15.95" customHeight="1" x14ac:dyDescent="0.2">
      <c r="A122" s="15" t="s">
        <v>212</v>
      </c>
      <c r="B122" s="25" t="s">
        <v>213</v>
      </c>
      <c r="C122" s="29">
        <v>12</v>
      </c>
      <c r="D122" s="17" t="s">
        <v>192</v>
      </c>
      <c r="E122" s="18">
        <v>503</v>
      </c>
      <c r="F122" s="30">
        <v>1</v>
      </c>
      <c r="G122" s="31">
        <v>6588</v>
      </c>
      <c r="H122" s="20">
        <f t="shared" si="11"/>
        <v>6588</v>
      </c>
      <c r="I122" s="21">
        <f t="shared" si="13"/>
        <v>79056</v>
      </c>
      <c r="J122" s="22">
        <v>0</v>
      </c>
      <c r="K122" s="22">
        <f t="shared" si="12"/>
        <v>1082.958904109589</v>
      </c>
      <c r="L122" s="22">
        <f t="shared" si="14"/>
        <v>10829.589041095891</v>
      </c>
      <c r="M122" s="22">
        <v>0</v>
      </c>
      <c r="N122" s="22">
        <v>0</v>
      </c>
      <c r="O122" s="22">
        <v>10237.0008</v>
      </c>
      <c r="P122" s="21">
        <f t="shared" si="15"/>
        <v>101205.54874520548</v>
      </c>
    </row>
    <row r="123" spans="1:16" s="14" customFormat="1" ht="27.75" customHeight="1" x14ac:dyDescent="0.2">
      <c r="A123" s="15" t="s">
        <v>198</v>
      </c>
      <c r="B123" s="38" t="s">
        <v>214</v>
      </c>
      <c r="C123" s="29">
        <v>12</v>
      </c>
      <c r="D123" s="17" t="s">
        <v>192</v>
      </c>
      <c r="E123" s="18">
        <v>503</v>
      </c>
      <c r="F123" s="30">
        <v>2</v>
      </c>
      <c r="G123" s="31">
        <v>9082.5</v>
      </c>
      <c r="H123" s="20">
        <f t="shared" si="11"/>
        <v>18165</v>
      </c>
      <c r="I123" s="21">
        <f t="shared" si="13"/>
        <v>217980</v>
      </c>
      <c r="J123" s="22">
        <v>0</v>
      </c>
      <c r="K123" s="22">
        <f t="shared" si="12"/>
        <v>2986.0273972602736</v>
      </c>
      <c r="L123" s="22">
        <f t="shared" si="14"/>
        <v>29860.273972602739</v>
      </c>
      <c r="M123" s="22">
        <v>0</v>
      </c>
      <c r="N123" s="22">
        <v>0</v>
      </c>
      <c r="O123" s="22">
        <v>13825.0008</v>
      </c>
      <c r="P123" s="21">
        <f t="shared" si="15"/>
        <v>264651.30216986302</v>
      </c>
    </row>
    <row r="124" spans="1:16" s="14" customFormat="1" ht="15.95" customHeight="1" x14ac:dyDescent="0.2">
      <c r="A124" s="15" t="s">
        <v>215</v>
      </c>
      <c r="B124" s="25" t="s">
        <v>216</v>
      </c>
      <c r="C124" s="29">
        <v>12</v>
      </c>
      <c r="D124" s="17" t="s">
        <v>192</v>
      </c>
      <c r="E124" s="18">
        <v>503</v>
      </c>
      <c r="F124" s="30">
        <v>1</v>
      </c>
      <c r="G124" s="31">
        <v>12480</v>
      </c>
      <c r="H124" s="20">
        <f t="shared" si="11"/>
        <v>12480</v>
      </c>
      <c r="I124" s="21">
        <f t="shared" si="13"/>
        <v>149760</v>
      </c>
      <c r="J124" s="22">
        <v>0</v>
      </c>
      <c r="K124" s="22">
        <f t="shared" si="12"/>
        <v>2051.5068493150684</v>
      </c>
      <c r="L124" s="22">
        <f t="shared" si="14"/>
        <v>20515.068493150684</v>
      </c>
      <c r="M124" s="22">
        <v>0</v>
      </c>
      <c r="N124" s="22">
        <v>0</v>
      </c>
      <c r="O124" s="22">
        <v>18791.0016</v>
      </c>
      <c r="P124" s="21">
        <f t="shared" si="15"/>
        <v>191117.57694246576</v>
      </c>
    </row>
    <row r="125" spans="1:16" s="14" customFormat="1" ht="15.95" customHeight="1" x14ac:dyDescent="0.2">
      <c r="A125" s="15" t="s">
        <v>217</v>
      </c>
      <c r="B125" s="25" t="s">
        <v>218</v>
      </c>
      <c r="C125" s="29">
        <v>12</v>
      </c>
      <c r="D125" s="17" t="s">
        <v>192</v>
      </c>
      <c r="E125" s="18">
        <v>503</v>
      </c>
      <c r="F125" s="30">
        <v>1</v>
      </c>
      <c r="G125" s="31">
        <v>8856</v>
      </c>
      <c r="H125" s="20">
        <f t="shared" si="11"/>
        <v>8856</v>
      </c>
      <c r="I125" s="21">
        <f t="shared" si="13"/>
        <v>106272</v>
      </c>
      <c r="J125" s="22">
        <v>0</v>
      </c>
      <c r="K125" s="22">
        <f t="shared" si="12"/>
        <v>1455.7808219178082</v>
      </c>
      <c r="L125" s="22">
        <f t="shared" si="14"/>
        <v>14557.808219178081</v>
      </c>
      <c r="M125" s="22">
        <v>0</v>
      </c>
      <c r="N125" s="22">
        <v>0</v>
      </c>
      <c r="O125" s="22">
        <v>13001.0016</v>
      </c>
      <c r="P125" s="21">
        <f t="shared" si="15"/>
        <v>135286.59064109589</v>
      </c>
    </row>
    <row r="126" spans="1:16" s="14" customFormat="1" ht="15.95" customHeight="1" x14ac:dyDescent="0.2">
      <c r="A126" s="15" t="s">
        <v>219</v>
      </c>
      <c r="B126" s="25" t="s">
        <v>220</v>
      </c>
      <c r="C126" s="29">
        <v>12</v>
      </c>
      <c r="D126" s="17" t="s">
        <v>192</v>
      </c>
      <c r="E126" s="18">
        <v>503</v>
      </c>
      <c r="F126" s="30">
        <v>1</v>
      </c>
      <c r="G126" s="31">
        <v>7626</v>
      </c>
      <c r="H126" s="20">
        <f t="shared" si="11"/>
        <v>7626</v>
      </c>
      <c r="I126" s="21">
        <f t="shared" si="13"/>
        <v>91512</v>
      </c>
      <c r="J126" s="22">
        <v>0</v>
      </c>
      <c r="K126" s="22">
        <f t="shared" si="12"/>
        <v>1253.5890410958905</v>
      </c>
      <c r="L126" s="22">
        <f t="shared" si="14"/>
        <v>12535.890410958906</v>
      </c>
      <c r="M126" s="22">
        <v>0</v>
      </c>
      <c r="N126" s="22">
        <v>0</v>
      </c>
      <c r="O126" s="22">
        <v>10830</v>
      </c>
      <c r="P126" s="21">
        <f t="shared" si="15"/>
        <v>116131.4794520548</v>
      </c>
    </row>
    <row r="127" spans="1:16" s="14" customFormat="1" ht="15.95" customHeight="1" x14ac:dyDescent="0.2">
      <c r="A127" s="15" t="s">
        <v>221</v>
      </c>
      <c r="B127" s="25" t="s">
        <v>222</v>
      </c>
      <c r="C127" s="29">
        <v>12</v>
      </c>
      <c r="D127" s="17" t="s">
        <v>192</v>
      </c>
      <c r="E127" s="18">
        <v>503</v>
      </c>
      <c r="F127" s="30">
        <v>1</v>
      </c>
      <c r="G127" s="31">
        <v>6036</v>
      </c>
      <c r="H127" s="20">
        <f t="shared" si="11"/>
        <v>6036</v>
      </c>
      <c r="I127" s="21">
        <f t="shared" si="13"/>
        <v>72432</v>
      </c>
      <c r="J127" s="22">
        <v>0</v>
      </c>
      <c r="K127" s="22">
        <f t="shared" si="12"/>
        <v>992.21917808219177</v>
      </c>
      <c r="L127" s="22">
        <f t="shared" si="14"/>
        <v>9922.1917808219168</v>
      </c>
      <c r="M127" s="22">
        <v>0</v>
      </c>
      <c r="N127" s="22">
        <v>0</v>
      </c>
      <c r="O127" s="22">
        <v>9424.0007999999998</v>
      </c>
      <c r="P127" s="21">
        <f t="shared" si="15"/>
        <v>92770.411758904098</v>
      </c>
    </row>
    <row r="128" spans="1:16" s="14" customFormat="1" ht="15.95" customHeight="1" x14ac:dyDescent="0.2">
      <c r="A128" s="15" t="s">
        <v>47</v>
      </c>
      <c r="B128" s="25" t="s">
        <v>223</v>
      </c>
      <c r="C128" s="29">
        <v>12</v>
      </c>
      <c r="D128" s="17" t="s">
        <v>192</v>
      </c>
      <c r="E128" s="18">
        <v>503</v>
      </c>
      <c r="F128" s="30">
        <v>1</v>
      </c>
      <c r="G128" s="31">
        <v>8340</v>
      </c>
      <c r="H128" s="20">
        <f t="shared" si="11"/>
        <v>8340</v>
      </c>
      <c r="I128" s="21">
        <f t="shared" si="13"/>
        <v>100080</v>
      </c>
      <c r="J128" s="22">
        <v>0</v>
      </c>
      <c r="K128" s="22">
        <f t="shared" si="12"/>
        <v>1370.958904109589</v>
      </c>
      <c r="L128" s="22">
        <f t="shared" si="14"/>
        <v>13709.589041095891</v>
      </c>
      <c r="M128" s="22">
        <v>0</v>
      </c>
      <c r="N128" s="22">
        <v>0</v>
      </c>
      <c r="O128" s="22">
        <v>12731.0016</v>
      </c>
      <c r="P128" s="21">
        <f t="shared" si="15"/>
        <v>127891.54954520549</v>
      </c>
    </row>
    <row r="129" spans="1:16" s="14" customFormat="1" ht="26.25" customHeight="1" x14ac:dyDescent="0.2">
      <c r="A129" s="15" t="s">
        <v>224</v>
      </c>
      <c r="B129" s="38" t="s">
        <v>225</v>
      </c>
      <c r="C129" s="29">
        <v>12</v>
      </c>
      <c r="D129" s="17" t="s">
        <v>192</v>
      </c>
      <c r="E129" s="18">
        <v>503</v>
      </c>
      <c r="F129" s="30">
        <v>2</v>
      </c>
      <c r="G129" s="31">
        <v>7626</v>
      </c>
      <c r="H129" s="20">
        <f t="shared" si="11"/>
        <v>15252</v>
      </c>
      <c r="I129" s="21">
        <f t="shared" si="13"/>
        <v>183024</v>
      </c>
      <c r="J129" s="22">
        <v>0</v>
      </c>
      <c r="K129" s="22">
        <f t="shared" si="12"/>
        <v>2507.178082191781</v>
      </c>
      <c r="L129" s="22">
        <f t="shared" si="14"/>
        <v>25071.780821917811</v>
      </c>
      <c r="M129" s="22">
        <v>0</v>
      </c>
      <c r="N129" s="22">
        <v>0</v>
      </c>
      <c r="O129" s="22">
        <v>10830</v>
      </c>
      <c r="P129" s="21">
        <f t="shared" si="15"/>
        <v>221432.9589041096</v>
      </c>
    </row>
    <row r="130" spans="1:16" s="14" customFormat="1" ht="15.95" customHeight="1" x14ac:dyDescent="0.2">
      <c r="A130" s="15" t="s">
        <v>202</v>
      </c>
      <c r="B130" s="25" t="s">
        <v>226</v>
      </c>
      <c r="C130" s="29">
        <v>12</v>
      </c>
      <c r="D130" s="17" t="s">
        <v>192</v>
      </c>
      <c r="E130" s="18">
        <v>503</v>
      </c>
      <c r="F130" s="30">
        <v>1</v>
      </c>
      <c r="G130" s="31">
        <v>8818.5</v>
      </c>
      <c r="H130" s="20">
        <f t="shared" si="11"/>
        <v>8818.5</v>
      </c>
      <c r="I130" s="21">
        <f t="shared" si="13"/>
        <v>105822</v>
      </c>
      <c r="J130" s="22">
        <v>0</v>
      </c>
      <c r="K130" s="22">
        <f t="shared" si="12"/>
        <v>1449.6164383561643</v>
      </c>
      <c r="L130" s="22">
        <f t="shared" si="14"/>
        <v>14496.164383561643</v>
      </c>
      <c r="M130" s="22">
        <v>0</v>
      </c>
      <c r="N130" s="22">
        <v>0</v>
      </c>
      <c r="O130" s="22">
        <v>12944.0016</v>
      </c>
      <c r="P130" s="21">
        <f t="shared" si="15"/>
        <v>134711.7824219178</v>
      </c>
    </row>
    <row r="131" spans="1:16" s="14" customFormat="1" ht="15.95" customHeight="1" x14ac:dyDescent="0.2">
      <c r="A131" s="15" t="s">
        <v>227</v>
      </c>
      <c r="B131" s="25" t="s">
        <v>30</v>
      </c>
      <c r="C131" s="29">
        <v>12</v>
      </c>
      <c r="D131" s="17" t="s">
        <v>192</v>
      </c>
      <c r="E131" s="18">
        <v>503</v>
      </c>
      <c r="F131" s="30">
        <v>1</v>
      </c>
      <c r="G131" s="31">
        <v>5770.5</v>
      </c>
      <c r="H131" s="20">
        <f t="shared" si="11"/>
        <v>5770.5</v>
      </c>
      <c r="I131" s="21">
        <f t="shared" si="13"/>
        <v>69246</v>
      </c>
      <c r="J131" s="22">
        <v>0</v>
      </c>
      <c r="K131" s="22">
        <f t="shared" si="12"/>
        <v>948.57534246575347</v>
      </c>
      <c r="L131" s="22">
        <f t="shared" si="14"/>
        <v>9485.7534246575342</v>
      </c>
      <c r="M131" s="22">
        <v>0</v>
      </c>
      <c r="N131" s="22">
        <v>0</v>
      </c>
      <c r="O131" s="22">
        <v>9017.0015999999996</v>
      </c>
      <c r="P131" s="21">
        <f t="shared" si="15"/>
        <v>88697.330367123301</v>
      </c>
    </row>
    <row r="132" spans="1:16" s="14" customFormat="1" ht="15.95" customHeight="1" x14ac:dyDescent="0.2">
      <c r="A132" s="15" t="s">
        <v>229</v>
      </c>
      <c r="B132" s="25" t="s">
        <v>230</v>
      </c>
      <c r="C132" s="29">
        <v>12</v>
      </c>
      <c r="D132" s="17" t="s">
        <v>192</v>
      </c>
      <c r="E132" s="18">
        <v>503</v>
      </c>
      <c r="F132" s="30">
        <v>1</v>
      </c>
      <c r="G132" s="31">
        <v>8874</v>
      </c>
      <c r="H132" s="20">
        <f t="shared" si="11"/>
        <v>8874</v>
      </c>
      <c r="I132" s="21">
        <f t="shared" si="13"/>
        <v>106488</v>
      </c>
      <c r="J132" s="22">
        <v>0</v>
      </c>
      <c r="K132" s="22">
        <f t="shared" si="12"/>
        <v>1458.7397260273972</v>
      </c>
      <c r="L132" s="22">
        <f t="shared" si="14"/>
        <v>14587.39726027397</v>
      </c>
      <c r="M132" s="22">
        <v>0</v>
      </c>
      <c r="N132" s="22">
        <v>0</v>
      </c>
      <c r="O132" s="22">
        <v>12516</v>
      </c>
      <c r="P132" s="21">
        <f t="shared" si="15"/>
        <v>135050.13698630137</v>
      </c>
    </row>
    <row r="133" spans="1:16" s="14" customFormat="1" ht="15.95" customHeight="1" x14ac:dyDescent="0.2">
      <c r="A133" s="15" t="s">
        <v>231</v>
      </c>
      <c r="B133" s="25" t="s">
        <v>232</v>
      </c>
      <c r="C133" s="29">
        <v>12</v>
      </c>
      <c r="D133" s="17" t="s">
        <v>192</v>
      </c>
      <c r="E133" s="18">
        <v>503</v>
      </c>
      <c r="F133" s="30">
        <v>1</v>
      </c>
      <c r="G133" s="31">
        <v>8340</v>
      </c>
      <c r="H133" s="20">
        <f t="shared" si="11"/>
        <v>8340</v>
      </c>
      <c r="I133" s="21">
        <f t="shared" si="13"/>
        <v>100080</v>
      </c>
      <c r="J133" s="22">
        <v>0</v>
      </c>
      <c r="K133" s="22">
        <f t="shared" si="12"/>
        <v>1370.958904109589</v>
      </c>
      <c r="L133" s="22">
        <f t="shared" si="14"/>
        <v>13709.589041095891</v>
      </c>
      <c r="M133" s="22">
        <v>0</v>
      </c>
      <c r="N133" s="22">
        <v>0</v>
      </c>
      <c r="O133" s="22">
        <v>12731.0016</v>
      </c>
      <c r="P133" s="21">
        <f t="shared" si="15"/>
        <v>127891.54954520549</v>
      </c>
    </row>
    <row r="134" spans="1:16" s="14" customFormat="1" ht="15.95" customHeight="1" x14ac:dyDescent="0.2">
      <c r="A134" s="15" t="s">
        <v>39</v>
      </c>
      <c r="B134" s="25" t="s">
        <v>30</v>
      </c>
      <c r="C134" s="29">
        <v>12</v>
      </c>
      <c r="D134" s="17" t="s">
        <v>192</v>
      </c>
      <c r="E134" s="18">
        <v>503</v>
      </c>
      <c r="F134" s="30">
        <v>1</v>
      </c>
      <c r="G134" s="31">
        <f>2464.0005*2</f>
        <v>4928.0010000000002</v>
      </c>
      <c r="H134" s="20">
        <f t="shared" si="11"/>
        <v>4928.0010000000002</v>
      </c>
      <c r="I134" s="21">
        <f t="shared" si="13"/>
        <v>59136.012000000002</v>
      </c>
      <c r="J134" s="22">
        <v>0</v>
      </c>
      <c r="K134" s="22">
        <f t="shared" si="12"/>
        <v>810.08235616438355</v>
      </c>
      <c r="L134" s="22">
        <f t="shared" si="14"/>
        <v>8100.823561643836</v>
      </c>
      <c r="M134" s="22">
        <v>0</v>
      </c>
      <c r="N134" s="22">
        <v>0</v>
      </c>
      <c r="O134" s="22">
        <v>2779.3920000000003</v>
      </c>
      <c r="P134" s="21">
        <f t="shared" si="15"/>
        <v>70826.309917808234</v>
      </c>
    </row>
    <row r="135" spans="1:16" s="14" customFormat="1" ht="15.95" customHeight="1" x14ac:dyDescent="0.2">
      <c r="A135" s="15" t="s">
        <v>39</v>
      </c>
      <c r="B135" s="25" t="s">
        <v>30</v>
      </c>
      <c r="C135" s="29">
        <v>12</v>
      </c>
      <c r="D135" s="17" t="s">
        <v>192</v>
      </c>
      <c r="E135" s="18">
        <v>503</v>
      </c>
      <c r="F135" s="30">
        <v>1</v>
      </c>
      <c r="G135" s="31">
        <f>3219.75*2</f>
        <v>6439.5</v>
      </c>
      <c r="H135" s="20">
        <f t="shared" si="11"/>
        <v>6439.5</v>
      </c>
      <c r="I135" s="21">
        <f t="shared" si="13"/>
        <v>77274</v>
      </c>
      <c r="J135" s="22">
        <v>0</v>
      </c>
      <c r="K135" s="22">
        <f t="shared" si="12"/>
        <v>1058.5479452054794</v>
      </c>
      <c r="L135" s="22">
        <f t="shared" si="14"/>
        <v>10585.479452054795</v>
      </c>
      <c r="M135" s="22">
        <v>0</v>
      </c>
      <c r="N135" s="22">
        <v>0</v>
      </c>
      <c r="O135" s="22">
        <v>3631.8779999999997</v>
      </c>
      <c r="P135" s="21">
        <f t="shared" si="15"/>
        <v>92549.905397260271</v>
      </c>
    </row>
    <row r="136" spans="1:16" s="14" customFormat="1" ht="15.95" customHeight="1" x14ac:dyDescent="0.2">
      <c r="A136" s="15" t="s">
        <v>39</v>
      </c>
      <c r="B136" s="25" t="s">
        <v>30</v>
      </c>
      <c r="C136" s="29">
        <v>12</v>
      </c>
      <c r="D136" s="17" t="s">
        <v>192</v>
      </c>
      <c r="E136" s="18">
        <v>503</v>
      </c>
      <c r="F136" s="30">
        <v>1</v>
      </c>
      <c r="G136" s="31">
        <f>2489.25*2</f>
        <v>4978.5</v>
      </c>
      <c r="H136" s="20">
        <f t="shared" si="11"/>
        <v>4978.5</v>
      </c>
      <c r="I136" s="21">
        <f t="shared" si="13"/>
        <v>59742</v>
      </c>
      <c r="J136" s="22">
        <v>0</v>
      </c>
      <c r="K136" s="22">
        <f t="shared" si="12"/>
        <v>818.38356164383549</v>
      </c>
      <c r="L136" s="22">
        <f t="shared" si="14"/>
        <v>8183.8356164383558</v>
      </c>
      <c r="M136" s="22">
        <v>0</v>
      </c>
      <c r="N136" s="22">
        <v>0</v>
      </c>
      <c r="O136" s="22">
        <v>2807.8739999999998</v>
      </c>
      <c r="P136" s="21">
        <f t="shared" si="15"/>
        <v>71552.093178082185</v>
      </c>
    </row>
    <row r="137" spans="1:16" s="14" customFormat="1" ht="15.95" customHeight="1" x14ac:dyDescent="0.2">
      <c r="A137" s="15" t="s">
        <v>235</v>
      </c>
      <c r="B137" s="25" t="s">
        <v>236</v>
      </c>
      <c r="C137" s="29">
        <v>12</v>
      </c>
      <c r="D137" s="17" t="s">
        <v>192</v>
      </c>
      <c r="E137" s="18">
        <v>503</v>
      </c>
      <c r="F137" s="30">
        <v>1</v>
      </c>
      <c r="G137" s="31">
        <v>6414</v>
      </c>
      <c r="H137" s="20">
        <f t="shared" si="11"/>
        <v>6414</v>
      </c>
      <c r="I137" s="21">
        <f t="shared" si="13"/>
        <v>76968</v>
      </c>
      <c r="J137" s="22">
        <v>0</v>
      </c>
      <c r="K137" s="22">
        <f t="shared" si="12"/>
        <v>1054.3561643835617</v>
      </c>
      <c r="L137" s="22">
        <f t="shared" si="14"/>
        <v>10543.561643835616</v>
      </c>
      <c r="M137" s="22">
        <v>0</v>
      </c>
      <c r="N137" s="22">
        <v>0</v>
      </c>
      <c r="O137" s="22">
        <v>3426.8076000000001</v>
      </c>
      <c r="P137" s="21">
        <f t="shared" si="15"/>
        <v>91992.725408219179</v>
      </c>
    </row>
    <row r="138" spans="1:16" s="14" customFormat="1" ht="15.95" customHeight="1" x14ac:dyDescent="0.2">
      <c r="A138" s="15" t="s">
        <v>39</v>
      </c>
      <c r="B138" s="25" t="s">
        <v>237</v>
      </c>
      <c r="C138" s="29">
        <v>12</v>
      </c>
      <c r="D138" s="17" t="s">
        <v>192</v>
      </c>
      <c r="E138" s="18">
        <v>503</v>
      </c>
      <c r="F138" s="30">
        <v>1</v>
      </c>
      <c r="G138" s="31">
        <v>7632</v>
      </c>
      <c r="H138" s="20">
        <f t="shared" si="11"/>
        <v>7632</v>
      </c>
      <c r="I138" s="21">
        <f t="shared" si="13"/>
        <v>91584</v>
      </c>
      <c r="J138" s="22">
        <v>0</v>
      </c>
      <c r="K138" s="22">
        <f t="shared" si="12"/>
        <v>1254.5753424657535</v>
      </c>
      <c r="L138" s="22">
        <f t="shared" si="14"/>
        <v>12545.753424657534</v>
      </c>
      <c r="M138" s="22">
        <v>0</v>
      </c>
      <c r="N138" s="22">
        <v>0</v>
      </c>
      <c r="O138" s="22">
        <v>7663.92</v>
      </c>
      <c r="P138" s="21">
        <f t="shared" si="15"/>
        <v>113048.2487671233</v>
      </c>
    </row>
    <row r="139" spans="1:16" s="14" customFormat="1" ht="15.95" customHeight="1" x14ac:dyDescent="0.2">
      <c r="A139" s="15" t="s">
        <v>39</v>
      </c>
      <c r="B139" s="25" t="s">
        <v>238</v>
      </c>
      <c r="C139" s="29">
        <v>12</v>
      </c>
      <c r="D139" s="17" t="s">
        <v>192</v>
      </c>
      <c r="E139" s="18">
        <v>503</v>
      </c>
      <c r="F139" s="30">
        <v>1</v>
      </c>
      <c r="G139" s="31">
        <v>7632</v>
      </c>
      <c r="H139" s="20">
        <f t="shared" ref="H139:H202" si="21">+G139*F139</f>
        <v>7632</v>
      </c>
      <c r="I139" s="21">
        <f t="shared" si="13"/>
        <v>91584</v>
      </c>
      <c r="J139" s="22">
        <v>0</v>
      </c>
      <c r="K139" s="22">
        <f t="shared" ref="K139:K202" si="22">I139/365*20*25%</f>
        <v>1254.5753424657535</v>
      </c>
      <c r="L139" s="22">
        <f t="shared" si="14"/>
        <v>12545.753424657534</v>
      </c>
      <c r="M139" s="22">
        <v>0</v>
      </c>
      <c r="N139" s="22">
        <v>0</v>
      </c>
      <c r="O139" s="22">
        <v>7663.92</v>
      </c>
      <c r="P139" s="21">
        <f t="shared" si="15"/>
        <v>113048.2487671233</v>
      </c>
    </row>
    <row r="140" spans="1:16" s="14" customFormat="1" ht="15.95" customHeight="1" x14ac:dyDescent="0.2">
      <c r="A140" s="15" t="s">
        <v>239</v>
      </c>
      <c r="B140" s="25" t="s">
        <v>240</v>
      </c>
      <c r="C140" s="29">
        <v>12</v>
      </c>
      <c r="D140" s="17" t="s">
        <v>192</v>
      </c>
      <c r="E140" s="18">
        <v>503</v>
      </c>
      <c r="F140" s="30">
        <v>1</v>
      </c>
      <c r="G140" s="31">
        <v>12453</v>
      </c>
      <c r="H140" s="20">
        <f t="shared" si="21"/>
        <v>12453</v>
      </c>
      <c r="I140" s="21">
        <f t="shared" si="13"/>
        <v>149436</v>
      </c>
      <c r="J140" s="22">
        <v>0</v>
      </c>
      <c r="K140" s="22">
        <f t="shared" si="22"/>
        <v>2047.0684931506848</v>
      </c>
      <c r="L140" s="22">
        <f t="shared" si="14"/>
        <v>20470.68493150685</v>
      </c>
      <c r="M140" s="22">
        <v>0</v>
      </c>
      <c r="N140" s="22">
        <v>0</v>
      </c>
      <c r="O140" s="22">
        <v>12988.32</v>
      </c>
      <c r="P140" s="21">
        <f t="shared" si="15"/>
        <v>184942.07342465754</v>
      </c>
    </row>
    <row r="141" spans="1:16" s="14" customFormat="1" ht="15.95" customHeight="1" x14ac:dyDescent="0.2">
      <c r="A141" s="15" t="s">
        <v>39</v>
      </c>
      <c r="B141" s="25" t="s">
        <v>241</v>
      </c>
      <c r="C141" s="29">
        <v>12</v>
      </c>
      <c r="D141" s="17" t="s">
        <v>192</v>
      </c>
      <c r="E141" s="18">
        <v>503</v>
      </c>
      <c r="F141" s="30">
        <v>1</v>
      </c>
      <c r="G141" s="31">
        <f>2793*2</f>
        <v>5586</v>
      </c>
      <c r="H141" s="20">
        <f t="shared" si="21"/>
        <v>5586</v>
      </c>
      <c r="I141" s="21">
        <f t="shared" si="13"/>
        <v>67032</v>
      </c>
      <c r="J141" s="22">
        <v>0</v>
      </c>
      <c r="K141" s="22">
        <f t="shared" si="22"/>
        <v>918.24657534246569</v>
      </c>
      <c r="L141" s="22">
        <f t="shared" si="14"/>
        <v>9182.4657534246562</v>
      </c>
      <c r="M141" s="22">
        <v>0</v>
      </c>
      <c r="N141" s="22">
        <v>0</v>
      </c>
      <c r="O141" s="22">
        <v>3150.5039999999999</v>
      </c>
      <c r="P141" s="21">
        <f t="shared" si="15"/>
        <v>80283.216328767114</v>
      </c>
    </row>
    <row r="142" spans="1:16" s="14" customFormat="1" ht="15.95" customHeight="1" x14ac:dyDescent="0.2">
      <c r="A142" s="15" t="s">
        <v>242</v>
      </c>
      <c r="B142" s="25" t="s">
        <v>392</v>
      </c>
      <c r="C142" s="29">
        <v>12</v>
      </c>
      <c r="D142" s="17" t="s">
        <v>192</v>
      </c>
      <c r="E142" s="18">
        <v>503</v>
      </c>
      <c r="F142" s="30">
        <v>1</v>
      </c>
      <c r="G142" s="31">
        <f>2601.15*2</f>
        <v>5202.3</v>
      </c>
      <c r="H142" s="20">
        <f t="shared" si="21"/>
        <v>5202.3</v>
      </c>
      <c r="I142" s="21">
        <f t="shared" si="13"/>
        <v>62427.600000000006</v>
      </c>
      <c r="J142" s="22">
        <v>0</v>
      </c>
      <c r="K142" s="22">
        <f t="shared" si="22"/>
        <v>855.17260273972613</v>
      </c>
      <c r="L142" s="22">
        <f t="shared" si="14"/>
        <v>8551.7260273972606</v>
      </c>
      <c r="M142" s="22">
        <v>0</v>
      </c>
      <c r="N142" s="22">
        <v>0</v>
      </c>
      <c r="O142" s="22">
        <v>5706.24</v>
      </c>
      <c r="P142" s="21">
        <f t="shared" si="15"/>
        <v>77540.738630136999</v>
      </c>
    </row>
    <row r="143" spans="1:16" s="14" customFormat="1" ht="15.95" customHeight="1" x14ac:dyDescent="0.2">
      <c r="A143" s="56" t="s">
        <v>23</v>
      </c>
      <c r="B143" s="56"/>
      <c r="C143" s="56"/>
      <c r="D143" s="56"/>
      <c r="E143" s="56"/>
      <c r="F143" s="23">
        <f>SUM(F111:F142)</f>
        <v>39</v>
      </c>
      <c r="G143" s="20"/>
      <c r="H143" s="20"/>
      <c r="I143" s="24">
        <f>SUM(I111:I142)</f>
        <v>3898863.6120000002</v>
      </c>
      <c r="J143" s="24">
        <f t="shared" ref="J143:P143" si="23">SUM(J111:J142)</f>
        <v>0</v>
      </c>
      <c r="K143" s="24">
        <f t="shared" si="23"/>
        <v>53409.090575342452</v>
      </c>
      <c r="L143" s="24">
        <f t="shared" si="23"/>
        <v>534090.90575342451</v>
      </c>
      <c r="M143" s="24">
        <f t="shared" si="23"/>
        <v>0</v>
      </c>
      <c r="N143" s="24">
        <f t="shared" si="23"/>
        <v>0</v>
      </c>
      <c r="O143" s="24">
        <f t="shared" si="23"/>
        <v>308378.87719999993</v>
      </c>
      <c r="P143" s="24">
        <f t="shared" si="23"/>
        <v>4794742.485528768</v>
      </c>
    </row>
    <row r="144" spans="1:16" s="14" customFormat="1" ht="15.95" customHeight="1" x14ac:dyDescent="0.2">
      <c r="A144" s="15" t="s">
        <v>243</v>
      </c>
      <c r="B144" s="25" t="s">
        <v>406</v>
      </c>
      <c r="C144" s="29">
        <v>13</v>
      </c>
      <c r="D144" s="17" t="s">
        <v>245</v>
      </c>
      <c r="E144" s="18">
        <v>502</v>
      </c>
      <c r="F144" s="30">
        <v>1</v>
      </c>
      <c r="G144" s="31">
        <v>19002</v>
      </c>
      <c r="H144" s="20">
        <f t="shared" si="21"/>
        <v>19002</v>
      </c>
      <c r="I144" s="21">
        <f t="shared" si="13"/>
        <v>228024</v>
      </c>
      <c r="J144" s="22">
        <v>0</v>
      </c>
      <c r="K144" s="22">
        <f t="shared" si="22"/>
        <v>3123.6164383561645</v>
      </c>
      <c r="L144" s="22">
        <f t="shared" si="14"/>
        <v>31236.164383561645</v>
      </c>
      <c r="M144" s="22">
        <v>0</v>
      </c>
      <c r="N144" s="22">
        <v>0</v>
      </c>
      <c r="O144" s="22">
        <v>0</v>
      </c>
      <c r="P144" s="21">
        <f t="shared" si="15"/>
        <v>262383.78082191781</v>
      </c>
    </row>
    <row r="145" spans="1:16" s="14" customFormat="1" ht="72.75" customHeight="1" x14ac:dyDescent="0.2">
      <c r="A145" s="18" t="s">
        <v>246</v>
      </c>
      <c r="B145" s="38" t="s">
        <v>247</v>
      </c>
      <c r="C145" s="29">
        <v>13</v>
      </c>
      <c r="D145" s="39" t="s">
        <v>245</v>
      </c>
      <c r="E145" s="18">
        <v>502</v>
      </c>
      <c r="F145" s="30">
        <v>5</v>
      </c>
      <c r="G145" s="31">
        <v>8124</v>
      </c>
      <c r="H145" s="20">
        <f t="shared" si="21"/>
        <v>40620</v>
      </c>
      <c r="I145" s="21">
        <f t="shared" si="13"/>
        <v>487440</v>
      </c>
      <c r="J145" s="22">
        <v>0</v>
      </c>
      <c r="K145" s="22">
        <f t="shared" si="22"/>
        <v>6677.2602739726026</v>
      </c>
      <c r="L145" s="22">
        <f t="shared" si="14"/>
        <v>66772.602739726033</v>
      </c>
      <c r="M145" s="22">
        <v>0</v>
      </c>
      <c r="N145" s="22">
        <v>0</v>
      </c>
      <c r="O145" s="22">
        <v>12408</v>
      </c>
      <c r="P145" s="21">
        <f t="shared" si="15"/>
        <v>573297.8630136986</v>
      </c>
    </row>
    <row r="146" spans="1:16" s="14" customFormat="1" ht="25.5" customHeight="1" x14ac:dyDescent="0.2">
      <c r="A146" s="15" t="s">
        <v>248</v>
      </c>
      <c r="B146" s="38" t="s">
        <v>409</v>
      </c>
      <c r="C146" s="29">
        <v>13</v>
      </c>
      <c r="D146" s="17" t="s">
        <v>245</v>
      </c>
      <c r="E146" s="18">
        <v>502</v>
      </c>
      <c r="F146" s="30">
        <v>13</v>
      </c>
      <c r="G146" s="31">
        <v>8124</v>
      </c>
      <c r="H146" s="20">
        <f t="shared" si="21"/>
        <v>105612</v>
      </c>
      <c r="I146" s="21">
        <f t="shared" si="13"/>
        <v>1267344</v>
      </c>
      <c r="J146" s="22">
        <v>0</v>
      </c>
      <c r="K146" s="22">
        <f t="shared" si="22"/>
        <v>17360.876712328769</v>
      </c>
      <c r="L146" s="22">
        <f t="shared" si="14"/>
        <v>173608.76712328769</v>
      </c>
      <c r="M146" s="22">
        <v>0</v>
      </c>
      <c r="N146" s="22">
        <v>0</v>
      </c>
      <c r="O146" s="22">
        <v>12408</v>
      </c>
      <c r="P146" s="21">
        <f t="shared" si="15"/>
        <v>1470721.6438356165</v>
      </c>
    </row>
    <row r="147" spans="1:16" s="14" customFormat="1" ht="15.95" customHeight="1" x14ac:dyDescent="0.2">
      <c r="A147" s="15" t="s">
        <v>250</v>
      </c>
      <c r="B147" s="25" t="s">
        <v>251</v>
      </c>
      <c r="C147" s="29">
        <v>13</v>
      </c>
      <c r="D147" s="17" t="s">
        <v>245</v>
      </c>
      <c r="E147" s="18">
        <v>502</v>
      </c>
      <c r="F147" s="30">
        <v>1</v>
      </c>
      <c r="G147" s="31">
        <v>10623</v>
      </c>
      <c r="H147" s="20">
        <f t="shared" si="21"/>
        <v>10623</v>
      </c>
      <c r="I147" s="21">
        <f t="shared" si="13"/>
        <v>127476</v>
      </c>
      <c r="J147" s="22">
        <v>0</v>
      </c>
      <c r="K147" s="22">
        <f t="shared" si="22"/>
        <v>1746.2465753424658</v>
      </c>
      <c r="L147" s="22">
        <f t="shared" si="14"/>
        <v>17462.465753424658</v>
      </c>
      <c r="M147" s="22">
        <v>0</v>
      </c>
      <c r="N147" s="22">
        <v>0</v>
      </c>
      <c r="O147" s="22">
        <v>16076.0016</v>
      </c>
      <c r="P147" s="21">
        <f t="shared" si="15"/>
        <v>162760.7139287671</v>
      </c>
    </row>
    <row r="148" spans="1:16" s="14" customFormat="1" ht="15.95" customHeight="1" x14ac:dyDescent="0.2">
      <c r="A148" s="15" t="s">
        <v>252</v>
      </c>
      <c r="B148" s="25" t="s">
        <v>253</v>
      </c>
      <c r="C148" s="29">
        <v>13</v>
      </c>
      <c r="D148" s="17" t="s">
        <v>245</v>
      </c>
      <c r="E148" s="18">
        <v>502</v>
      </c>
      <c r="F148" s="30">
        <v>1</v>
      </c>
      <c r="G148" s="31">
        <v>9019.5</v>
      </c>
      <c r="H148" s="20">
        <f t="shared" si="21"/>
        <v>9019.5</v>
      </c>
      <c r="I148" s="21">
        <f t="shared" si="13"/>
        <v>108234</v>
      </c>
      <c r="J148" s="22">
        <v>0</v>
      </c>
      <c r="K148" s="22">
        <f t="shared" si="22"/>
        <v>1482.6575342465753</v>
      </c>
      <c r="L148" s="22">
        <f t="shared" si="14"/>
        <v>14826.575342465752</v>
      </c>
      <c r="M148" s="22">
        <v>0</v>
      </c>
      <c r="N148" s="22">
        <v>0</v>
      </c>
      <c r="O148" s="22">
        <v>13724.0016</v>
      </c>
      <c r="P148" s="21">
        <f t="shared" si="15"/>
        <v>138267.23447671233</v>
      </c>
    </row>
    <row r="149" spans="1:16" s="14" customFormat="1" ht="15.95" customHeight="1" x14ac:dyDescent="0.2">
      <c r="A149" s="15" t="s">
        <v>254</v>
      </c>
      <c r="B149" s="25" t="s">
        <v>255</v>
      </c>
      <c r="C149" s="29">
        <v>13</v>
      </c>
      <c r="D149" s="17" t="s">
        <v>245</v>
      </c>
      <c r="E149" s="18">
        <v>502</v>
      </c>
      <c r="F149" s="30">
        <v>1</v>
      </c>
      <c r="G149" s="31">
        <v>8074.5</v>
      </c>
      <c r="H149" s="20">
        <f t="shared" si="21"/>
        <v>8074.5</v>
      </c>
      <c r="I149" s="21">
        <f t="shared" ref="I149:I222" si="24">F149*G149*12</f>
        <v>96894</v>
      </c>
      <c r="J149" s="22">
        <v>0</v>
      </c>
      <c r="K149" s="22">
        <f t="shared" si="22"/>
        <v>1327.3150684931509</v>
      </c>
      <c r="L149" s="22">
        <f t="shared" ref="L149:L222" si="25">I149/365*50</f>
        <v>13273.150684931508</v>
      </c>
      <c r="M149" s="22">
        <v>0</v>
      </c>
      <c r="N149" s="22">
        <v>0</v>
      </c>
      <c r="O149" s="22">
        <v>12332.0016</v>
      </c>
      <c r="P149" s="21">
        <f t="shared" ref="P149:P222" si="26">SUM(I149:O149)</f>
        <v>123826.46735342465</v>
      </c>
    </row>
    <row r="150" spans="1:16" s="14" customFormat="1" ht="24.75" customHeight="1" x14ac:dyDescent="0.2">
      <c r="A150" s="15" t="s">
        <v>256</v>
      </c>
      <c r="B150" s="38" t="s">
        <v>257</v>
      </c>
      <c r="C150" s="29">
        <v>13</v>
      </c>
      <c r="D150" s="17" t="s">
        <v>245</v>
      </c>
      <c r="E150" s="18">
        <v>502</v>
      </c>
      <c r="F150" s="30">
        <v>2</v>
      </c>
      <c r="G150" s="31">
        <v>8124</v>
      </c>
      <c r="H150" s="20">
        <f t="shared" si="21"/>
        <v>16248</v>
      </c>
      <c r="I150" s="21">
        <f t="shared" si="24"/>
        <v>194976</v>
      </c>
      <c r="J150" s="22">
        <v>0</v>
      </c>
      <c r="K150" s="22">
        <f t="shared" si="22"/>
        <v>2670.9041095890411</v>
      </c>
      <c r="L150" s="22">
        <f t="shared" si="25"/>
        <v>26709.04109589041</v>
      </c>
      <c r="M150" s="22">
        <v>0</v>
      </c>
      <c r="N150" s="22">
        <v>0</v>
      </c>
      <c r="O150" s="22">
        <v>12408</v>
      </c>
      <c r="P150" s="21">
        <f t="shared" si="26"/>
        <v>236763.94520547945</v>
      </c>
    </row>
    <row r="151" spans="1:16" s="14" customFormat="1" ht="15.95" customHeight="1" x14ac:dyDescent="0.2">
      <c r="A151" s="15" t="s">
        <v>258</v>
      </c>
      <c r="B151" s="25" t="s">
        <v>259</v>
      </c>
      <c r="C151" s="29">
        <v>13</v>
      </c>
      <c r="D151" s="17" t="s">
        <v>245</v>
      </c>
      <c r="E151" s="18">
        <v>502</v>
      </c>
      <c r="F151" s="30">
        <v>1</v>
      </c>
      <c r="G151" s="31">
        <v>8544</v>
      </c>
      <c r="H151" s="20">
        <f t="shared" si="21"/>
        <v>8544</v>
      </c>
      <c r="I151" s="21">
        <f t="shared" si="24"/>
        <v>102528</v>
      </c>
      <c r="J151" s="22">
        <v>0</v>
      </c>
      <c r="K151" s="22">
        <f t="shared" si="22"/>
        <v>1404.4931506849316</v>
      </c>
      <c r="L151" s="22">
        <f t="shared" si="25"/>
        <v>14044.931506849314</v>
      </c>
      <c r="M151" s="22">
        <v>0</v>
      </c>
      <c r="N151" s="22">
        <v>0</v>
      </c>
      <c r="O151" s="22">
        <v>13035</v>
      </c>
      <c r="P151" s="21">
        <f t="shared" si="26"/>
        <v>131012.42465753424</v>
      </c>
    </row>
    <row r="152" spans="1:16" s="14" customFormat="1" ht="15.95" customHeight="1" x14ac:dyDescent="0.2">
      <c r="A152" s="15" t="s">
        <v>260</v>
      </c>
      <c r="B152" s="25" t="s">
        <v>261</v>
      </c>
      <c r="C152" s="29">
        <v>13</v>
      </c>
      <c r="D152" s="17" t="s">
        <v>245</v>
      </c>
      <c r="E152" s="18">
        <v>502</v>
      </c>
      <c r="F152" s="30">
        <v>1</v>
      </c>
      <c r="G152" s="31">
        <f>4181.25*2</f>
        <v>8362.5</v>
      </c>
      <c r="H152" s="20">
        <f t="shared" si="21"/>
        <v>8362.5</v>
      </c>
      <c r="I152" s="21">
        <f t="shared" si="24"/>
        <v>100350</v>
      </c>
      <c r="J152" s="22">
        <v>0</v>
      </c>
      <c r="K152" s="22">
        <f t="shared" si="22"/>
        <v>1374.6575342465753</v>
      </c>
      <c r="L152" s="22">
        <f t="shared" si="25"/>
        <v>13746.575342465752</v>
      </c>
      <c r="M152" s="22">
        <v>0</v>
      </c>
      <c r="N152" s="22">
        <v>0</v>
      </c>
      <c r="O152" s="22">
        <v>4716.4500000000007</v>
      </c>
      <c r="P152" s="21">
        <f t="shared" si="26"/>
        <v>120187.68287671234</v>
      </c>
    </row>
    <row r="153" spans="1:16" s="14" customFormat="1" ht="15.95" customHeight="1" x14ac:dyDescent="0.2">
      <c r="A153" s="15" t="s">
        <v>262</v>
      </c>
      <c r="B153" s="25" t="s">
        <v>263</v>
      </c>
      <c r="C153" s="29">
        <v>13</v>
      </c>
      <c r="D153" s="17" t="s">
        <v>245</v>
      </c>
      <c r="E153" s="18">
        <v>502</v>
      </c>
      <c r="F153" s="30">
        <v>1</v>
      </c>
      <c r="G153" s="31">
        <v>7600.5</v>
      </c>
      <c r="H153" s="20">
        <f t="shared" si="21"/>
        <v>7600.5</v>
      </c>
      <c r="I153" s="21">
        <f t="shared" si="24"/>
        <v>91206</v>
      </c>
      <c r="J153" s="22">
        <v>0</v>
      </c>
      <c r="K153" s="22">
        <f t="shared" si="22"/>
        <v>1249.3972602739725</v>
      </c>
      <c r="L153" s="22">
        <f t="shared" si="25"/>
        <v>12493.972602739726</v>
      </c>
      <c r="M153" s="22">
        <v>0</v>
      </c>
      <c r="N153" s="22">
        <v>0</v>
      </c>
      <c r="O153" s="22">
        <v>3932.2080000000005</v>
      </c>
      <c r="P153" s="21">
        <f t="shared" si="26"/>
        <v>108881.57786301369</v>
      </c>
    </row>
    <row r="154" spans="1:16" s="14" customFormat="1" ht="15.95" customHeight="1" x14ac:dyDescent="0.2">
      <c r="A154" s="56" t="s">
        <v>23</v>
      </c>
      <c r="B154" s="56"/>
      <c r="C154" s="56"/>
      <c r="D154" s="56"/>
      <c r="E154" s="56"/>
      <c r="F154" s="23">
        <f>SUM(F144:F153)</f>
        <v>27</v>
      </c>
      <c r="G154" s="20"/>
      <c r="H154" s="20"/>
      <c r="I154" s="24">
        <f>SUM(I144:I153)</f>
        <v>2804472</v>
      </c>
      <c r="J154" s="24">
        <f t="shared" ref="J154:P154" si="27">SUM(J144:J153)</f>
        <v>0</v>
      </c>
      <c r="K154" s="24">
        <f t="shared" si="27"/>
        <v>38417.424657534248</v>
      </c>
      <c r="L154" s="24">
        <f t="shared" si="27"/>
        <v>384174.24657534249</v>
      </c>
      <c r="M154" s="24">
        <f t="shared" si="27"/>
        <v>0</v>
      </c>
      <c r="N154" s="24">
        <f t="shared" si="27"/>
        <v>0</v>
      </c>
      <c r="O154" s="24">
        <f t="shared" si="27"/>
        <v>101039.66280000001</v>
      </c>
      <c r="P154" s="24">
        <f t="shared" si="27"/>
        <v>3328103.3340328769</v>
      </c>
    </row>
    <row r="155" spans="1:16" s="14" customFormat="1" ht="15.95" customHeight="1" x14ac:dyDescent="0.2">
      <c r="A155" s="15" t="s">
        <v>264</v>
      </c>
      <c r="B155" s="25" t="s">
        <v>265</v>
      </c>
      <c r="C155" s="29">
        <v>14</v>
      </c>
      <c r="D155" s="17" t="s">
        <v>266</v>
      </c>
      <c r="E155" s="18">
        <v>503</v>
      </c>
      <c r="F155" s="30">
        <v>1</v>
      </c>
      <c r="G155" s="31">
        <v>14993.001</v>
      </c>
      <c r="H155" s="20">
        <f t="shared" si="21"/>
        <v>14993.001</v>
      </c>
      <c r="I155" s="21">
        <f t="shared" si="24"/>
        <v>179916.01199999999</v>
      </c>
      <c r="J155" s="22">
        <v>0</v>
      </c>
      <c r="K155" s="22">
        <f t="shared" si="22"/>
        <v>2464.602904109589</v>
      </c>
      <c r="L155" s="22">
        <f t="shared" si="25"/>
        <v>24646.029041095888</v>
      </c>
      <c r="M155" s="22">
        <v>0</v>
      </c>
      <c r="N155" s="22">
        <v>0</v>
      </c>
      <c r="O155" s="22">
        <v>0</v>
      </c>
      <c r="P155" s="21">
        <f t="shared" si="26"/>
        <v>207026.64394520546</v>
      </c>
    </row>
    <row r="156" spans="1:16" s="14" customFormat="1" ht="15.95" customHeight="1" x14ac:dyDescent="0.2">
      <c r="A156" s="15" t="s">
        <v>267</v>
      </c>
      <c r="B156" s="25" t="s">
        <v>268</v>
      </c>
      <c r="C156" s="29">
        <v>14</v>
      </c>
      <c r="D156" s="17" t="s">
        <v>266</v>
      </c>
      <c r="E156" s="18">
        <v>503</v>
      </c>
      <c r="F156" s="30">
        <v>1</v>
      </c>
      <c r="G156" s="31">
        <f>3000*2</f>
        <v>6000</v>
      </c>
      <c r="H156" s="20">
        <f t="shared" si="21"/>
        <v>6000</v>
      </c>
      <c r="I156" s="21">
        <f t="shared" si="24"/>
        <v>72000</v>
      </c>
      <c r="J156" s="22">
        <v>0</v>
      </c>
      <c r="K156" s="22">
        <f t="shared" si="22"/>
        <v>986.30136986301363</v>
      </c>
      <c r="L156" s="22">
        <f t="shared" si="25"/>
        <v>9863.0136986301368</v>
      </c>
      <c r="M156" s="22">
        <v>0</v>
      </c>
      <c r="N156" s="22">
        <v>0</v>
      </c>
      <c r="O156" s="32">
        <v>3384</v>
      </c>
      <c r="P156" s="21">
        <f t="shared" si="26"/>
        <v>86233.315068493146</v>
      </c>
    </row>
    <row r="157" spans="1:16" s="14" customFormat="1" ht="39.75" customHeight="1" x14ac:dyDescent="0.2">
      <c r="A157" s="18" t="s">
        <v>39</v>
      </c>
      <c r="B157" s="38" t="s">
        <v>398</v>
      </c>
      <c r="C157" s="29">
        <v>14</v>
      </c>
      <c r="D157" s="39" t="s">
        <v>266</v>
      </c>
      <c r="E157" s="18">
        <v>503</v>
      </c>
      <c r="F157" s="30">
        <v>2</v>
      </c>
      <c r="G157" s="31">
        <v>6972</v>
      </c>
      <c r="H157" s="20">
        <f t="shared" si="21"/>
        <v>13944</v>
      </c>
      <c r="I157" s="21">
        <f t="shared" si="24"/>
        <v>167328</v>
      </c>
      <c r="J157" s="22">
        <v>0</v>
      </c>
      <c r="K157" s="22">
        <f t="shared" si="22"/>
        <v>2292.1643835616437</v>
      </c>
      <c r="L157" s="22">
        <f t="shared" si="25"/>
        <v>22921.64383561644</v>
      </c>
      <c r="M157" s="22">
        <v>0</v>
      </c>
      <c r="N157" s="22">
        <v>0</v>
      </c>
      <c r="O157" s="40">
        <v>3932.2080000000005</v>
      </c>
      <c r="P157" s="21">
        <f t="shared" si="26"/>
        <v>196474.0162191781</v>
      </c>
    </row>
    <row r="158" spans="1:16" s="14" customFormat="1" ht="15.95" customHeight="1" x14ac:dyDescent="0.2">
      <c r="A158" s="15" t="s">
        <v>267</v>
      </c>
      <c r="B158" s="25" t="s">
        <v>269</v>
      </c>
      <c r="C158" s="29">
        <v>14</v>
      </c>
      <c r="D158" s="17" t="s">
        <v>266</v>
      </c>
      <c r="E158" s="18">
        <v>503</v>
      </c>
      <c r="F158" s="30">
        <v>1</v>
      </c>
      <c r="G158" s="31">
        <f>2793*2</f>
        <v>5586</v>
      </c>
      <c r="H158" s="20">
        <f t="shared" si="21"/>
        <v>5586</v>
      </c>
      <c r="I158" s="21">
        <f t="shared" si="24"/>
        <v>67032</v>
      </c>
      <c r="J158" s="22">
        <v>0</v>
      </c>
      <c r="K158" s="22">
        <f t="shared" si="22"/>
        <v>918.24657534246569</v>
      </c>
      <c r="L158" s="22">
        <f t="shared" si="25"/>
        <v>9182.4657534246562</v>
      </c>
      <c r="M158" s="22">
        <v>0</v>
      </c>
      <c r="N158" s="22">
        <v>0</v>
      </c>
      <c r="O158" s="32">
        <v>3150.5039999999999</v>
      </c>
      <c r="P158" s="21">
        <f t="shared" si="26"/>
        <v>80283.216328767114</v>
      </c>
    </row>
    <row r="159" spans="1:16" s="14" customFormat="1" ht="15.95" customHeight="1" x14ac:dyDescent="0.2">
      <c r="A159" s="56" t="s">
        <v>23</v>
      </c>
      <c r="B159" s="56"/>
      <c r="C159" s="56"/>
      <c r="D159" s="56"/>
      <c r="E159" s="56"/>
      <c r="F159" s="23">
        <f>SUM(F155:F158)</f>
        <v>5</v>
      </c>
      <c r="G159" s="20"/>
      <c r="H159" s="20"/>
      <c r="I159" s="24">
        <f>SUM(I155:I158)</f>
        <v>486276.01199999999</v>
      </c>
      <c r="J159" s="24">
        <f t="shared" ref="J159:P159" si="28">SUM(J155:J158)</f>
        <v>0</v>
      </c>
      <c r="K159" s="24">
        <f t="shared" si="28"/>
        <v>6661.3152328767119</v>
      </c>
      <c r="L159" s="24">
        <f t="shared" si="28"/>
        <v>66613.152328767115</v>
      </c>
      <c r="M159" s="24">
        <f t="shared" si="28"/>
        <v>0</v>
      </c>
      <c r="N159" s="24">
        <f t="shared" si="28"/>
        <v>0</v>
      </c>
      <c r="O159" s="24">
        <f t="shared" si="28"/>
        <v>10466.712</v>
      </c>
      <c r="P159" s="24">
        <f t="shared" si="28"/>
        <v>570017.19156164385</v>
      </c>
    </row>
    <row r="160" spans="1:16" s="14" customFormat="1" ht="15.95" customHeight="1" x14ac:dyDescent="0.2">
      <c r="A160" s="15" t="s">
        <v>270</v>
      </c>
      <c r="B160" s="25" t="s">
        <v>271</v>
      </c>
      <c r="C160" s="29">
        <v>15</v>
      </c>
      <c r="D160" s="17" t="s">
        <v>272</v>
      </c>
      <c r="E160" s="18">
        <v>503</v>
      </c>
      <c r="F160" s="30">
        <v>1</v>
      </c>
      <c r="G160" s="31">
        <v>13521</v>
      </c>
      <c r="H160" s="20">
        <f t="shared" si="21"/>
        <v>13521</v>
      </c>
      <c r="I160" s="21">
        <f t="shared" si="24"/>
        <v>162252</v>
      </c>
      <c r="J160" s="22">
        <v>0</v>
      </c>
      <c r="K160" s="22">
        <f t="shared" si="22"/>
        <v>2222.6301369863013</v>
      </c>
      <c r="L160" s="22">
        <f t="shared" si="25"/>
        <v>22226.301369863013</v>
      </c>
      <c r="M160" s="22">
        <v>0</v>
      </c>
      <c r="N160" s="22">
        <v>0</v>
      </c>
      <c r="O160" s="22">
        <v>0</v>
      </c>
      <c r="P160" s="21">
        <f t="shared" si="26"/>
        <v>186700.9315068493</v>
      </c>
    </row>
    <row r="161" spans="1:30" s="14" customFormat="1" ht="15.95" customHeight="1" x14ac:dyDescent="0.2">
      <c r="A161" s="15" t="s">
        <v>39</v>
      </c>
      <c r="B161" s="25" t="s">
        <v>273</v>
      </c>
      <c r="C161" s="29">
        <v>15</v>
      </c>
      <c r="D161" s="17" t="s">
        <v>272</v>
      </c>
      <c r="E161" s="18">
        <v>503</v>
      </c>
      <c r="F161" s="30">
        <v>1</v>
      </c>
      <c r="G161" s="31">
        <v>9351</v>
      </c>
      <c r="H161" s="20">
        <f t="shared" si="21"/>
        <v>9351</v>
      </c>
      <c r="I161" s="21">
        <f t="shared" si="24"/>
        <v>112212</v>
      </c>
      <c r="J161" s="22">
        <v>0</v>
      </c>
      <c r="K161" s="22">
        <f t="shared" si="22"/>
        <v>1537.1506849315069</v>
      </c>
      <c r="L161" s="22">
        <f t="shared" si="25"/>
        <v>15371.506849315068</v>
      </c>
      <c r="M161" s="22">
        <v>0</v>
      </c>
      <c r="N161" s="22">
        <v>0</v>
      </c>
      <c r="O161" s="22">
        <v>14216.0016</v>
      </c>
      <c r="P161" s="21">
        <f t="shared" si="26"/>
        <v>143336.65913424655</v>
      </c>
    </row>
    <row r="162" spans="1:30" s="14" customFormat="1" ht="26.25" customHeight="1" x14ac:dyDescent="0.2">
      <c r="A162" s="15" t="s">
        <v>39</v>
      </c>
      <c r="B162" s="38" t="s">
        <v>274</v>
      </c>
      <c r="C162" s="29">
        <v>15</v>
      </c>
      <c r="D162" s="17" t="s">
        <v>272</v>
      </c>
      <c r="E162" s="18">
        <v>503</v>
      </c>
      <c r="F162" s="30">
        <v>2</v>
      </c>
      <c r="G162" s="31">
        <v>8187</v>
      </c>
      <c r="H162" s="20">
        <f t="shared" si="21"/>
        <v>16374</v>
      </c>
      <c r="I162" s="21">
        <f t="shared" si="24"/>
        <v>196488</v>
      </c>
      <c r="J162" s="22">
        <v>0</v>
      </c>
      <c r="K162" s="22">
        <f t="shared" si="22"/>
        <v>2691.6164383561641</v>
      </c>
      <c r="L162" s="22">
        <f t="shared" si="25"/>
        <v>26916.164383561641</v>
      </c>
      <c r="M162" s="22">
        <v>0</v>
      </c>
      <c r="N162" s="22">
        <v>0</v>
      </c>
      <c r="O162" s="22">
        <v>12503.0016</v>
      </c>
      <c r="P162" s="21">
        <f t="shared" si="26"/>
        <v>238598.7824219178</v>
      </c>
    </row>
    <row r="163" spans="1:30" s="14" customFormat="1" ht="15.95" customHeight="1" x14ac:dyDescent="0.2">
      <c r="A163" s="15" t="s">
        <v>275</v>
      </c>
      <c r="B163" s="25" t="s">
        <v>276</v>
      </c>
      <c r="C163" s="29">
        <v>15</v>
      </c>
      <c r="D163" s="17" t="s">
        <v>272</v>
      </c>
      <c r="E163" s="18">
        <v>503</v>
      </c>
      <c r="F163" s="30">
        <v>1</v>
      </c>
      <c r="G163" s="31">
        <v>9144</v>
      </c>
      <c r="H163" s="20">
        <f t="shared" si="21"/>
        <v>9144</v>
      </c>
      <c r="I163" s="21">
        <f t="shared" si="24"/>
        <v>109728</v>
      </c>
      <c r="J163" s="22">
        <v>0</v>
      </c>
      <c r="K163" s="22">
        <f t="shared" si="22"/>
        <v>1503.1232876712329</v>
      </c>
      <c r="L163" s="22">
        <f t="shared" si="25"/>
        <v>15031.232876712329</v>
      </c>
      <c r="M163" s="22">
        <v>0</v>
      </c>
      <c r="N163" s="22">
        <v>0</v>
      </c>
      <c r="O163" s="22">
        <v>13912.0008</v>
      </c>
      <c r="P163" s="21">
        <f t="shared" si="26"/>
        <v>140174.35696438357</v>
      </c>
    </row>
    <row r="164" spans="1:30" s="14" customFormat="1" ht="15.95" customHeight="1" x14ac:dyDescent="0.2">
      <c r="A164" s="56" t="s">
        <v>23</v>
      </c>
      <c r="B164" s="56"/>
      <c r="C164" s="56"/>
      <c r="D164" s="56"/>
      <c r="E164" s="56"/>
      <c r="F164" s="23">
        <f>SUM(F160:F163)</f>
        <v>5</v>
      </c>
      <c r="G164" s="20"/>
      <c r="H164" s="20"/>
      <c r="I164" s="24">
        <f>SUM(I160:I163)</f>
        <v>580680</v>
      </c>
      <c r="J164" s="24">
        <f t="shared" ref="J164:P164" si="29">SUM(J160:J163)</f>
        <v>0</v>
      </c>
      <c r="K164" s="24">
        <f t="shared" si="29"/>
        <v>7954.5205479452052</v>
      </c>
      <c r="L164" s="24">
        <f t="shared" si="29"/>
        <v>79545.205479452052</v>
      </c>
      <c r="M164" s="24">
        <f t="shared" si="29"/>
        <v>0</v>
      </c>
      <c r="N164" s="24">
        <f t="shared" si="29"/>
        <v>0</v>
      </c>
      <c r="O164" s="24">
        <f t="shared" si="29"/>
        <v>40631.004000000001</v>
      </c>
      <c r="P164" s="24">
        <f t="shared" si="29"/>
        <v>708810.73002739716</v>
      </c>
    </row>
    <row r="165" spans="1:30" s="14" customFormat="1" ht="15.95" customHeight="1" x14ac:dyDescent="0.2">
      <c r="A165" s="15" t="s">
        <v>277</v>
      </c>
      <c r="B165" s="25" t="s">
        <v>30</v>
      </c>
      <c r="C165" s="29">
        <v>16</v>
      </c>
      <c r="D165" s="17" t="s">
        <v>279</v>
      </c>
      <c r="E165" s="18">
        <v>503</v>
      </c>
      <c r="F165" s="30">
        <v>1</v>
      </c>
      <c r="G165" s="31">
        <v>5598</v>
      </c>
      <c r="H165" s="20">
        <f t="shared" si="21"/>
        <v>5598</v>
      </c>
      <c r="I165" s="21">
        <f t="shared" si="24"/>
        <v>67176</v>
      </c>
      <c r="J165" s="22">
        <v>0</v>
      </c>
      <c r="K165" s="22">
        <f t="shared" si="22"/>
        <v>920.21917808219177</v>
      </c>
      <c r="L165" s="22">
        <f t="shared" si="25"/>
        <v>9202.1917808219168</v>
      </c>
      <c r="M165" s="22">
        <v>0</v>
      </c>
      <c r="N165" s="22">
        <v>0</v>
      </c>
      <c r="O165" s="22">
        <v>0</v>
      </c>
      <c r="P165" s="21">
        <f t="shared" si="26"/>
        <v>77298.410958904104</v>
      </c>
    </row>
    <row r="166" spans="1:30" s="14" customFormat="1" ht="24.75" customHeight="1" x14ac:dyDescent="0.2">
      <c r="A166" s="15" t="s">
        <v>280</v>
      </c>
      <c r="B166" s="38" t="s">
        <v>410</v>
      </c>
      <c r="C166" s="29">
        <v>16</v>
      </c>
      <c r="D166" s="17" t="s">
        <v>279</v>
      </c>
      <c r="E166" s="18">
        <v>503</v>
      </c>
      <c r="F166" s="30">
        <v>2</v>
      </c>
      <c r="G166" s="31">
        <v>1142.25</v>
      </c>
      <c r="H166" s="20">
        <f t="shared" si="21"/>
        <v>2284.5</v>
      </c>
      <c r="I166" s="21">
        <f t="shared" si="24"/>
        <v>27414</v>
      </c>
      <c r="J166" s="22">
        <v>0</v>
      </c>
      <c r="K166" s="22">
        <f t="shared" si="22"/>
        <v>375.53424657534242</v>
      </c>
      <c r="L166" s="22">
        <f t="shared" si="25"/>
        <v>3755.3424657534242</v>
      </c>
      <c r="M166" s="22">
        <v>0</v>
      </c>
      <c r="N166" s="22">
        <v>0</v>
      </c>
      <c r="O166" s="22">
        <v>2072.0016000000001</v>
      </c>
      <c r="P166" s="21">
        <f t="shared" si="26"/>
        <v>33616.878312328765</v>
      </c>
    </row>
    <row r="167" spans="1:30" s="14" customFormat="1" ht="15.95" customHeight="1" x14ac:dyDescent="0.2">
      <c r="A167" s="15" t="s">
        <v>39</v>
      </c>
      <c r="B167" s="25" t="s">
        <v>30</v>
      </c>
      <c r="C167" s="29">
        <v>16</v>
      </c>
      <c r="D167" s="17" t="s">
        <v>279</v>
      </c>
      <c r="E167" s="18">
        <v>503</v>
      </c>
      <c r="F167" s="30">
        <v>1</v>
      </c>
      <c r="G167" s="31">
        <f>1725*2</f>
        <v>3450</v>
      </c>
      <c r="H167" s="20">
        <f t="shared" si="21"/>
        <v>3450</v>
      </c>
      <c r="I167" s="21">
        <f t="shared" si="24"/>
        <v>41400</v>
      </c>
      <c r="J167" s="22">
        <v>0</v>
      </c>
      <c r="K167" s="22">
        <f t="shared" si="22"/>
        <v>567.1232876712329</v>
      </c>
      <c r="L167" s="22">
        <f t="shared" si="25"/>
        <v>5671.232876712329</v>
      </c>
      <c r="M167" s="22">
        <v>0</v>
      </c>
      <c r="N167" s="22">
        <v>0</v>
      </c>
      <c r="O167" s="32">
        <v>1945.8000000000002</v>
      </c>
      <c r="P167" s="21">
        <f t="shared" si="26"/>
        <v>49584.156164383559</v>
      </c>
    </row>
    <row r="168" spans="1:30" s="14" customFormat="1" ht="15.95" customHeight="1" x14ac:dyDescent="0.2">
      <c r="A168" s="56" t="s">
        <v>23</v>
      </c>
      <c r="B168" s="56"/>
      <c r="C168" s="56"/>
      <c r="D168" s="56"/>
      <c r="E168" s="56"/>
      <c r="F168" s="23">
        <f>SUM(F165:F167)</f>
        <v>4</v>
      </c>
      <c r="G168" s="20"/>
      <c r="H168" s="20"/>
      <c r="I168" s="24">
        <f>SUM(I165:I167)</f>
        <v>135990</v>
      </c>
      <c r="J168" s="24">
        <f t="shared" ref="J168:P168" si="30">SUM(J165:J167)</f>
        <v>0</v>
      </c>
      <c r="K168" s="24">
        <f t="shared" si="30"/>
        <v>1862.8767123287671</v>
      </c>
      <c r="L168" s="24">
        <f t="shared" si="30"/>
        <v>18628.767123287671</v>
      </c>
      <c r="M168" s="24">
        <f t="shared" si="30"/>
        <v>0</v>
      </c>
      <c r="N168" s="24">
        <f t="shared" si="30"/>
        <v>0</v>
      </c>
      <c r="O168" s="24">
        <f t="shared" si="30"/>
        <v>4017.8016000000002</v>
      </c>
      <c r="P168" s="24">
        <f t="shared" si="30"/>
        <v>160499.44543561642</v>
      </c>
    </row>
    <row r="169" spans="1:30" s="14" customFormat="1" ht="15.95" customHeight="1" x14ac:dyDescent="0.2">
      <c r="A169" s="15" t="s">
        <v>282</v>
      </c>
      <c r="B169" s="25" t="s">
        <v>283</v>
      </c>
      <c r="C169" s="29">
        <v>17</v>
      </c>
      <c r="D169" s="17" t="s">
        <v>284</v>
      </c>
      <c r="E169" s="18">
        <v>503</v>
      </c>
      <c r="F169" s="30">
        <v>1</v>
      </c>
      <c r="G169" s="31">
        <v>1509</v>
      </c>
      <c r="H169" s="20">
        <f t="shared" si="21"/>
        <v>1509</v>
      </c>
      <c r="I169" s="21">
        <f t="shared" si="24"/>
        <v>18108</v>
      </c>
      <c r="J169" s="22">
        <v>0</v>
      </c>
      <c r="K169" s="22">
        <f t="shared" si="22"/>
        <v>248.05479452054794</v>
      </c>
      <c r="L169" s="22">
        <f t="shared" si="25"/>
        <v>2480.5479452054792</v>
      </c>
      <c r="M169" s="22">
        <v>0</v>
      </c>
      <c r="N169" s="22">
        <v>0</v>
      </c>
      <c r="O169" s="22">
        <v>2523</v>
      </c>
      <c r="P169" s="21">
        <f t="shared" si="26"/>
        <v>23359.602739726026</v>
      </c>
    </row>
    <row r="170" spans="1:30" s="14" customFormat="1" ht="15.95" customHeight="1" x14ac:dyDescent="0.2">
      <c r="A170" s="15" t="s">
        <v>39</v>
      </c>
      <c r="B170" s="25" t="s">
        <v>285</v>
      </c>
      <c r="C170" s="29">
        <v>17</v>
      </c>
      <c r="D170" s="17" t="s">
        <v>284</v>
      </c>
      <c r="E170" s="18">
        <v>503</v>
      </c>
      <c r="F170" s="30">
        <v>1</v>
      </c>
      <c r="G170" s="31">
        <v>1509</v>
      </c>
      <c r="H170" s="20">
        <f t="shared" si="21"/>
        <v>1509</v>
      </c>
      <c r="I170" s="21">
        <f t="shared" si="24"/>
        <v>18108</v>
      </c>
      <c r="J170" s="22">
        <v>0</v>
      </c>
      <c r="K170" s="22">
        <f t="shared" si="22"/>
        <v>248.05479452054794</v>
      </c>
      <c r="L170" s="22">
        <f t="shared" si="25"/>
        <v>2480.5479452054792</v>
      </c>
      <c r="M170" s="22">
        <v>0</v>
      </c>
      <c r="N170" s="22">
        <v>0</v>
      </c>
      <c r="O170" s="22">
        <v>2523</v>
      </c>
      <c r="P170" s="21">
        <f t="shared" si="26"/>
        <v>23359.602739726026</v>
      </c>
    </row>
    <row r="171" spans="1:30" s="14" customFormat="1" ht="15.95" customHeight="1" x14ac:dyDescent="0.2">
      <c r="A171" s="15" t="s">
        <v>286</v>
      </c>
      <c r="B171" s="25" t="s">
        <v>405</v>
      </c>
      <c r="C171" s="29">
        <v>17</v>
      </c>
      <c r="D171" s="17" t="s">
        <v>284</v>
      </c>
      <c r="E171" s="18">
        <v>503</v>
      </c>
      <c r="F171" s="30">
        <v>1</v>
      </c>
      <c r="G171" s="31">
        <v>17063.001</v>
      </c>
      <c r="H171" s="20">
        <f t="shared" si="21"/>
        <v>17063.001</v>
      </c>
      <c r="I171" s="21">
        <f t="shared" si="24"/>
        <v>204756.01199999999</v>
      </c>
      <c r="J171" s="22">
        <v>0</v>
      </c>
      <c r="K171" s="22">
        <f t="shared" si="22"/>
        <v>2804.8768767123283</v>
      </c>
      <c r="L171" s="22">
        <f t="shared" si="25"/>
        <v>28048.768767123285</v>
      </c>
      <c r="M171" s="22">
        <v>0</v>
      </c>
      <c r="N171" s="22">
        <v>0</v>
      </c>
      <c r="O171" s="22">
        <v>0</v>
      </c>
      <c r="P171" s="21">
        <f t="shared" si="26"/>
        <v>235609.65764383561</v>
      </c>
    </row>
    <row r="172" spans="1:30" s="14" customFormat="1" ht="15.95" customHeight="1" x14ac:dyDescent="0.2">
      <c r="A172" s="15" t="s">
        <v>287</v>
      </c>
      <c r="B172" s="25" t="s">
        <v>288</v>
      </c>
      <c r="C172" s="29">
        <v>17</v>
      </c>
      <c r="D172" s="17" t="s">
        <v>284</v>
      </c>
      <c r="E172" s="18">
        <v>503</v>
      </c>
      <c r="F172" s="30">
        <v>1</v>
      </c>
      <c r="G172" s="31">
        <v>7707</v>
      </c>
      <c r="H172" s="20">
        <f t="shared" si="21"/>
        <v>7707</v>
      </c>
      <c r="I172" s="21">
        <f t="shared" si="24"/>
        <v>92484</v>
      </c>
      <c r="J172" s="22">
        <v>0</v>
      </c>
      <c r="K172" s="22">
        <f t="shared" si="22"/>
        <v>1266.9041095890411</v>
      </c>
      <c r="L172" s="22">
        <f t="shared" si="25"/>
        <v>12669.04109589041</v>
      </c>
      <c r="M172" s="22">
        <v>0</v>
      </c>
      <c r="N172" s="22">
        <v>0</v>
      </c>
      <c r="O172" s="22">
        <v>8609.0015999999996</v>
      </c>
      <c r="P172" s="21">
        <f t="shared" si="26"/>
        <v>115028.94680547946</v>
      </c>
      <c r="AD172" s="26"/>
    </row>
    <row r="173" spans="1:30" s="14" customFormat="1" ht="25.5" customHeight="1" x14ac:dyDescent="0.2">
      <c r="A173" s="15" t="s">
        <v>289</v>
      </c>
      <c r="B173" s="38" t="s">
        <v>400</v>
      </c>
      <c r="C173" s="29">
        <v>17</v>
      </c>
      <c r="D173" s="17" t="s">
        <v>284</v>
      </c>
      <c r="E173" s="18">
        <v>503</v>
      </c>
      <c r="F173" s="30">
        <v>2</v>
      </c>
      <c r="G173" s="31">
        <v>5878.5</v>
      </c>
      <c r="H173" s="20">
        <f t="shared" si="21"/>
        <v>11757</v>
      </c>
      <c r="I173" s="21">
        <f t="shared" si="24"/>
        <v>141084</v>
      </c>
      <c r="J173" s="22">
        <v>0</v>
      </c>
      <c r="K173" s="22">
        <f t="shared" si="22"/>
        <v>1932.6575342465753</v>
      </c>
      <c r="L173" s="22">
        <f t="shared" si="25"/>
        <v>19326.575342465752</v>
      </c>
      <c r="M173" s="22">
        <v>0</v>
      </c>
      <c r="N173" s="22">
        <v>0</v>
      </c>
      <c r="O173" s="22">
        <v>9185.0015999999996</v>
      </c>
      <c r="P173" s="21">
        <f t="shared" si="26"/>
        <v>171528.2344767123</v>
      </c>
      <c r="AD173" s="26"/>
    </row>
    <row r="174" spans="1:30" s="14" customFormat="1" ht="15.95" customHeight="1" x14ac:dyDescent="0.2">
      <c r="A174" s="15" t="s">
        <v>290</v>
      </c>
      <c r="B174" s="25" t="s">
        <v>291</v>
      </c>
      <c r="C174" s="29">
        <v>17</v>
      </c>
      <c r="D174" s="17" t="s">
        <v>284</v>
      </c>
      <c r="E174" s="18">
        <v>503</v>
      </c>
      <c r="F174" s="30">
        <v>1</v>
      </c>
      <c r="G174" s="31">
        <v>2760</v>
      </c>
      <c r="H174" s="20">
        <f t="shared" si="21"/>
        <v>2760</v>
      </c>
      <c r="I174" s="21">
        <f t="shared" si="24"/>
        <v>33120</v>
      </c>
      <c r="J174" s="22">
        <v>0</v>
      </c>
      <c r="K174" s="22">
        <f t="shared" si="22"/>
        <v>453.69863013698625</v>
      </c>
      <c r="L174" s="22">
        <f t="shared" si="25"/>
        <v>4536.9863013698623</v>
      </c>
      <c r="M174" s="22">
        <v>0</v>
      </c>
      <c r="N174" s="22">
        <v>0</v>
      </c>
      <c r="O174" s="22">
        <v>4696.0056000000004</v>
      </c>
      <c r="P174" s="21">
        <f t="shared" si="26"/>
        <v>42806.690531506843</v>
      </c>
      <c r="AD174" s="28"/>
    </row>
    <row r="175" spans="1:30" s="14" customFormat="1" ht="15.95" customHeight="1" x14ac:dyDescent="0.2">
      <c r="A175" s="15" t="s">
        <v>292</v>
      </c>
      <c r="B175" s="25" t="s">
        <v>293</v>
      </c>
      <c r="C175" s="29">
        <v>17</v>
      </c>
      <c r="D175" s="17" t="s">
        <v>284</v>
      </c>
      <c r="E175" s="18">
        <v>503</v>
      </c>
      <c r="F175" s="30">
        <v>1</v>
      </c>
      <c r="G175" s="31">
        <v>6166</v>
      </c>
      <c r="H175" s="20">
        <f t="shared" si="21"/>
        <v>6166</v>
      </c>
      <c r="I175" s="21">
        <f t="shared" si="24"/>
        <v>73992</v>
      </c>
      <c r="J175" s="22">
        <v>0</v>
      </c>
      <c r="K175" s="22">
        <f t="shared" si="22"/>
        <v>1013.5890410958905</v>
      </c>
      <c r="L175" s="22">
        <f t="shared" si="25"/>
        <v>10135.890410958906</v>
      </c>
      <c r="M175" s="22">
        <v>0</v>
      </c>
      <c r="N175" s="22">
        <v>0</v>
      </c>
      <c r="O175" s="22">
        <v>10109</v>
      </c>
      <c r="P175" s="21">
        <f t="shared" si="26"/>
        <v>95250.479452054802</v>
      </c>
    </row>
    <row r="176" spans="1:30" s="14" customFormat="1" ht="15.95" customHeight="1" x14ac:dyDescent="0.2">
      <c r="A176" s="56" t="s">
        <v>23</v>
      </c>
      <c r="B176" s="56"/>
      <c r="C176" s="56"/>
      <c r="D176" s="56"/>
      <c r="E176" s="56"/>
      <c r="F176" s="23">
        <f>SUM(F169:F175)</f>
        <v>8</v>
      </c>
      <c r="G176" s="20"/>
      <c r="H176" s="20"/>
      <c r="I176" s="24">
        <f>SUM(I169:I175)</f>
        <v>581652.01199999999</v>
      </c>
      <c r="J176" s="24">
        <f t="shared" ref="J176:P176" si="31">SUM(J169:J175)</f>
        <v>0</v>
      </c>
      <c r="K176" s="24">
        <f t="shared" si="31"/>
        <v>7967.8357808219171</v>
      </c>
      <c r="L176" s="24">
        <f t="shared" si="31"/>
        <v>79678.357808219167</v>
      </c>
      <c r="M176" s="24">
        <f t="shared" si="31"/>
        <v>0</v>
      </c>
      <c r="N176" s="24">
        <f t="shared" si="31"/>
        <v>0</v>
      </c>
      <c r="O176" s="24">
        <f t="shared" si="31"/>
        <v>37645.008799999996</v>
      </c>
      <c r="P176" s="24">
        <f t="shared" si="31"/>
        <v>706943.21438904118</v>
      </c>
    </row>
    <row r="177" spans="1:16" s="14" customFormat="1" ht="15.95" customHeight="1" x14ac:dyDescent="0.2">
      <c r="A177" s="15" t="s">
        <v>294</v>
      </c>
      <c r="B177" s="25" t="s">
        <v>295</v>
      </c>
      <c r="C177" s="29">
        <v>18</v>
      </c>
      <c r="D177" s="17" t="s">
        <v>296</v>
      </c>
      <c r="E177" s="18">
        <v>503</v>
      </c>
      <c r="F177" s="30">
        <v>1</v>
      </c>
      <c r="G177" s="31">
        <v>13995</v>
      </c>
      <c r="H177" s="20">
        <f t="shared" si="21"/>
        <v>13995</v>
      </c>
      <c r="I177" s="21">
        <f t="shared" si="24"/>
        <v>167940</v>
      </c>
      <c r="J177" s="22">
        <v>0</v>
      </c>
      <c r="K177" s="22">
        <f t="shared" si="22"/>
        <v>2300.5479452054797</v>
      </c>
      <c r="L177" s="22">
        <f t="shared" si="25"/>
        <v>23005.479452054795</v>
      </c>
      <c r="M177" s="22">
        <v>0</v>
      </c>
      <c r="N177" s="22">
        <v>0</v>
      </c>
      <c r="O177" s="22">
        <v>0</v>
      </c>
      <c r="P177" s="21">
        <f t="shared" si="26"/>
        <v>193246.02739726027</v>
      </c>
    </row>
    <row r="178" spans="1:16" s="14" customFormat="1" ht="15.95" customHeight="1" x14ac:dyDescent="0.2">
      <c r="A178" s="15" t="s">
        <v>297</v>
      </c>
      <c r="B178" s="25" t="s">
        <v>30</v>
      </c>
      <c r="C178" s="29">
        <v>18</v>
      </c>
      <c r="D178" s="17" t="s">
        <v>296</v>
      </c>
      <c r="E178" s="18">
        <v>503</v>
      </c>
      <c r="F178" s="30">
        <v>1</v>
      </c>
      <c r="G178" s="31">
        <v>3409.002</v>
      </c>
      <c r="H178" s="20">
        <f t="shared" si="21"/>
        <v>3409.002</v>
      </c>
      <c r="I178" s="21">
        <f t="shared" si="24"/>
        <v>40908.023999999998</v>
      </c>
      <c r="J178" s="22">
        <v>0</v>
      </c>
      <c r="K178" s="22">
        <f t="shared" si="22"/>
        <v>560.38389041095888</v>
      </c>
      <c r="L178" s="22">
        <f t="shared" si="25"/>
        <v>5603.8389041095888</v>
      </c>
      <c r="M178" s="22">
        <v>0</v>
      </c>
      <c r="N178" s="22">
        <v>0</v>
      </c>
      <c r="O178" s="22">
        <v>5748</v>
      </c>
      <c r="P178" s="21">
        <f t="shared" si="26"/>
        <v>52820.246794520543</v>
      </c>
    </row>
    <row r="179" spans="1:16" s="14" customFormat="1" ht="15.95" customHeight="1" x14ac:dyDescent="0.2">
      <c r="A179" s="15" t="s">
        <v>299</v>
      </c>
      <c r="B179" s="25" t="s">
        <v>30</v>
      </c>
      <c r="C179" s="29">
        <v>18</v>
      </c>
      <c r="D179" s="17" t="s">
        <v>296</v>
      </c>
      <c r="E179" s="18">
        <v>503</v>
      </c>
      <c r="F179" s="30">
        <v>1</v>
      </c>
      <c r="G179" s="31">
        <v>3409.002</v>
      </c>
      <c r="H179" s="20">
        <f t="shared" si="21"/>
        <v>3409.002</v>
      </c>
      <c r="I179" s="21">
        <f t="shared" si="24"/>
        <v>40908.023999999998</v>
      </c>
      <c r="J179" s="22">
        <v>0</v>
      </c>
      <c r="K179" s="22">
        <f t="shared" si="22"/>
        <v>560.38389041095888</v>
      </c>
      <c r="L179" s="22">
        <f t="shared" si="25"/>
        <v>5603.8389041095888</v>
      </c>
      <c r="M179" s="22">
        <v>0</v>
      </c>
      <c r="N179" s="22">
        <v>0</v>
      </c>
      <c r="O179" s="22">
        <v>5748</v>
      </c>
      <c r="P179" s="21">
        <f t="shared" si="26"/>
        <v>52820.246794520543</v>
      </c>
    </row>
    <row r="180" spans="1:16" s="14" customFormat="1" ht="15.95" customHeight="1" x14ac:dyDescent="0.2">
      <c r="A180" s="15" t="s">
        <v>301</v>
      </c>
      <c r="B180" s="25" t="s">
        <v>30</v>
      </c>
      <c r="C180" s="29">
        <v>18</v>
      </c>
      <c r="D180" s="17" t="s">
        <v>296</v>
      </c>
      <c r="E180" s="18">
        <v>503</v>
      </c>
      <c r="F180" s="30">
        <v>1</v>
      </c>
      <c r="G180" s="31">
        <v>3409.002</v>
      </c>
      <c r="H180" s="20">
        <f t="shared" si="21"/>
        <v>3409.002</v>
      </c>
      <c r="I180" s="21">
        <f t="shared" si="24"/>
        <v>40908.023999999998</v>
      </c>
      <c r="J180" s="22">
        <v>0</v>
      </c>
      <c r="K180" s="22">
        <f t="shared" si="22"/>
        <v>560.38389041095888</v>
      </c>
      <c r="L180" s="22">
        <f t="shared" si="25"/>
        <v>5603.8389041095888</v>
      </c>
      <c r="M180" s="22">
        <v>0</v>
      </c>
      <c r="N180" s="22">
        <v>0</v>
      </c>
      <c r="O180" s="22">
        <v>5748</v>
      </c>
      <c r="P180" s="21">
        <f t="shared" si="26"/>
        <v>52820.246794520543</v>
      </c>
    </row>
    <row r="181" spans="1:16" s="14" customFormat="1" ht="15.95" customHeight="1" x14ac:dyDescent="0.2">
      <c r="A181" s="15" t="s">
        <v>303</v>
      </c>
      <c r="B181" s="25" t="s">
        <v>304</v>
      </c>
      <c r="C181" s="29">
        <v>18</v>
      </c>
      <c r="D181" s="17" t="s">
        <v>296</v>
      </c>
      <c r="E181" s="18">
        <v>503</v>
      </c>
      <c r="F181" s="30">
        <v>1</v>
      </c>
      <c r="G181" s="31">
        <v>8073</v>
      </c>
      <c r="H181" s="20">
        <f t="shared" si="21"/>
        <v>8073</v>
      </c>
      <c r="I181" s="21">
        <f t="shared" si="24"/>
        <v>96876</v>
      </c>
      <c r="J181" s="22">
        <v>0</v>
      </c>
      <c r="K181" s="22">
        <f t="shared" si="22"/>
        <v>1327.0684931506848</v>
      </c>
      <c r="L181" s="22">
        <f t="shared" si="25"/>
        <v>13270.68493150685</v>
      </c>
      <c r="M181" s="22">
        <v>0</v>
      </c>
      <c r="N181" s="22">
        <v>0</v>
      </c>
      <c r="O181" s="22">
        <v>12332.0016</v>
      </c>
      <c r="P181" s="21">
        <f t="shared" si="26"/>
        <v>123805.75502465754</v>
      </c>
    </row>
    <row r="182" spans="1:16" s="14" customFormat="1" ht="15.95" customHeight="1" x14ac:dyDescent="0.2">
      <c r="A182" s="15" t="s">
        <v>305</v>
      </c>
      <c r="B182" s="25" t="s">
        <v>30</v>
      </c>
      <c r="C182" s="29">
        <v>18</v>
      </c>
      <c r="D182" s="17" t="s">
        <v>296</v>
      </c>
      <c r="E182" s="18">
        <v>503</v>
      </c>
      <c r="F182" s="30">
        <v>1</v>
      </c>
      <c r="G182" s="31">
        <v>3409.002</v>
      </c>
      <c r="H182" s="20">
        <f t="shared" si="21"/>
        <v>3409.002</v>
      </c>
      <c r="I182" s="21">
        <f t="shared" si="24"/>
        <v>40908.023999999998</v>
      </c>
      <c r="J182" s="22">
        <v>0</v>
      </c>
      <c r="K182" s="22">
        <f t="shared" si="22"/>
        <v>560.38389041095888</v>
      </c>
      <c r="L182" s="22">
        <f t="shared" si="25"/>
        <v>5603.8389041095888</v>
      </c>
      <c r="M182" s="22">
        <v>0</v>
      </c>
      <c r="N182" s="22">
        <v>0</v>
      </c>
      <c r="O182" s="22">
        <v>5748</v>
      </c>
      <c r="P182" s="21">
        <f t="shared" si="26"/>
        <v>52820.246794520543</v>
      </c>
    </row>
    <row r="183" spans="1:16" s="14" customFormat="1" ht="15.95" customHeight="1" x14ac:dyDescent="0.2">
      <c r="A183" s="15" t="s">
        <v>307</v>
      </c>
      <c r="B183" s="25" t="s">
        <v>30</v>
      </c>
      <c r="C183" s="29">
        <v>18</v>
      </c>
      <c r="D183" s="17" t="s">
        <v>296</v>
      </c>
      <c r="E183" s="18">
        <v>503</v>
      </c>
      <c r="F183" s="30">
        <v>1</v>
      </c>
      <c r="G183" s="31">
        <f>4288.5*2</f>
        <v>8577</v>
      </c>
      <c r="H183" s="20">
        <f t="shared" si="21"/>
        <v>8577</v>
      </c>
      <c r="I183" s="21">
        <f t="shared" si="24"/>
        <v>102924</v>
      </c>
      <c r="J183" s="22">
        <v>0</v>
      </c>
      <c r="K183" s="22">
        <f t="shared" si="22"/>
        <v>1409.9178082191781</v>
      </c>
      <c r="L183" s="22">
        <f t="shared" si="25"/>
        <v>14099.178082191782</v>
      </c>
      <c r="M183" s="22">
        <v>0</v>
      </c>
      <c r="N183" s="22">
        <v>0</v>
      </c>
      <c r="O183" s="32">
        <v>4837.4279999999999</v>
      </c>
      <c r="P183" s="21">
        <f t="shared" si="26"/>
        <v>123270.52389041096</v>
      </c>
    </row>
    <row r="184" spans="1:16" s="14" customFormat="1" ht="15.95" customHeight="1" x14ac:dyDescent="0.2">
      <c r="A184" s="15" t="s">
        <v>39</v>
      </c>
      <c r="B184" s="25" t="s">
        <v>30</v>
      </c>
      <c r="C184" s="29">
        <v>18</v>
      </c>
      <c r="D184" s="17" t="s">
        <v>296</v>
      </c>
      <c r="E184" s="18">
        <v>503</v>
      </c>
      <c r="F184" s="30">
        <v>1</v>
      </c>
      <c r="G184" s="31">
        <f>1704.501*2</f>
        <v>3409.002</v>
      </c>
      <c r="H184" s="20">
        <f t="shared" si="21"/>
        <v>3409.002</v>
      </c>
      <c r="I184" s="21">
        <f t="shared" si="24"/>
        <v>40908.023999999998</v>
      </c>
      <c r="J184" s="22">
        <v>0</v>
      </c>
      <c r="K184" s="22">
        <f t="shared" si="22"/>
        <v>560.38389041095888</v>
      </c>
      <c r="L184" s="22">
        <f t="shared" si="25"/>
        <v>5603.8389041095888</v>
      </c>
      <c r="M184" s="22">
        <v>0</v>
      </c>
      <c r="N184" s="22">
        <v>0</v>
      </c>
      <c r="O184" s="32">
        <v>1922.6760000000002</v>
      </c>
      <c r="P184" s="21">
        <f t="shared" si="26"/>
        <v>48994.922794520542</v>
      </c>
    </row>
    <row r="185" spans="1:16" s="14" customFormat="1" ht="15.95" customHeight="1" x14ac:dyDescent="0.2">
      <c r="A185" s="15" t="s">
        <v>309</v>
      </c>
      <c r="B185" s="25" t="s">
        <v>30</v>
      </c>
      <c r="C185" s="29">
        <v>18</v>
      </c>
      <c r="D185" s="17" t="s">
        <v>296</v>
      </c>
      <c r="E185" s="18">
        <v>503</v>
      </c>
      <c r="F185" s="30">
        <v>1</v>
      </c>
      <c r="G185" s="31">
        <f>1704.501*2</f>
        <v>3409.002</v>
      </c>
      <c r="H185" s="20">
        <f t="shared" si="21"/>
        <v>3409.002</v>
      </c>
      <c r="I185" s="21">
        <f t="shared" si="24"/>
        <v>40908.023999999998</v>
      </c>
      <c r="J185" s="22">
        <v>0</v>
      </c>
      <c r="K185" s="22">
        <f t="shared" si="22"/>
        <v>560.38389041095888</v>
      </c>
      <c r="L185" s="22">
        <f t="shared" si="25"/>
        <v>5603.8389041095888</v>
      </c>
      <c r="M185" s="22">
        <v>0</v>
      </c>
      <c r="N185" s="22">
        <v>0</v>
      </c>
      <c r="O185" s="32">
        <v>5748</v>
      </c>
      <c r="P185" s="21">
        <f t="shared" si="26"/>
        <v>52820.246794520543</v>
      </c>
    </row>
    <row r="186" spans="1:16" s="14" customFormat="1" ht="15.95" customHeight="1" x14ac:dyDescent="0.2">
      <c r="A186" s="15" t="s">
        <v>311</v>
      </c>
      <c r="B186" s="25" t="s">
        <v>30</v>
      </c>
      <c r="C186" s="29">
        <v>18</v>
      </c>
      <c r="D186" s="17" t="s">
        <v>296</v>
      </c>
      <c r="E186" s="18">
        <v>503</v>
      </c>
      <c r="F186" s="30">
        <v>1</v>
      </c>
      <c r="G186" s="31">
        <f>1704.501*2</f>
        <v>3409.002</v>
      </c>
      <c r="H186" s="20">
        <f t="shared" si="21"/>
        <v>3409.002</v>
      </c>
      <c r="I186" s="21">
        <f t="shared" si="24"/>
        <v>40908.023999999998</v>
      </c>
      <c r="J186" s="22">
        <v>0</v>
      </c>
      <c r="K186" s="22">
        <f t="shared" si="22"/>
        <v>560.38389041095888</v>
      </c>
      <c r="L186" s="22">
        <f t="shared" si="25"/>
        <v>5603.8389041095888</v>
      </c>
      <c r="M186" s="22">
        <v>0</v>
      </c>
      <c r="N186" s="22">
        <v>0</v>
      </c>
      <c r="O186" s="32">
        <v>1922.6760000000002</v>
      </c>
      <c r="P186" s="21">
        <f t="shared" si="26"/>
        <v>48994.922794520542</v>
      </c>
    </row>
    <row r="187" spans="1:16" s="14" customFormat="1" ht="15.95" customHeight="1" x14ac:dyDescent="0.2">
      <c r="A187" s="15" t="s">
        <v>313</v>
      </c>
      <c r="B187" s="25" t="s">
        <v>30</v>
      </c>
      <c r="C187" s="29">
        <v>18</v>
      </c>
      <c r="D187" s="17" t="s">
        <v>296</v>
      </c>
      <c r="E187" s="18">
        <v>503</v>
      </c>
      <c r="F187" s="30">
        <v>1</v>
      </c>
      <c r="G187" s="31">
        <f>1704.501*2</f>
        <v>3409.002</v>
      </c>
      <c r="H187" s="20">
        <f t="shared" si="21"/>
        <v>3409.002</v>
      </c>
      <c r="I187" s="21">
        <f t="shared" si="24"/>
        <v>40908.023999999998</v>
      </c>
      <c r="J187" s="22">
        <v>0</v>
      </c>
      <c r="K187" s="22">
        <f t="shared" si="22"/>
        <v>560.38389041095888</v>
      </c>
      <c r="L187" s="22">
        <f t="shared" si="25"/>
        <v>5603.8389041095888</v>
      </c>
      <c r="M187" s="22">
        <v>0</v>
      </c>
      <c r="N187" s="22">
        <v>0</v>
      </c>
      <c r="O187" s="32">
        <v>5748</v>
      </c>
      <c r="P187" s="21">
        <f t="shared" si="26"/>
        <v>52820.246794520543</v>
      </c>
    </row>
    <row r="188" spans="1:16" s="14" customFormat="1" ht="15.95" customHeight="1" x14ac:dyDescent="0.2">
      <c r="A188" s="56" t="s">
        <v>23</v>
      </c>
      <c r="B188" s="56"/>
      <c r="C188" s="56"/>
      <c r="D188" s="56"/>
      <c r="E188" s="56"/>
      <c r="F188" s="23">
        <f>SUM(F177:F187)</f>
        <v>11</v>
      </c>
      <c r="G188" s="20"/>
      <c r="H188" s="20"/>
      <c r="I188" s="24">
        <f>SUM(I177:I187)</f>
        <v>695004.19199999981</v>
      </c>
      <c r="J188" s="24">
        <f t="shared" ref="J188:P188" si="32">SUM(J177:J187)</f>
        <v>0</v>
      </c>
      <c r="K188" s="24">
        <f t="shared" si="32"/>
        <v>9520.605369863013</v>
      </c>
      <c r="L188" s="24">
        <f t="shared" si="32"/>
        <v>95206.053698630159</v>
      </c>
      <c r="M188" s="24">
        <f t="shared" si="32"/>
        <v>0</v>
      </c>
      <c r="N188" s="24">
        <f t="shared" si="32"/>
        <v>0</v>
      </c>
      <c r="O188" s="24">
        <f t="shared" si="32"/>
        <v>55502.781600000002</v>
      </c>
      <c r="P188" s="24">
        <f t="shared" si="32"/>
        <v>855233.63266849308</v>
      </c>
    </row>
    <row r="189" spans="1:16" s="14" customFormat="1" ht="15.95" customHeight="1" x14ac:dyDescent="0.2">
      <c r="A189" s="15" t="s">
        <v>315</v>
      </c>
      <c r="B189" s="25" t="s">
        <v>316</v>
      </c>
      <c r="C189" s="29">
        <v>19</v>
      </c>
      <c r="D189" s="17" t="s">
        <v>317</v>
      </c>
      <c r="E189" s="18">
        <v>503</v>
      </c>
      <c r="F189" s="30">
        <v>1</v>
      </c>
      <c r="G189" s="31">
        <v>13850.001</v>
      </c>
      <c r="H189" s="20">
        <f t="shared" si="21"/>
        <v>13850.001</v>
      </c>
      <c r="I189" s="21">
        <f t="shared" si="24"/>
        <v>166200.01199999999</v>
      </c>
      <c r="J189" s="22">
        <v>0</v>
      </c>
      <c r="K189" s="22">
        <f t="shared" si="22"/>
        <v>2276.7124931506846</v>
      </c>
      <c r="L189" s="22">
        <f t="shared" si="25"/>
        <v>22767.124931506849</v>
      </c>
      <c r="M189" s="22">
        <v>0</v>
      </c>
      <c r="N189" s="22">
        <v>0</v>
      </c>
      <c r="O189" s="22">
        <v>0</v>
      </c>
      <c r="P189" s="21">
        <f t="shared" si="26"/>
        <v>191243.84942465753</v>
      </c>
    </row>
    <row r="190" spans="1:16" s="14" customFormat="1" ht="15.95" customHeight="1" x14ac:dyDescent="0.2">
      <c r="A190" s="15" t="s">
        <v>318</v>
      </c>
      <c r="B190" s="25" t="s">
        <v>30</v>
      </c>
      <c r="C190" s="29">
        <v>19</v>
      </c>
      <c r="D190" s="17" t="s">
        <v>317</v>
      </c>
      <c r="E190" s="18">
        <v>503</v>
      </c>
      <c r="F190" s="30">
        <v>1</v>
      </c>
      <c r="G190" s="31">
        <f>4413.501*2</f>
        <v>8827.0020000000004</v>
      </c>
      <c r="H190" s="20">
        <f t="shared" si="21"/>
        <v>8827.0020000000004</v>
      </c>
      <c r="I190" s="21">
        <f t="shared" si="24"/>
        <v>105924.024</v>
      </c>
      <c r="J190" s="22">
        <v>0</v>
      </c>
      <c r="K190" s="22">
        <f t="shared" si="22"/>
        <v>1451.0140273972604</v>
      </c>
      <c r="L190" s="22">
        <f t="shared" si="25"/>
        <v>14510.140273972604</v>
      </c>
      <c r="M190" s="22">
        <v>0</v>
      </c>
      <c r="N190" s="22">
        <v>0</v>
      </c>
      <c r="O190" s="22">
        <v>4978.4279999999999</v>
      </c>
      <c r="P190" s="21">
        <f t="shared" si="26"/>
        <v>126863.60630136987</v>
      </c>
    </row>
    <row r="191" spans="1:16" s="14" customFormat="1" ht="15.95" customHeight="1" x14ac:dyDescent="0.2">
      <c r="A191" s="15" t="s">
        <v>39</v>
      </c>
      <c r="B191" s="25" t="s">
        <v>320</v>
      </c>
      <c r="C191" s="29">
        <v>19</v>
      </c>
      <c r="D191" s="17" t="s">
        <v>317</v>
      </c>
      <c r="E191" s="18">
        <v>503</v>
      </c>
      <c r="F191" s="30">
        <v>1</v>
      </c>
      <c r="G191" s="31">
        <f>3083.001*2</f>
        <v>6166.0020000000004</v>
      </c>
      <c r="H191" s="20">
        <f t="shared" si="21"/>
        <v>6166.0020000000004</v>
      </c>
      <c r="I191" s="21">
        <f t="shared" si="24"/>
        <v>73992.024000000005</v>
      </c>
      <c r="J191" s="22">
        <v>0</v>
      </c>
      <c r="K191" s="22">
        <f t="shared" si="22"/>
        <v>1013.5893698630138</v>
      </c>
      <c r="L191" s="22">
        <f t="shared" si="25"/>
        <v>10135.893698630138</v>
      </c>
      <c r="M191" s="22">
        <v>0</v>
      </c>
      <c r="N191" s="22">
        <v>0</v>
      </c>
      <c r="O191" s="22">
        <v>3477.6240000000003</v>
      </c>
      <c r="P191" s="21">
        <f t="shared" si="26"/>
        <v>88619.131068493152</v>
      </c>
    </row>
    <row r="192" spans="1:16" s="14" customFormat="1" ht="15.95" customHeight="1" x14ac:dyDescent="0.2">
      <c r="A192" s="56" t="s">
        <v>23</v>
      </c>
      <c r="B192" s="56"/>
      <c r="C192" s="56"/>
      <c r="D192" s="56"/>
      <c r="E192" s="56"/>
      <c r="F192" s="23">
        <f>SUM(F189:F191)</f>
        <v>3</v>
      </c>
      <c r="G192" s="20"/>
      <c r="H192" s="20"/>
      <c r="I192" s="24">
        <f>SUM(I189:I191)</f>
        <v>346116.05999999994</v>
      </c>
      <c r="J192" s="24">
        <f t="shared" ref="J192:P192" si="33">SUM(J189:J191)</f>
        <v>0</v>
      </c>
      <c r="K192" s="24">
        <f t="shared" si="33"/>
        <v>4741.3158904109587</v>
      </c>
      <c r="L192" s="24">
        <f t="shared" si="33"/>
        <v>47413.158904109587</v>
      </c>
      <c r="M192" s="24">
        <f t="shared" si="33"/>
        <v>0</v>
      </c>
      <c r="N192" s="24">
        <f t="shared" si="33"/>
        <v>0</v>
      </c>
      <c r="O192" s="24">
        <f t="shared" si="33"/>
        <v>8456.0519999999997</v>
      </c>
      <c r="P192" s="24">
        <f t="shared" si="33"/>
        <v>406726.5867945205</v>
      </c>
    </row>
    <row r="193" spans="1:30" s="14" customFormat="1" ht="40.5" customHeight="1" x14ac:dyDescent="0.2">
      <c r="A193" s="15" t="s">
        <v>321</v>
      </c>
      <c r="B193" s="38" t="s">
        <v>322</v>
      </c>
      <c r="C193" s="29">
        <v>20</v>
      </c>
      <c r="D193" s="17" t="s">
        <v>323</v>
      </c>
      <c r="E193" s="18">
        <v>503</v>
      </c>
      <c r="F193" s="30">
        <v>3</v>
      </c>
      <c r="G193" s="31">
        <v>7710</v>
      </c>
      <c r="H193" s="20">
        <f t="shared" si="21"/>
        <v>23130</v>
      </c>
      <c r="I193" s="21">
        <f t="shared" si="24"/>
        <v>277560</v>
      </c>
      <c r="J193" s="22">
        <v>0</v>
      </c>
      <c r="K193" s="22">
        <f t="shared" si="22"/>
        <v>3802.1917808219177</v>
      </c>
      <c r="L193" s="22">
        <f t="shared" si="25"/>
        <v>38021.917808219179</v>
      </c>
      <c r="M193" s="22">
        <v>0</v>
      </c>
      <c r="N193" s="22">
        <v>0</v>
      </c>
      <c r="O193" s="22">
        <v>11545.0008</v>
      </c>
      <c r="P193" s="21">
        <f t="shared" si="26"/>
        <v>330929.11038904107</v>
      </c>
    </row>
    <row r="194" spans="1:30" s="14" customFormat="1" ht="24" customHeight="1" x14ac:dyDescent="0.2">
      <c r="A194" s="15" t="s">
        <v>321</v>
      </c>
      <c r="B194" s="38" t="s">
        <v>324</v>
      </c>
      <c r="C194" s="29">
        <v>20</v>
      </c>
      <c r="D194" s="17" t="s">
        <v>323</v>
      </c>
      <c r="E194" s="18">
        <v>503</v>
      </c>
      <c r="F194" s="30">
        <v>2</v>
      </c>
      <c r="G194" s="31">
        <v>6072</v>
      </c>
      <c r="H194" s="20">
        <f t="shared" si="21"/>
        <v>12144</v>
      </c>
      <c r="I194" s="21">
        <f t="shared" si="24"/>
        <v>145728</v>
      </c>
      <c r="J194" s="22">
        <v>0</v>
      </c>
      <c r="K194" s="22">
        <f t="shared" si="22"/>
        <v>1996.2739726027396</v>
      </c>
      <c r="L194" s="22">
        <f t="shared" si="25"/>
        <v>19962.739726027397</v>
      </c>
      <c r="M194" s="22">
        <v>0</v>
      </c>
      <c r="N194" s="22">
        <v>0</v>
      </c>
      <c r="O194" s="22">
        <v>9477</v>
      </c>
      <c r="P194" s="21">
        <f t="shared" si="26"/>
        <v>177164.01369863012</v>
      </c>
    </row>
    <row r="195" spans="1:30" s="14" customFormat="1" ht="15.95" customHeight="1" x14ac:dyDescent="0.2">
      <c r="A195" s="15" t="s">
        <v>325</v>
      </c>
      <c r="B195" s="25" t="s">
        <v>326</v>
      </c>
      <c r="C195" s="29">
        <v>20</v>
      </c>
      <c r="D195" s="17" t="s">
        <v>323</v>
      </c>
      <c r="E195" s="18">
        <v>503</v>
      </c>
      <c r="F195" s="30">
        <v>1</v>
      </c>
      <c r="G195" s="31">
        <v>5484</v>
      </c>
      <c r="H195" s="20">
        <f t="shared" si="21"/>
        <v>5484</v>
      </c>
      <c r="I195" s="21">
        <f t="shared" si="24"/>
        <v>65808</v>
      </c>
      <c r="J195" s="22">
        <v>0</v>
      </c>
      <c r="K195" s="22">
        <f t="shared" si="22"/>
        <v>901.47945205479448</v>
      </c>
      <c r="L195" s="22">
        <f t="shared" si="25"/>
        <v>9014.7945205479446</v>
      </c>
      <c r="M195" s="22">
        <v>0</v>
      </c>
      <c r="N195" s="22">
        <v>0</v>
      </c>
      <c r="O195" s="22">
        <v>7404</v>
      </c>
      <c r="P195" s="21">
        <f t="shared" si="26"/>
        <v>83128.273972602736</v>
      </c>
    </row>
    <row r="196" spans="1:30" s="14" customFormat="1" ht="15.95" customHeight="1" x14ac:dyDescent="0.2">
      <c r="A196" s="15" t="s">
        <v>327</v>
      </c>
      <c r="B196" s="25" t="s">
        <v>328</v>
      </c>
      <c r="C196" s="29">
        <v>20</v>
      </c>
      <c r="D196" s="17" t="s">
        <v>323</v>
      </c>
      <c r="E196" s="18">
        <v>503</v>
      </c>
      <c r="F196" s="30">
        <v>1</v>
      </c>
      <c r="G196" s="31">
        <v>6504</v>
      </c>
      <c r="H196" s="20">
        <f t="shared" si="21"/>
        <v>6504</v>
      </c>
      <c r="I196" s="21">
        <f t="shared" si="24"/>
        <v>78048</v>
      </c>
      <c r="J196" s="22">
        <v>0</v>
      </c>
      <c r="K196" s="22">
        <f t="shared" si="22"/>
        <v>1069.1506849315069</v>
      </c>
      <c r="L196" s="22">
        <f t="shared" si="25"/>
        <v>10691.506849315068</v>
      </c>
      <c r="M196" s="22">
        <v>0</v>
      </c>
      <c r="N196" s="22">
        <v>0</v>
      </c>
      <c r="O196" s="22">
        <v>8966.0015999999996</v>
      </c>
      <c r="P196" s="21">
        <f t="shared" si="26"/>
        <v>98774.659134246569</v>
      </c>
    </row>
    <row r="197" spans="1:30" s="14" customFormat="1" ht="24" customHeight="1" x14ac:dyDescent="0.2">
      <c r="A197" s="15" t="s">
        <v>329</v>
      </c>
      <c r="B197" s="38" t="s">
        <v>330</v>
      </c>
      <c r="C197" s="29">
        <v>20</v>
      </c>
      <c r="D197" s="17" t="s">
        <v>323</v>
      </c>
      <c r="E197" s="18">
        <v>503</v>
      </c>
      <c r="F197" s="30">
        <v>2</v>
      </c>
      <c r="G197" s="31">
        <v>8202</v>
      </c>
      <c r="H197" s="20">
        <f t="shared" si="21"/>
        <v>16404</v>
      </c>
      <c r="I197" s="21">
        <f t="shared" si="24"/>
        <v>196848</v>
      </c>
      <c r="J197" s="22">
        <v>0</v>
      </c>
      <c r="K197" s="22">
        <f t="shared" si="22"/>
        <v>2696.5479452054797</v>
      </c>
      <c r="L197" s="22">
        <f t="shared" si="25"/>
        <v>26965.479452054795</v>
      </c>
      <c r="M197" s="22">
        <v>0</v>
      </c>
      <c r="N197" s="22">
        <v>0</v>
      </c>
      <c r="O197" s="22">
        <v>12525</v>
      </c>
      <c r="P197" s="21">
        <f t="shared" si="26"/>
        <v>239035.02739726027</v>
      </c>
      <c r="AD197" s="26"/>
    </row>
    <row r="198" spans="1:30" s="14" customFormat="1" ht="15.95" customHeight="1" x14ac:dyDescent="0.2">
      <c r="A198" s="15" t="s">
        <v>331</v>
      </c>
      <c r="B198" s="25" t="s">
        <v>332</v>
      </c>
      <c r="C198" s="29">
        <v>20</v>
      </c>
      <c r="D198" s="17" t="s">
        <v>323</v>
      </c>
      <c r="E198" s="18">
        <v>503</v>
      </c>
      <c r="F198" s="30">
        <v>1</v>
      </c>
      <c r="G198" s="31">
        <v>17664</v>
      </c>
      <c r="H198" s="20">
        <f t="shared" si="21"/>
        <v>17664</v>
      </c>
      <c r="I198" s="21">
        <f t="shared" si="24"/>
        <v>211968</v>
      </c>
      <c r="J198" s="22">
        <v>0</v>
      </c>
      <c r="K198" s="22">
        <f t="shared" si="22"/>
        <v>2903.6712328767126</v>
      </c>
      <c r="L198" s="22">
        <f t="shared" si="25"/>
        <v>29036.712328767124</v>
      </c>
      <c r="M198" s="22">
        <v>0</v>
      </c>
      <c r="N198" s="22">
        <v>0</v>
      </c>
      <c r="O198" s="22">
        <v>0</v>
      </c>
      <c r="P198" s="21">
        <f t="shared" si="26"/>
        <v>243908.38356164383</v>
      </c>
    </row>
    <row r="199" spans="1:30" s="14" customFormat="1" ht="15.95" customHeight="1" x14ac:dyDescent="0.2">
      <c r="A199" s="15" t="s">
        <v>67</v>
      </c>
      <c r="B199" s="25" t="s">
        <v>333</v>
      </c>
      <c r="C199" s="29">
        <v>20</v>
      </c>
      <c r="D199" s="17" t="s">
        <v>323</v>
      </c>
      <c r="E199" s="18">
        <v>503</v>
      </c>
      <c r="F199" s="30">
        <v>1</v>
      </c>
      <c r="G199" s="31">
        <v>5880</v>
      </c>
      <c r="H199" s="20">
        <f t="shared" si="21"/>
        <v>5880</v>
      </c>
      <c r="I199" s="21">
        <f t="shared" si="24"/>
        <v>70560</v>
      </c>
      <c r="J199" s="22">
        <v>0</v>
      </c>
      <c r="K199" s="22">
        <f t="shared" si="22"/>
        <v>966.57534246575335</v>
      </c>
      <c r="L199" s="22">
        <f t="shared" si="25"/>
        <v>9665.7534246575342</v>
      </c>
      <c r="M199" s="22">
        <v>0</v>
      </c>
      <c r="N199" s="22">
        <v>0</v>
      </c>
      <c r="O199" s="22">
        <v>9185.0015999999996</v>
      </c>
      <c r="P199" s="21">
        <f t="shared" si="26"/>
        <v>90377.330367123301</v>
      </c>
    </row>
    <row r="200" spans="1:30" s="14" customFormat="1" ht="15.95" customHeight="1" x14ac:dyDescent="0.2">
      <c r="A200" s="15" t="s">
        <v>334</v>
      </c>
      <c r="B200" s="25" t="s">
        <v>335</v>
      </c>
      <c r="C200" s="29">
        <v>20</v>
      </c>
      <c r="D200" s="17" t="s">
        <v>323</v>
      </c>
      <c r="E200" s="18">
        <v>503</v>
      </c>
      <c r="F200" s="30">
        <v>1</v>
      </c>
      <c r="G200" s="31">
        <v>9114</v>
      </c>
      <c r="H200" s="20">
        <f t="shared" si="21"/>
        <v>9114</v>
      </c>
      <c r="I200" s="21">
        <f t="shared" si="24"/>
        <v>109368</v>
      </c>
      <c r="J200" s="22">
        <v>0</v>
      </c>
      <c r="K200" s="22">
        <f t="shared" si="22"/>
        <v>1498.1917808219177</v>
      </c>
      <c r="L200" s="22">
        <f t="shared" si="25"/>
        <v>14981.917808219177</v>
      </c>
      <c r="M200" s="22">
        <v>0</v>
      </c>
      <c r="N200" s="22">
        <v>0</v>
      </c>
      <c r="O200" s="22">
        <v>13868.0016</v>
      </c>
      <c r="P200" s="21">
        <f t="shared" si="26"/>
        <v>139716.11118904108</v>
      </c>
    </row>
    <row r="201" spans="1:30" s="14" customFormat="1" ht="15.95" customHeight="1" x14ac:dyDescent="0.2">
      <c r="A201" s="15" t="s">
        <v>133</v>
      </c>
      <c r="B201" s="25" t="s">
        <v>30</v>
      </c>
      <c r="C201" s="29">
        <v>20</v>
      </c>
      <c r="D201" s="17" t="s">
        <v>323</v>
      </c>
      <c r="E201" s="18">
        <v>503</v>
      </c>
      <c r="F201" s="30">
        <v>1</v>
      </c>
      <c r="G201" s="31">
        <v>5421</v>
      </c>
      <c r="H201" s="20">
        <f t="shared" si="21"/>
        <v>5421</v>
      </c>
      <c r="I201" s="21">
        <f t="shared" si="24"/>
        <v>65052</v>
      </c>
      <c r="J201" s="22">
        <v>0</v>
      </c>
      <c r="K201" s="22">
        <f t="shared" si="22"/>
        <v>891.1232876712329</v>
      </c>
      <c r="L201" s="22">
        <f t="shared" si="25"/>
        <v>8911.232876712329</v>
      </c>
      <c r="M201" s="22">
        <v>0</v>
      </c>
      <c r="N201" s="22">
        <v>0</v>
      </c>
      <c r="O201" s="32">
        <v>7943.1552000000011</v>
      </c>
      <c r="P201" s="21">
        <f t="shared" si="26"/>
        <v>82797.511364383565</v>
      </c>
    </row>
    <row r="202" spans="1:30" s="14" customFormat="1" ht="15.95" customHeight="1" x14ac:dyDescent="0.2">
      <c r="A202" s="15" t="s">
        <v>337</v>
      </c>
      <c r="B202" s="25" t="s">
        <v>338</v>
      </c>
      <c r="C202" s="29">
        <v>20</v>
      </c>
      <c r="D202" s="17" t="s">
        <v>323</v>
      </c>
      <c r="E202" s="18">
        <v>503</v>
      </c>
      <c r="F202" s="30">
        <v>1</v>
      </c>
      <c r="G202" s="31">
        <v>5463</v>
      </c>
      <c r="H202" s="20">
        <f t="shared" si="21"/>
        <v>5463</v>
      </c>
      <c r="I202" s="21">
        <f t="shared" si="24"/>
        <v>65556</v>
      </c>
      <c r="J202" s="22">
        <v>0</v>
      </c>
      <c r="K202" s="22">
        <f t="shared" si="22"/>
        <v>898.02739726027403</v>
      </c>
      <c r="L202" s="22">
        <f t="shared" si="25"/>
        <v>8980.2739726027394</v>
      </c>
      <c r="M202" s="22">
        <v>0</v>
      </c>
      <c r="N202" s="22">
        <v>0</v>
      </c>
      <c r="O202" s="32">
        <v>8001.2426400000004</v>
      </c>
      <c r="P202" s="21">
        <f t="shared" si="26"/>
        <v>83435.544009863006</v>
      </c>
    </row>
    <row r="203" spans="1:30" s="14" customFormat="1" ht="15.95" customHeight="1" x14ac:dyDescent="0.2">
      <c r="A203" s="15" t="s">
        <v>39</v>
      </c>
      <c r="B203" s="25" t="s">
        <v>30</v>
      </c>
      <c r="C203" s="29">
        <v>20</v>
      </c>
      <c r="D203" s="17" t="s">
        <v>323</v>
      </c>
      <c r="E203" s="18">
        <v>503</v>
      </c>
      <c r="F203" s="30">
        <v>1</v>
      </c>
      <c r="G203" s="31">
        <f>2489.25*2</f>
        <v>4978.5</v>
      </c>
      <c r="H203" s="20">
        <f t="shared" ref="H203:H234" si="34">+G203*F203</f>
        <v>4978.5</v>
      </c>
      <c r="I203" s="21">
        <f t="shared" si="24"/>
        <v>59742</v>
      </c>
      <c r="J203" s="22">
        <v>0</v>
      </c>
      <c r="K203" s="22">
        <f t="shared" ref="K203:K234" si="35">I203/365*20*25%</f>
        <v>818.38356164383549</v>
      </c>
      <c r="L203" s="22">
        <f t="shared" si="25"/>
        <v>8183.8356164383558</v>
      </c>
      <c r="M203" s="22">
        <v>0</v>
      </c>
      <c r="N203" s="22">
        <v>0</v>
      </c>
      <c r="O203" s="32">
        <v>2807.8739999999998</v>
      </c>
      <c r="P203" s="21">
        <f t="shared" si="26"/>
        <v>71552.093178082185</v>
      </c>
    </row>
    <row r="204" spans="1:30" s="14" customFormat="1" ht="15.95" customHeight="1" x14ac:dyDescent="0.2">
      <c r="A204" s="15" t="s">
        <v>39</v>
      </c>
      <c r="B204" s="25" t="s">
        <v>340</v>
      </c>
      <c r="C204" s="29">
        <v>20</v>
      </c>
      <c r="D204" s="17" t="s">
        <v>323</v>
      </c>
      <c r="E204" s="18">
        <v>503</v>
      </c>
      <c r="F204" s="30">
        <v>1</v>
      </c>
      <c r="G204" s="31">
        <f>5343*2</f>
        <v>10686</v>
      </c>
      <c r="H204" s="20">
        <f t="shared" si="34"/>
        <v>10686</v>
      </c>
      <c r="I204" s="21">
        <f t="shared" si="24"/>
        <v>128232</v>
      </c>
      <c r="J204" s="22">
        <v>0</v>
      </c>
      <c r="K204" s="22">
        <f t="shared" si="35"/>
        <v>1756.6027397260273</v>
      </c>
      <c r="L204" s="22">
        <f t="shared" si="25"/>
        <v>17566.027397260274</v>
      </c>
      <c r="M204" s="22">
        <v>0</v>
      </c>
      <c r="N204" s="22">
        <v>0</v>
      </c>
      <c r="O204" s="32">
        <v>6026.9040000000005</v>
      </c>
      <c r="P204" s="21">
        <f t="shared" si="26"/>
        <v>153581.53413698633</v>
      </c>
    </row>
    <row r="205" spans="1:30" s="14" customFormat="1" ht="15.95" customHeight="1" x14ac:dyDescent="0.2">
      <c r="A205" s="15" t="s">
        <v>341</v>
      </c>
      <c r="B205" s="25" t="s">
        <v>30</v>
      </c>
      <c r="C205" s="29">
        <v>20</v>
      </c>
      <c r="D205" s="17" t="s">
        <v>323</v>
      </c>
      <c r="E205" s="18">
        <v>503</v>
      </c>
      <c r="F205" s="30">
        <v>1</v>
      </c>
      <c r="G205" s="31">
        <f>2725.5*2</f>
        <v>5451</v>
      </c>
      <c r="H205" s="20">
        <f t="shared" si="34"/>
        <v>5451</v>
      </c>
      <c r="I205" s="21">
        <f t="shared" si="24"/>
        <v>65412</v>
      </c>
      <c r="J205" s="22">
        <v>0</v>
      </c>
      <c r="K205" s="22">
        <f t="shared" si="35"/>
        <v>896.05479452054794</v>
      </c>
      <c r="L205" s="22">
        <f t="shared" si="25"/>
        <v>8960.5479452054788</v>
      </c>
      <c r="M205" s="22">
        <v>0</v>
      </c>
      <c r="N205" s="22">
        <v>0</v>
      </c>
      <c r="O205" s="32">
        <v>8677.68</v>
      </c>
      <c r="P205" s="21">
        <f t="shared" si="26"/>
        <v>83946.282739726012</v>
      </c>
    </row>
    <row r="206" spans="1:30" s="14" customFormat="1" ht="15.95" customHeight="1" x14ac:dyDescent="0.2">
      <c r="A206" s="56" t="s">
        <v>23</v>
      </c>
      <c r="B206" s="56"/>
      <c r="C206" s="56"/>
      <c r="D206" s="56"/>
      <c r="E206" s="56"/>
      <c r="F206" s="23">
        <f>SUM(F193:F205)</f>
        <v>17</v>
      </c>
      <c r="G206" s="20"/>
      <c r="H206" s="20"/>
      <c r="I206" s="24">
        <f>SUM(I193:I205)</f>
        <v>1539882</v>
      </c>
      <c r="J206" s="24">
        <f t="shared" ref="J206:P206" si="36">SUM(J193:J205)</f>
        <v>0</v>
      </c>
      <c r="K206" s="24">
        <f t="shared" si="36"/>
        <v>21094.273972602743</v>
      </c>
      <c r="L206" s="24">
        <f t="shared" si="36"/>
        <v>210942.73972602742</v>
      </c>
      <c r="M206" s="24">
        <f t="shared" si="36"/>
        <v>0</v>
      </c>
      <c r="N206" s="24">
        <f t="shared" si="36"/>
        <v>0</v>
      </c>
      <c r="O206" s="24">
        <f t="shared" si="36"/>
        <v>106426.86144000001</v>
      </c>
      <c r="P206" s="24">
        <f t="shared" si="36"/>
        <v>1878345.8751386302</v>
      </c>
    </row>
    <row r="207" spans="1:30" s="14" customFormat="1" ht="15.95" customHeight="1" x14ac:dyDescent="0.2">
      <c r="A207" s="15" t="s">
        <v>343</v>
      </c>
      <c r="B207" s="25" t="s">
        <v>344</v>
      </c>
      <c r="C207" s="29">
        <v>21</v>
      </c>
      <c r="D207" s="17" t="s">
        <v>345</v>
      </c>
      <c r="E207" s="18">
        <v>503</v>
      </c>
      <c r="F207" s="30">
        <v>1</v>
      </c>
      <c r="G207" s="31">
        <v>5973</v>
      </c>
      <c r="H207" s="20">
        <f t="shared" si="34"/>
        <v>5973</v>
      </c>
      <c r="I207" s="21">
        <f t="shared" si="24"/>
        <v>71676</v>
      </c>
      <c r="J207" s="22">
        <v>0</v>
      </c>
      <c r="K207" s="22">
        <f t="shared" si="35"/>
        <v>981.8630136986302</v>
      </c>
      <c r="L207" s="22">
        <f t="shared" si="25"/>
        <v>9818.6301369863013</v>
      </c>
      <c r="M207" s="22">
        <v>0</v>
      </c>
      <c r="N207" s="22">
        <v>0</v>
      </c>
      <c r="O207" s="22">
        <v>9323.0015999999996</v>
      </c>
      <c r="P207" s="21">
        <f t="shared" si="26"/>
        <v>91799.494750684942</v>
      </c>
    </row>
    <row r="208" spans="1:30" s="14" customFormat="1" ht="15.95" customHeight="1" x14ac:dyDescent="0.2">
      <c r="A208" s="15" t="s">
        <v>67</v>
      </c>
      <c r="B208" s="25" t="s">
        <v>346</v>
      </c>
      <c r="C208" s="29">
        <v>21</v>
      </c>
      <c r="D208" s="17" t="s">
        <v>345</v>
      </c>
      <c r="E208" s="18">
        <v>503</v>
      </c>
      <c r="F208" s="30">
        <v>1</v>
      </c>
      <c r="G208" s="31">
        <v>8073</v>
      </c>
      <c r="H208" s="20">
        <f t="shared" si="34"/>
        <v>8073</v>
      </c>
      <c r="I208" s="21">
        <f t="shared" si="24"/>
        <v>96876</v>
      </c>
      <c r="J208" s="22">
        <v>0</v>
      </c>
      <c r="K208" s="22">
        <f t="shared" si="35"/>
        <v>1327.0684931506848</v>
      </c>
      <c r="L208" s="22">
        <f t="shared" si="25"/>
        <v>13270.68493150685</v>
      </c>
      <c r="M208" s="22">
        <v>0</v>
      </c>
      <c r="N208" s="22">
        <v>0</v>
      </c>
      <c r="O208" s="22">
        <v>12332.0016</v>
      </c>
      <c r="P208" s="21">
        <f t="shared" si="26"/>
        <v>123805.75502465754</v>
      </c>
    </row>
    <row r="209" spans="1:28" s="14" customFormat="1" ht="15.95" customHeight="1" x14ac:dyDescent="0.2">
      <c r="A209" s="15" t="s">
        <v>347</v>
      </c>
      <c r="B209" s="25" t="s">
        <v>348</v>
      </c>
      <c r="C209" s="29">
        <v>21</v>
      </c>
      <c r="D209" s="17" t="s">
        <v>345</v>
      </c>
      <c r="E209" s="18">
        <v>503</v>
      </c>
      <c r="F209" s="30">
        <v>1</v>
      </c>
      <c r="G209" s="31">
        <v>5191.5</v>
      </c>
      <c r="H209" s="20">
        <f t="shared" si="34"/>
        <v>5191.5</v>
      </c>
      <c r="I209" s="21">
        <f t="shared" si="24"/>
        <v>62298</v>
      </c>
      <c r="J209" s="22">
        <v>0</v>
      </c>
      <c r="K209" s="22">
        <f t="shared" si="35"/>
        <v>853.39726027397262</v>
      </c>
      <c r="L209" s="22">
        <f t="shared" si="25"/>
        <v>8533.9726027397264</v>
      </c>
      <c r="M209" s="22">
        <v>0</v>
      </c>
      <c r="N209" s="22">
        <v>0</v>
      </c>
      <c r="O209" s="22">
        <v>8153.0015999999996</v>
      </c>
      <c r="P209" s="21">
        <f t="shared" si="26"/>
        <v>79838.371463013711</v>
      </c>
      <c r="AB209" s="26"/>
    </row>
    <row r="210" spans="1:28" s="14" customFormat="1" ht="15.95" customHeight="1" x14ac:dyDescent="0.2">
      <c r="A210" s="56" t="s">
        <v>23</v>
      </c>
      <c r="B210" s="56"/>
      <c r="C210" s="56"/>
      <c r="D210" s="56"/>
      <c r="E210" s="56"/>
      <c r="F210" s="23">
        <f>SUM(F207:F209)</f>
        <v>3</v>
      </c>
      <c r="G210" s="20"/>
      <c r="H210" s="20"/>
      <c r="I210" s="24">
        <f>SUM(I207:I209)</f>
        <v>230850</v>
      </c>
      <c r="J210" s="24">
        <f t="shared" ref="J210:P210" si="37">SUM(J207:J209)</f>
        <v>0</v>
      </c>
      <c r="K210" s="24">
        <f t="shared" si="37"/>
        <v>3162.3287671232879</v>
      </c>
      <c r="L210" s="24">
        <f t="shared" si="37"/>
        <v>31623.28767123288</v>
      </c>
      <c r="M210" s="24">
        <f t="shared" si="37"/>
        <v>0</v>
      </c>
      <c r="N210" s="24">
        <f t="shared" si="37"/>
        <v>0</v>
      </c>
      <c r="O210" s="24">
        <f t="shared" si="37"/>
        <v>29808.004799999999</v>
      </c>
      <c r="P210" s="24">
        <f t="shared" si="37"/>
        <v>295443.62123835617</v>
      </c>
    </row>
    <row r="211" spans="1:28" s="14" customFormat="1" ht="15.95" customHeight="1" x14ac:dyDescent="0.2">
      <c r="A211" s="15" t="s">
        <v>349</v>
      </c>
      <c r="B211" s="41" t="s">
        <v>350</v>
      </c>
      <c r="C211" s="29">
        <v>22</v>
      </c>
      <c r="D211" s="17" t="s">
        <v>351</v>
      </c>
      <c r="E211" s="18">
        <v>503</v>
      </c>
      <c r="F211" s="30">
        <v>1</v>
      </c>
      <c r="G211" s="31">
        <v>11925</v>
      </c>
      <c r="H211" s="20">
        <f t="shared" si="34"/>
        <v>11925</v>
      </c>
      <c r="I211" s="21">
        <f t="shared" si="24"/>
        <v>143100</v>
      </c>
      <c r="J211" s="22">
        <v>0</v>
      </c>
      <c r="K211" s="22">
        <f t="shared" si="35"/>
        <v>1960.2739726027398</v>
      </c>
      <c r="L211" s="22">
        <f t="shared" si="25"/>
        <v>19602.739726027397</v>
      </c>
      <c r="M211" s="22">
        <v>0</v>
      </c>
      <c r="N211" s="22">
        <v>0</v>
      </c>
      <c r="O211" s="22">
        <v>11809.0008</v>
      </c>
      <c r="P211" s="21">
        <f t="shared" si="26"/>
        <v>176472.01449863013</v>
      </c>
    </row>
    <row r="212" spans="1:28" s="14" customFormat="1" ht="15.95" customHeight="1" x14ac:dyDescent="0.2">
      <c r="A212" s="15" t="s">
        <v>352</v>
      </c>
      <c r="B212" s="25" t="s">
        <v>353</v>
      </c>
      <c r="C212" s="29">
        <v>22</v>
      </c>
      <c r="D212" s="17" t="s">
        <v>351</v>
      </c>
      <c r="E212" s="18">
        <v>503</v>
      </c>
      <c r="F212" s="30">
        <v>1</v>
      </c>
      <c r="G212" s="31">
        <v>7653</v>
      </c>
      <c r="H212" s="20">
        <f t="shared" si="34"/>
        <v>7653</v>
      </c>
      <c r="I212" s="21">
        <f t="shared" si="24"/>
        <v>91836</v>
      </c>
      <c r="J212" s="22">
        <v>0</v>
      </c>
      <c r="K212" s="22">
        <f t="shared" si="35"/>
        <v>1258.027397260274</v>
      </c>
      <c r="L212" s="22">
        <f t="shared" si="25"/>
        <v>12580.273972602739</v>
      </c>
      <c r="M212" s="22">
        <v>0</v>
      </c>
      <c r="N212" s="22">
        <v>0</v>
      </c>
      <c r="O212" s="22">
        <v>11403</v>
      </c>
      <c r="P212" s="21">
        <f t="shared" si="26"/>
        <v>117077.30136986301</v>
      </c>
    </row>
    <row r="213" spans="1:28" s="14" customFormat="1" ht="15.95" customHeight="1" x14ac:dyDescent="0.2">
      <c r="A213" s="15" t="s">
        <v>354</v>
      </c>
      <c r="B213" s="25" t="s">
        <v>355</v>
      </c>
      <c r="C213" s="29">
        <v>22</v>
      </c>
      <c r="D213" s="17" t="s">
        <v>351</v>
      </c>
      <c r="E213" s="18">
        <v>503</v>
      </c>
      <c r="F213" s="30">
        <v>1</v>
      </c>
      <c r="G213" s="31">
        <v>7003.5</v>
      </c>
      <c r="H213" s="20">
        <f t="shared" si="34"/>
        <v>7003.5</v>
      </c>
      <c r="I213" s="21">
        <f t="shared" si="24"/>
        <v>84042</v>
      </c>
      <c r="J213" s="22">
        <v>0</v>
      </c>
      <c r="K213" s="22">
        <f t="shared" si="35"/>
        <v>1151.2602739726028</v>
      </c>
      <c r="L213" s="22">
        <f t="shared" si="25"/>
        <v>11512.602739726028</v>
      </c>
      <c r="M213" s="22">
        <v>0</v>
      </c>
      <c r="N213" s="22">
        <v>0</v>
      </c>
      <c r="O213" s="22">
        <v>10873.0008</v>
      </c>
      <c r="P213" s="21">
        <f t="shared" si="26"/>
        <v>107578.86381369863</v>
      </c>
    </row>
    <row r="214" spans="1:28" s="14" customFormat="1" ht="15.95" customHeight="1" x14ac:dyDescent="0.2">
      <c r="A214" s="15" t="s">
        <v>356</v>
      </c>
      <c r="B214" s="41" t="s">
        <v>357</v>
      </c>
      <c r="C214" s="29">
        <v>22</v>
      </c>
      <c r="D214" s="17" t="s">
        <v>351</v>
      </c>
      <c r="E214" s="18">
        <v>503</v>
      </c>
      <c r="F214" s="30">
        <v>1</v>
      </c>
      <c r="G214" s="31">
        <v>7653</v>
      </c>
      <c r="H214" s="20">
        <f t="shared" si="34"/>
        <v>7653</v>
      </c>
      <c r="I214" s="21">
        <f t="shared" si="24"/>
        <v>91836</v>
      </c>
      <c r="J214" s="22">
        <v>0</v>
      </c>
      <c r="K214" s="22">
        <f t="shared" si="35"/>
        <v>1258.027397260274</v>
      </c>
      <c r="L214" s="22">
        <f t="shared" si="25"/>
        <v>12580.273972602739</v>
      </c>
      <c r="M214" s="22">
        <v>0</v>
      </c>
      <c r="N214" s="22">
        <v>0</v>
      </c>
      <c r="O214" s="22">
        <v>11403</v>
      </c>
      <c r="P214" s="21">
        <f t="shared" si="26"/>
        <v>117077.30136986301</v>
      </c>
      <c r="AB214" s="26"/>
    </row>
    <row r="215" spans="1:28" s="14" customFormat="1" ht="15.95" customHeight="1" x14ac:dyDescent="0.2">
      <c r="A215" s="15" t="s">
        <v>358</v>
      </c>
      <c r="B215" s="25" t="s">
        <v>359</v>
      </c>
      <c r="C215" s="29">
        <v>22</v>
      </c>
      <c r="D215" s="17" t="s">
        <v>351</v>
      </c>
      <c r="E215" s="18">
        <v>503</v>
      </c>
      <c r="F215" s="30">
        <v>1</v>
      </c>
      <c r="G215" s="31">
        <v>7662</v>
      </c>
      <c r="H215" s="20">
        <f t="shared" si="34"/>
        <v>7662</v>
      </c>
      <c r="I215" s="21">
        <f t="shared" si="24"/>
        <v>91944</v>
      </c>
      <c r="J215" s="22">
        <v>0</v>
      </c>
      <c r="K215" s="22">
        <f t="shared" si="35"/>
        <v>1259.5068493150686</v>
      </c>
      <c r="L215" s="22">
        <f t="shared" si="25"/>
        <v>12595.068493150686</v>
      </c>
      <c r="M215" s="22">
        <v>0</v>
      </c>
      <c r="N215" s="22">
        <v>0</v>
      </c>
      <c r="O215" s="22">
        <v>11413.0008</v>
      </c>
      <c r="P215" s="21">
        <f t="shared" si="26"/>
        <v>117211.57614246575</v>
      </c>
    </row>
    <row r="216" spans="1:28" s="14" customFormat="1" ht="15.95" customHeight="1" x14ac:dyDescent="0.2">
      <c r="A216" s="15" t="s">
        <v>360</v>
      </c>
      <c r="B216" s="25" t="s">
        <v>361</v>
      </c>
      <c r="C216" s="29">
        <v>22</v>
      </c>
      <c r="D216" s="17" t="s">
        <v>351</v>
      </c>
      <c r="E216" s="18">
        <v>503</v>
      </c>
      <c r="F216" s="30">
        <v>1</v>
      </c>
      <c r="G216" s="31">
        <v>4939.5</v>
      </c>
      <c r="H216" s="20">
        <f t="shared" si="34"/>
        <v>4939.5</v>
      </c>
      <c r="I216" s="21">
        <f t="shared" si="24"/>
        <v>59274</v>
      </c>
      <c r="J216" s="22">
        <v>0</v>
      </c>
      <c r="K216" s="22">
        <f t="shared" si="35"/>
        <v>811.97260273972597</v>
      </c>
      <c r="L216" s="22">
        <f t="shared" si="25"/>
        <v>8119.7260273972606</v>
      </c>
      <c r="M216" s="22">
        <v>0</v>
      </c>
      <c r="N216" s="22">
        <v>0</v>
      </c>
      <c r="O216" s="22">
        <v>7786.0007999999998</v>
      </c>
      <c r="P216" s="21">
        <f t="shared" si="26"/>
        <v>75991.699430136985</v>
      </c>
    </row>
    <row r="217" spans="1:28" s="14" customFormat="1" ht="77.25" customHeight="1" x14ac:dyDescent="0.2">
      <c r="A217" s="15" t="s">
        <v>362</v>
      </c>
      <c r="B217" s="38" t="s">
        <v>403</v>
      </c>
      <c r="C217" s="29">
        <v>22</v>
      </c>
      <c r="D217" s="17" t="s">
        <v>351</v>
      </c>
      <c r="E217" s="18">
        <v>503</v>
      </c>
      <c r="F217" s="30">
        <v>5</v>
      </c>
      <c r="G217" s="31">
        <v>7653</v>
      </c>
      <c r="H217" s="20">
        <f t="shared" si="34"/>
        <v>38265</v>
      </c>
      <c r="I217" s="21">
        <f t="shared" si="24"/>
        <v>459180</v>
      </c>
      <c r="J217" s="22">
        <v>0</v>
      </c>
      <c r="K217" s="22">
        <f t="shared" si="35"/>
        <v>6290.1369863013697</v>
      </c>
      <c r="L217" s="22">
        <f t="shared" si="25"/>
        <v>62901.369863013701</v>
      </c>
      <c r="M217" s="22">
        <v>0</v>
      </c>
      <c r="N217" s="22">
        <v>0</v>
      </c>
      <c r="O217" s="22">
        <v>11403</v>
      </c>
      <c r="P217" s="21">
        <f t="shared" si="26"/>
        <v>539774.50684931513</v>
      </c>
    </row>
    <row r="218" spans="1:28" s="14" customFormat="1" ht="15.75" customHeight="1" x14ac:dyDescent="0.2">
      <c r="A218" s="15" t="s">
        <v>362</v>
      </c>
      <c r="B218" s="38" t="s">
        <v>404</v>
      </c>
      <c r="C218" s="29">
        <v>22</v>
      </c>
      <c r="D218" s="17" t="s">
        <v>351</v>
      </c>
      <c r="E218" s="18">
        <v>503</v>
      </c>
      <c r="F218" s="30">
        <v>1</v>
      </c>
      <c r="G218" s="31">
        <v>6993</v>
      </c>
      <c r="H218" s="20">
        <f t="shared" si="34"/>
        <v>6993</v>
      </c>
      <c r="I218" s="21">
        <f t="shared" si="24"/>
        <v>83916</v>
      </c>
      <c r="J218" s="22"/>
      <c r="K218" s="22">
        <f t="shared" si="35"/>
        <v>1149.5342465753424</v>
      </c>
      <c r="L218" s="22">
        <f t="shared" si="25"/>
        <v>11495.342465753423</v>
      </c>
      <c r="M218" s="22"/>
      <c r="N218" s="22"/>
      <c r="O218" s="22">
        <v>11403</v>
      </c>
      <c r="P218" s="21">
        <f t="shared" si="26"/>
        <v>107963.87671232877</v>
      </c>
    </row>
    <row r="219" spans="1:28" s="14" customFormat="1" ht="15.95" customHeight="1" x14ac:dyDescent="0.2">
      <c r="A219" s="15" t="s">
        <v>364</v>
      </c>
      <c r="B219" s="25" t="s">
        <v>365</v>
      </c>
      <c r="C219" s="29">
        <v>22</v>
      </c>
      <c r="D219" s="17" t="s">
        <v>351</v>
      </c>
      <c r="E219" s="18">
        <v>503</v>
      </c>
      <c r="F219" s="30">
        <v>1</v>
      </c>
      <c r="G219" s="31">
        <v>9864</v>
      </c>
      <c r="H219" s="20">
        <f t="shared" si="34"/>
        <v>9864</v>
      </c>
      <c r="I219" s="21">
        <f t="shared" si="24"/>
        <v>118368</v>
      </c>
      <c r="J219" s="22">
        <v>0</v>
      </c>
      <c r="K219" s="22">
        <f t="shared" si="35"/>
        <v>1621.4794520547946</v>
      </c>
      <c r="L219" s="22">
        <f t="shared" si="25"/>
        <v>16214.794520547946</v>
      </c>
      <c r="M219" s="22">
        <v>0</v>
      </c>
      <c r="N219" s="22">
        <v>0</v>
      </c>
      <c r="O219" s="22">
        <v>14980.0008</v>
      </c>
      <c r="P219" s="21">
        <f t="shared" si="26"/>
        <v>151184.27477260274</v>
      </c>
    </row>
    <row r="220" spans="1:28" s="14" customFormat="1" ht="15.95" customHeight="1" x14ac:dyDescent="0.2">
      <c r="A220" s="15" t="s">
        <v>366</v>
      </c>
      <c r="B220" s="25" t="s">
        <v>367</v>
      </c>
      <c r="C220" s="29">
        <v>22</v>
      </c>
      <c r="D220" s="17" t="s">
        <v>351</v>
      </c>
      <c r="E220" s="18">
        <v>503</v>
      </c>
      <c r="F220" s="30">
        <v>1</v>
      </c>
      <c r="G220" s="31">
        <v>6747</v>
      </c>
      <c r="H220" s="20">
        <f t="shared" si="34"/>
        <v>6747</v>
      </c>
      <c r="I220" s="21">
        <f t="shared" si="24"/>
        <v>80964</v>
      </c>
      <c r="J220" s="22">
        <v>0</v>
      </c>
      <c r="K220" s="22">
        <f t="shared" si="35"/>
        <v>1109.0958904109589</v>
      </c>
      <c r="L220" s="22">
        <f t="shared" si="25"/>
        <v>11090.958904109588</v>
      </c>
      <c r="M220" s="22">
        <v>0</v>
      </c>
      <c r="N220" s="22">
        <v>0</v>
      </c>
      <c r="O220" s="22">
        <v>9806.0015999999996</v>
      </c>
      <c r="P220" s="21">
        <f t="shared" si="26"/>
        <v>102970.05639452055</v>
      </c>
    </row>
    <row r="221" spans="1:28" s="14" customFormat="1" ht="15.95" customHeight="1" x14ac:dyDescent="0.2">
      <c r="A221" s="15" t="s">
        <v>368</v>
      </c>
      <c r="B221" s="25" t="s">
        <v>369</v>
      </c>
      <c r="C221" s="29">
        <v>22</v>
      </c>
      <c r="D221" s="17" t="s">
        <v>351</v>
      </c>
      <c r="E221" s="18">
        <v>503</v>
      </c>
      <c r="F221" s="30">
        <v>1</v>
      </c>
      <c r="G221" s="31">
        <v>9019.5</v>
      </c>
      <c r="H221" s="20">
        <f t="shared" si="34"/>
        <v>9019.5</v>
      </c>
      <c r="I221" s="21">
        <f t="shared" si="24"/>
        <v>108234</v>
      </c>
      <c r="J221" s="22">
        <v>0</v>
      </c>
      <c r="K221" s="22">
        <f t="shared" si="35"/>
        <v>1482.6575342465753</v>
      </c>
      <c r="L221" s="22">
        <f t="shared" si="25"/>
        <v>14826.575342465752</v>
      </c>
      <c r="M221" s="22">
        <v>0</v>
      </c>
      <c r="N221" s="22">
        <v>0</v>
      </c>
      <c r="O221" s="22">
        <v>13728</v>
      </c>
      <c r="P221" s="21">
        <f t="shared" si="26"/>
        <v>138271.23287671234</v>
      </c>
    </row>
    <row r="222" spans="1:28" s="14" customFormat="1" ht="15.95" customHeight="1" x14ac:dyDescent="0.2">
      <c r="A222" s="15" t="s">
        <v>79</v>
      </c>
      <c r="B222" s="25" t="s">
        <v>370</v>
      </c>
      <c r="C222" s="29">
        <v>22</v>
      </c>
      <c r="D222" s="17" t="s">
        <v>351</v>
      </c>
      <c r="E222" s="18">
        <v>503</v>
      </c>
      <c r="F222" s="30">
        <v>1</v>
      </c>
      <c r="G222" s="31">
        <v>6744</v>
      </c>
      <c r="H222" s="20">
        <f t="shared" si="34"/>
        <v>6744</v>
      </c>
      <c r="I222" s="21">
        <f t="shared" si="24"/>
        <v>80928</v>
      </c>
      <c r="J222" s="22">
        <v>0</v>
      </c>
      <c r="K222" s="22">
        <f t="shared" si="35"/>
        <v>1108.6027397260275</v>
      </c>
      <c r="L222" s="22">
        <f t="shared" si="25"/>
        <v>11086.027397260274</v>
      </c>
      <c r="M222" s="22">
        <v>0</v>
      </c>
      <c r="N222" s="22">
        <v>0</v>
      </c>
      <c r="O222" s="22">
        <v>9806.0015999999996</v>
      </c>
      <c r="P222" s="21">
        <f t="shared" si="26"/>
        <v>102928.63173698631</v>
      </c>
    </row>
    <row r="223" spans="1:28" s="14" customFormat="1" ht="15.95" customHeight="1" x14ac:dyDescent="0.2">
      <c r="A223" s="15" t="s">
        <v>39</v>
      </c>
      <c r="B223" s="25" t="s">
        <v>371</v>
      </c>
      <c r="C223" s="29">
        <v>22</v>
      </c>
      <c r="D223" s="17" t="s">
        <v>351</v>
      </c>
      <c r="E223" s="18">
        <v>503</v>
      </c>
      <c r="F223" s="30">
        <v>1</v>
      </c>
      <c r="G223" s="31">
        <f>4181.25*2</f>
        <v>8362.5</v>
      </c>
      <c r="H223" s="20">
        <f t="shared" si="34"/>
        <v>8362.5</v>
      </c>
      <c r="I223" s="21">
        <f t="shared" ref="I223:I234" si="38">F223*G223*12</f>
        <v>100350</v>
      </c>
      <c r="J223" s="22">
        <v>0</v>
      </c>
      <c r="K223" s="22">
        <f t="shared" si="35"/>
        <v>1374.6575342465753</v>
      </c>
      <c r="L223" s="22">
        <f t="shared" ref="L223:L234" si="39">I223/365*50</f>
        <v>13746.575342465752</v>
      </c>
      <c r="M223" s="22">
        <v>0</v>
      </c>
      <c r="N223" s="22">
        <v>0</v>
      </c>
      <c r="O223" s="22">
        <v>4716.4500000000007</v>
      </c>
      <c r="P223" s="21">
        <f t="shared" ref="P223:P233" si="40">SUM(I223:O223)</f>
        <v>120187.68287671234</v>
      </c>
    </row>
    <row r="224" spans="1:28" s="14" customFormat="1" ht="15.95" customHeight="1" x14ac:dyDescent="0.2">
      <c r="A224" s="56" t="s">
        <v>23</v>
      </c>
      <c r="B224" s="56"/>
      <c r="C224" s="56"/>
      <c r="D224" s="56"/>
      <c r="E224" s="56"/>
      <c r="F224" s="23">
        <f>SUM(F211:F223)</f>
        <v>17</v>
      </c>
      <c r="G224" s="20"/>
      <c r="H224" s="20"/>
      <c r="I224" s="24">
        <f>SUM(I211:I223)</f>
        <v>1593972</v>
      </c>
      <c r="J224" s="24">
        <f t="shared" ref="J224:P224" si="41">SUM(J211:J223)</f>
        <v>0</v>
      </c>
      <c r="K224" s="24">
        <f t="shared" si="41"/>
        <v>21835.232876712329</v>
      </c>
      <c r="L224" s="24">
        <f t="shared" si="41"/>
        <v>218352.32876712325</v>
      </c>
      <c r="M224" s="24">
        <f t="shared" si="41"/>
        <v>0</v>
      </c>
      <c r="N224" s="24">
        <f t="shared" si="41"/>
        <v>0</v>
      </c>
      <c r="O224" s="24">
        <f t="shared" si="41"/>
        <v>140529.4572</v>
      </c>
      <c r="P224" s="24">
        <f t="shared" si="41"/>
        <v>1974689.0188438359</v>
      </c>
    </row>
    <row r="225" spans="1:16" s="14" customFormat="1" ht="15.95" customHeight="1" x14ac:dyDescent="0.2">
      <c r="A225" s="15" t="s">
        <v>372</v>
      </c>
      <c r="B225" s="25" t="s">
        <v>373</v>
      </c>
      <c r="C225" s="29">
        <v>23</v>
      </c>
      <c r="D225" s="17" t="s">
        <v>374</v>
      </c>
      <c r="E225" s="18">
        <v>503</v>
      </c>
      <c r="F225" s="30">
        <v>1</v>
      </c>
      <c r="G225" s="31">
        <v>8827.0020000000004</v>
      </c>
      <c r="H225" s="20">
        <f t="shared" si="34"/>
        <v>8827.0020000000004</v>
      </c>
      <c r="I225" s="21">
        <f t="shared" si="38"/>
        <v>105924.024</v>
      </c>
      <c r="J225" s="22">
        <v>0</v>
      </c>
      <c r="K225" s="22">
        <f t="shared" si="35"/>
        <v>1451.0140273972604</v>
      </c>
      <c r="L225" s="22">
        <f t="shared" si="39"/>
        <v>14510.140273972604</v>
      </c>
      <c r="M225" s="22">
        <v>0</v>
      </c>
      <c r="N225" s="22">
        <v>0</v>
      </c>
      <c r="O225" s="22">
        <v>0</v>
      </c>
      <c r="P225" s="21">
        <f t="shared" si="40"/>
        <v>121885.17830136987</v>
      </c>
    </row>
    <row r="226" spans="1:16" s="14" customFormat="1" ht="15.95" customHeight="1" x14ac:dyDescent="0.2">
      <c r="A226" s="56" t="s">
        <v>23</v>
      </c>
      <c r="B226" s="56"/>
      <c r="C226" s="56"/>
      <c r="D226" s="56"/>
      <c r="E226" s="56"/>
      <c r="F226" s="23">
        <f>+F225</f>
        <v>1</v>
      </c>
      <c r="G226" s="20"/>
      <c r="H226" s="20"/>
      <c r="I226" s="24">
        <f>+I225</f>
        <v>105924.024</v>
      </c>
      <c r="J226" s="24">
        <f t="shared" ref="J226:P226" si="42">+J225</f>
        <v>0</v>
      </c>
      <c r="K226" s="24">
        <f t="shared" si="42"/>
        <v>1451.0140273972604</v>
      </c>
      <c r="L226" s="24">
        <f t="shared" si="42"/>
        <v>14510.140273972604</v>
      </c>
      <c r="M226" s="24">
        <f t="shared" si="42"/>
        <v>0</v>
      </c>
      <c r="N226" s="24">
        <f t="shared" si="42"/>
        <v>0</v>
      </c>
      <c r="O226" s="24">
        <f t="shared" si="42"/>
        <v>0</v>
      </c>
      <c r="P226" s="24">
        <f t="shared" si="42"/>
        <v>121885.17830136987</v>
      </c>
    </row>
    <row r="227" spans="1:16" s="14" customFormat="1" ht="15.95" customHeight="1" x14ac:dyDescent="0.2">
      <c r="A227" s="15" t="s">
        <v>375</v>
      </c>
      <c r="B227" s="25" t="s">
        <v>376</v>
      </c>
      <c r="C227" s="29">
        <v>24</v>
      </c>
      <c r="D227" s="17" t="s">
        <v>377</v>
      </c>
      <c r="E227" s="18">
        <v>503</v>
      </c>
      <c r="F227" s="30">
        <v>1</v>
      </c>
      <c r="G227" s="31">
        <v>8713.5</v>
      </c>
      <c r="H227" s="20">
        <f t="shared" si="34"/>
        <v>8713.5</v>
      </c>
      <c r="I227" s="21">
        <f t="shared" si="38"/>
        <v>104562</v>
      </c>
      <c r="J227" s="22">
        <v>0</v>
      </c>
      <c r="K227" s="22">
        <f t="shared" si="35"/>
        <v>1432.3561643835617</v>
      </c>
      <c r="L227" s="22">
        <f t="shared" si="39"/>
        <v>14323.561643835617</v>
      </c>
      <c r="M227" s="22">
        <v>0</v>
      </c>
      <c r="N227" s="22">
        <v>0</v>
      </c>
      <c r="O227" s="22">
        <v>11447.0016</v>
      </c>
      <c r="P227" s="21">
        <f t="shared" si="40"/>
        <v>131764.91940821917</v>
      </c>
    </row>
    <row r="228" spans="1:16" s="14" customFormat="1" ht="15.95" customHeight="1" x14ac:dyDescent="0.2">
      <c r="A228" s="15" t="s">
        <v>378</v>
      </c>
      <c r="B228" s="25" t="s">
        <v>379</v>
      </c>
      <c r="C228" s="29">
        <v>24</v>
      </c>
      <c r="D228" s="17" t="s">
        <v>377</v>
      </c>
      <c r="E228" s="18">
        <v>503</v>
      </c>
      <c r="F228" s="30">
        <v>1</v>
      </c>
      <c r="G228" s="31">
        <f>4142.5005*2</f>
        <v>8285.0010000000002</v>
      </c>
      <c r="H228" s="20">
        <f t="shared" si="34"/>
        <v>8285.0010000000002</v>
      </c>
      <c r="I228" s="21">
        <f t="shared" si="38"/>
        <v>99420.012000000002</v>
      </c>
      <c r="J228" s="22">
        <v>0</v>
      </c>
      <c r="K228" s="22">
        <f t="shared" si="35"/>
        <v>1361.9179726027396</v>
      </c>
      <c r="L228" s="22">
        <f t="shared" si="39"/>
        <v>13619.179726027398</v>
      </c>
      <c r="M228" s="22">
        <v>0</v>
      </c>
      <c r="N228" s="22">
        <v>0</v>
      </c>
      <c r="O228" s="22">
        <v>4672.74</v>
      </c>
      <c r="P228" s="21">
        <f t="shared" si="40"/>
        <v>119073.84969863015</v>
      </c>
    </row>
    <row r="229" spans="1:16" s="14" customFormat="1" ht="15.95" customHeight="1" x14ac:dyDescent="0.2">
      <c r="A229" s="56" t="s">
        <v>23</v>
      </c>
      <c r="B229" s="56"/>
      <c r="C229" s="56"/>
      <c r="D229" s="56"/>
      <c r="E229" s="56"/>
      <c r="F229" s="23">
        <f>SUM(F227:F228)</f>
        <v>2</v>
      </c>
      <c r="G229" s="20"/>
      <c r="H229" s="20"/>
      <c r="I229" s="24">
        <f>SUM(I227:I228)</f>
        <v>203982.01199999999</v>
      </c>
      <c r="J229" s="24">
        <f t="shared" ref="J229:P229" si="43">SUM(J227:J228)</f>
        <v>0</v>
      </c>
      <c r="K229" s="24">
        <f t="shared" si="43"/>
        <v>2794.2741369863015</v>
      </c>
      <c r="L229" s="24">
        <f t="shared" si="43"/>
        <v>27942.741369863015</v>
      </c>
      <c r="M229" s="24">
        <f t="shared" si="43"/>
        <v>0</v>
      </c>
      <c r="N229" s="24">
        <f t="shared" si="43"/>
        <v>0</v>
      </c>
      <c r="O229" s="24">
        <f t="shared" si="43"/>
        <v>16119.741599999999</v>
      </c>
      <c r="P229" s="24">
        <f t="shared" si="43"/>
        <v>250838.76910684933</v>
      </c>
    </row>
    <row r="230" spans="1:16" s="14" customFormat="1" ht="15.95" customHeight="1" x14ac:dyDescent="0.2">
      <c r="A230" s="15" t="s">
        <v>380</v>
      </c>
      <c r="B230" s="25" t="s">
        <v>381</v>
      </c>
      <c r="C230" s="29">
        <v>25</v>
      </c>
      <c r="D230" s="17" t="s">
        <v>382</v>
      </c>
      <c r="E230" s="18">
        <v>503</v>
      </c>
      <c r="F230" s="30">
        <v>1</v>
      </c>
      <c r="G230" s="31">
        <v>22977</v>
      </c>
      <c r="H230" s="20">
        <f t="shared" si="34"/>
        <v>22977</v>
      </c>
      <c r="I230" s="21">
        <f t="shared" si="38"/>
        <v>275724</v>
      </c>
      <c r="J230" s="22">
        <v>0</v>
      </c>
      <c r="K230" s="22">
        <f t="shared" si="35"/>
        <v>3777.0410958904108</v>
      </c>
      <c r="L230" s="22">
        <f t="shared" si="39"/>
        <v>37770.410958904111</v>
      </c>
      <c r="M230" s="22">
        <v>0</v>
      </c>
      <c r="N230" s="22">
        <v>0</v>
      </c>
      <c r="O230" s="22">
        <v>0</v>
      </c>
      <c r="P230" s="21">
        <f t="shared" si="40"/>
        <v>317271.45205479453</v>
      </c>
    </row>
    <row r="231" spans="1:16" s="14" customFormat="1" ht="15.95" customHeight="1" x14ac:dyDescent="0.2">
      <c r="A231" s="15" t="s">
        <v>383</v>
      </c>
      <c r="B231" s="25" t="s">
        <v>384</v>
      </c>
      <c r="C231" s="29">
        <v>25</v>
      </c>
      <c r="D231" s="17" t="s">
        <v>382</v>
      </c>
      <c r="E231" s="18">
        <v>503</v>
      </c>
      <c r="F231" s="30">
        <v>1</v>
      </c>
      <c r="G231" s="31">
        <v>10131</v>
      </c>
      <c r="H231" s="20">
        <f t="shared" si="34"/>
        <v>10131</v>
      </c>
      <c r="I231" s="21">
        <f t="shared" si="38"/>
        <v>121572</v>
      </c>
      <c r="J231" s="22">
        <v>0</v>
      </c>
      <c r="K231" s="22">
        <f t="shared" si="35"/>
        <v>1665.3698630136987</v>
      </c>
      <c r="L231" s="22">
        <f t="shared" si="39"/>
        <v>16653.698630136987</v>
      </c>
      <c r="M231" s="22">
        <v>0</v>
      </c>
      <c r="N231" s="22">
        <v>0</v>
      </c>
      <c r="O231" s="22">
        <v>12332.0016</v>
      </c>
      <c r="P231" s="21">
        <f t="shared" si="40"/>
        <v>152223.07009315066</v>
      </c>
    </row>
    <row r="232" spans="1:16" s="14" customFormat="1" ht="15.95" customHeight="1" x14ac:dyDescent="0.2">
      <c r="A232" s="15" t="s">
        <v>383</v>
      </c>
      <c r="B232" s="25" t="s">
        <v>385</v>
      </c>
      <c r="C232" s="29">
        <v>25</v>
      </c>
      <c r="D232" s="17" t="s">
        <v>382</v>
      </c>
      <c r="E232" s="18">
        <v>503</v>
      </c>
      <c r="F232" s="30">
        <v>1</v>
      </c>
      <c r="G232" s="31">
        <v>11835</v>
      </c>
      <c r="H232" s="20">
        <f t="shared" si="34"/>
        <v>11835</v>
      </c>
      <c r="I232" s="21">
        <f t="shared" si="38"/>
        <v>142020</v>
      </c>
      <c r="J232" s="22">
        <v>0</v>
      </c>
      <c r="K232" s="22">
        <f t="shared" si="35"/>
        <v>1945.4794520547946</v>
      </c>
      <c r="L232" s="22">
        <f t="shared" si="39"/>
        <v>19454.794520547948</v>
      </c>
      <c r="M232" s="22">
        <v>0</v>
      </c>
      <c r="N232" s="22">
        <v>0</v>
      </c>
      <c r="O232" s="22">
        <v>15921</v>
      </c>
      <c r="P232" s="21">
        <f t="shared" si="40"/>
        <v>179341.27397260274</v>
      </c>
    </row>
    <row r="233" spans="1:16" s="14" customFormat="1" ht="15.95" customHeight="1" x14ac:dyDescent="0.2">
      <c r="A233" s="15" t="s">
        <v>386</v>
      </c>
      <c r="B233" s="25" t="s">
        <v>387</v>
      </c>
      <c r="C233" s="29">
        <v>25</v>
      </c>
      <c r="D233" s="17" t="s">
        <v>382</v>
      </c>
      <c r="E233" s="18">
        <v>503</v>
      </c>
      <c r="F233" s="30">
        <v>1</v>
      </c>
      <c r="G233" s="31">
        <v>7600.5</v>
      </c>
      <c r="H233" s="20">
        <f t="shared" si="34"/>
        <v>7600.5</v>
      </c>
      <c r="I233" s="21">
        <f t="shared" si="38"/>
        <v>91206</v>
      </c>
      <c r="J233" s="22">
        <v>0</v>
      </c>
      <c r="K233" s="22">
        <f t="shared" si="35"/>
        <v>1249.3972602739725</v>
      </c>
      <c r="L233" s="22">
        <f t="shared" si="39"/>
        <v>12493.972602739726</v>
      </c>
      <c r="M233" s="22">
        <v>0</v>
      </c>
      <c r="N233" s="22">
        <v>0</v>
      </c>
      <c r="O233" s="32">
        <v>3932.2080000000005</v>
      </c>
      <c r="P233" s="21">
        <f t="shared" si="40"/>
        <v>108881.57786301369</v>
      </c>
    </row>
    <row r="234" spans="1:16" s="14" customFormat="1" ht="15.95" customHeight="1" x14ac:dyDescent="0.2">
      <c r="A234" s="15" t="s">
        <v>39</v>
      </c>
      <c r="B234" s="25" t="s">
        <v>396</v>
      </c>
      <c r="C234" s="29">
        <v>25</v>
      </c>
      <c r="D234" s="17" t="s">
        <v>382</v>
      </c>
      <c r="E234" s="18">
        <v>503</v>
      </c>
      <c r="F234" s="30">
        <v>1</v>
      </c>
      <c r="G234" s="31">
        <f>2904*2</f>
        <v>5808</v>
      </c>
      <c r="H234" s="20">
        <f t="shared" si="34"/>
        <v>5808</v>
      </c>
      <c r="I234" s="21">
        <f t="shared" si="38"/>
        <v>69696</v>
      </c>
      <c r="J234" s="22">
        <v>0</v>
      </c>
      <c r="K234" s="22">
        <f t="shared" si="35"/>
        <v>954.73972602739718</v>
      </c>
      <c r="L234" s="22">
        <f t="shared" si="39"/>
        <v>9547.3972602739723</v>
      </c>
      <c r="M234" s="22">
        <v>0</v>
      </c>
      <c r="N234" s="22">
        <v>0</v>
      </c>
      <c r="O234" s="32">
        <v>3275.712</v>
      </c>
      <c r="P234" s="21">
        <f>SUM(I234:O234)</f>
        <v>83473.848986301367</v>
      </c>
    </row>
    <row r="235" spans="1:16" s="14" customFormat="1" ht="15.95" customHeight="1" x14ac:dyDescent="0.2">
      <c r="A235" s="54" t="s">
        <v>23</v>
      </c>
      <c r="B235" s="54"/>
      <c r="C235" s="54"/>
      <c r="D235" s="54"/>
      <c r="E235" s="54"/>
      <c r="F235" s="42">
        <f>SUM(F230:F234)</f>
        <v>5</v>
      </c>
      <c r="G235" s="43"/>
      <c r="H235" s="43"/>
      <c r="I235" s="44">
        <f>SUM(I230:I234)</f>
        <v>700218</v>
      </c>
      <c r="J235" s="44">
        <f t="shared" ref="J235:P235" si="44">SUM(J230:J234)</f>
        <v>0</v>
      </c>
      <c r="K235" s="44">
        <f t="shared" si="44"/>
        <v>9592.0273972602736</v>
      </c>
      <c r="L235" s="44">
        <f t="shared" si="44"/>
        <v>95920.273972602736</v>
      </c>
      <c r="M235" s="44">
        <f t="shared" si="44"/>
        <v>0</v>
      </c>
      <c r="N235" s="44">
        <f t="shared" si="44"/>
        <v>0</v>
      </c>
      <c r="O235" s="44">
        <f t="shared" si="44"/>
        <v>35460.921600000001</v>
      </c>
      <c r="P235" s="44">
        <f t="shared" si="44"/>
        <v>841191.22296986298</v>
      </c>
    </row>
    <row r="236" spans="1:16" s="14" customFormat="1" ht="24.95" customHeight="1" x14ac:dyDescent="0.2">
      <c r="A236" s="55" t="s">
        <v>388</v>
      </c>
      <c r="B236" s="55"/>
      <c r="C236" s="55"/>
      <c r="D236" s="55"/>
      <c r="E236" s="55"/>
      <c r="F236" s="45">
        <f>+F235+F229+F226+F224+F210+F192++F188+F176+F168+F164+F159+F154+F143+F110+F100+F95+F90+F85+F34+F28+F24+F20+F16+F9+F206</f>
        <v>250</v>
      </c>
      <c r="G236" s="46"/>
      <c r="H236" s="46">
        <f>SUM(H8:H234)</f>
        <v>2084432.8280000007</v>
      </c>
      <c r="I236" s="46">
        <f t="shared" ref="I236:P236" si="45">+I9+I16+I20+I24+I28+I34+I85+I90+I95+I100+I110+I143+I154+I159+I164+I168+I176+I188+I192+I206+I210+I229+I235+I226+I224</f>
        <v>25013193.935999993</v>
      </c>
      <c r="J236" s="46">
        <f t="shared" si="45"/>
        <v>0</v>
      </c>
      <c r="K236" s="46">
        <f t="shared" si="45"/>
        <v>342646.4922739726</v>
      </c>
      <c r="L236" s="46">
        <f t="shared" si="45"/>
        <v>3426464.9227397256</v>
      </c>
      <c r="M236" s="46">
        <f t="shared" si="45"/>
        <v>0</v>
      </c>
      <c r="N236" s="46">
        <f t="shared" si="45"/>
        <v>0</v>
      </c>
      <c r="O236" s="46">
        <f t="shared" si="45"/>
        <v>1562637.6486400003</v>
      </c>
      <c r="P236" s="46">
        <f t="shared" si="45"/>
        <v>30344942.999653704</v>
      </c>
    </row>
    <row r="237" spans="1:16" s="14" customFormat="1" ht="24.95" customHeight="1" x14ac:dyDescent="0.2">
      <c r="D237" s="47"/>
      <c r="L237" s="48"/>
    </row>
    <row r="238" spans="1:16" s="14" customFormat="1" ht="24.95" customHeight="1" x14ac:dyDescent="0.2">
      <c r="D238" s="47"/>
      <c r="L238" s="48"/>
    </row>
    <row r="239" spans="1:16" s="14" customFormat="1" ht="24.95" customHeight="1" x14ac:dyDescent="0.2">
      <c r="D239" s="47"/>
      <c r="L239" s="48"/>
    </row>
    <row r="240" spans="1:16" s="14" customFormat="1" ht="24.95" customHeight="1" x14ac:dyDescent="0.2">
      <c r="D240" s="47"/>
      <c r="L240" s="48"/>
    </row>
    <row r="241" spans="4:12" s="14" customFormat="1" ht="24.95" customHeight="1" x14ac:dyDescent="0.2">
      <c r="D241" s="47"/>
      <c r="L241" s="48"/>
    </row>
    <row r="242" spans="4:12" s="14" customFormat="1" ht="24.95" customHeight="1" x14ac:dyDescent="0.2">
      <c r="D242" s="47"/>
      <c r="L242" s="48"/>
    </row>
    <row r="243" spans="4:12" s="14" customFormat="1" ht="12.75" x14ac:dyDescent="0.2">
      <c r="D243" s="47"/>
    </row>
    <row r="244" spans="4:12" s="14" customFormat="1" ht="12.75" x14ac:dyDescent="0.2">
      <c r="D244" s="47"/>
    </row>
    <row r="245" spans="4:12" s="14" customFormat="1" ht="12.75" x14ac:dyDescent="0.2">
      <c r="D245" s="47"/>
    </row>
    <row r="246" spans="4:12" s="14" customFormat="1" ht="12.75" x14ac:dyDescent="0.2">
      <c r="D246" s="47"/>
    </row>
    <row r="247" spans="4:12" s="14" customFormat="1" ht="12.75" x14ac:dyDescent="0.2">
      <c r="D247" s="47"/>
    </row>
    <row r="248" spans="4:12" s="14" customFormat="1" ht="12.75" x14ac:dyDescent="0.2">
      <c r="D248" s="47"/>
    </row>
    <row r="249" spans="4:12" s="14" customFormat="1" ht="12.75" x14ac:dyDescent="0.2">
      <c r="D249" s="47"/>
    </row>
    <row r="250" spans="4:12" s="14" customFormat="1" ht="12.75" x14ac:dyDescent="0.2">
      <c r="D250" s="47"/>
    </row>
    <row r="251" spans="4:12" s="14" customFormat="1" ht="12.75" x14ac:dyDescent="0.2">
      <c r="D251" s="47"/>
    </row>
    <row r="252" spans="4:12" s="14" customFormat="1" ht="12.75" x14ac:dyDescent="0.2">
      <c r="D252" s="47"/>
    </row>
    <row r="253" spans="4:12" s="14" customFormat="1" ht="12.75" x14ac:dyDescent="0.2">
      <c r="D253" s="47"/>
    </row>
    <row r="254" spans="4:12" s="14" customFormat="1" ht="12.75" x14ac:dyDescent="0.2">
      <c r="D254" s="47"/>
    </row>
    <row r="255" spans="4:12" s="14" customFormat="1" ht="12.75" x14ac:dyDescent="0.2">
      <c r="D255" s="47"/>
    </row>
    <row r="256" spans="4:12" s="14" customFormat="1" ht="12.75" x14ac:dyDescent="0.2">
      <c r="D256" s="47"/>
    </row>
    <row r="257" spans="4:4" s="14" customFormat="1" ht="12.75" x14ac:dyDescent="0.2">
      <c r="D257" s="47"/>
    </row>
    <row r="258" spans="4:4" s="14" customFormat="1" ht="12.75" x14ac:dyDescent="0.2">
      <c r="D258" s="47"/>
    </row>
    <row r="259" spans="4:4" s="14" customFormat="1" ht="12.75" x14ac:dyDescent="0.2">
      <c r="D259" s="47"/>
    </row>
    <row r="260" spans="4:4" s="14" customFormat="1" ht="12.75" x14ac:dyDescent="0.2">
      <c r="D260" s="47"/>
    </row>
    <row r="261" spans="4:4" s="14" customFormat="1" ht="12.75" x14ac:dyDescent="0.2">
      <c r="D261" s="47"/>
    </row>
    <row r="262" spans="4:4" s="14" customFormat="1" ht="12.75" x14ac:dyDescent="0.2">
      <c r="D262" s="47"/>
    </row>
    <row r="263" spans="4:4" s="14" customFormat="1" ht="12.75" x14ac:dyDescent="0.2">
      <c r="D263" s="47"/>
    </row>
    <row r="264" spans="4:4" s="14" customFormat="1" ht="12.75" x14ac:dyDescent="0.2">
      <c r="D264" s="47"/>
    </row>
    <row r="265" spans="4:4" s="14" customFormat="1" ht="12.75" x14ac:dyDescent="0.2">
      <c r="D265" s="47"/>
    </row>
    <row r="266" spans="4:4" s="14" customFormat="1" ht="12.75" x14ac:dyDescent="0.2">
      <c r="D266" s="47"/>
    </row>
    <row r="267" spans="4:4" s="14" customFormat="1" ht="12.75" x14ac:dyDescent="0.2">
      <c r="D267" s="47"/>
    </row>
    <row r="268" spans="4:4" s="14" customFormat="1" ht="12.75" x14ac:dyDescent="0.2">
      <c r="D268" s="47"/>
    </row>
    <row r="269" spans="4:4" s="14" customFormat="1" ht="12.75" x14ac:dyDescent="0.2">
      <c r="D269" s="47"/>
    </row>
    <row r="270" spans="4:4" s="14" customFormat="1" ht="12.75" x14ac:dyDescent="0.2">
      <c r="D270" s="47"/>
    </row>
    <row r="271" spans="4:4" s="14" customFormat="1" ht="12.75" x14ac:dyDescent="0.2">
      <c r="D271" s="47"/>
    </row>
    <row r="272" spans="4:4" s="14" customFormat="1" ht="12.75" x14ac:dyDescent="0.2">
      <c r="D272" s="47"/>
    </row>
    <row r="273" spans="4:4" s="14" customFormat="1" ht="12.75" x14ac:dyDescent="0.2">
      <c r="D273" s="47"/>
    </row>
    <row r="274" spans="4:4" s="14" customFormat="1" ht="12.75" x14ac:dyDescent="0.2">
      <c r="D274" s="47"/>
    </row>
    <row r="275" spans="4:4" s="14" customFormat="1" ht="12.75" x14ac:dyDescent="0.2">
      <c r="D275" s="47"/>
    </row>
    <row r="276" spans="4:4" s="14" customFormat="1" ht="12.75" x14ac:dyDescent="0.2">
      <c r="D276" s="47"/>
    </row>
    <row r="277" spans="4:4" s="14" customFormat="1" ht="12.75" x14ac:dyDescent="0.2">
      <c r="D277" s="47"/>
    </row>
    <row r="278" spans="4:4" s="14" customFormat="1" ht="12.75" x14ac:dyDescent="0.2">
      <c r="D278" s="47"/>
    </row>
    <row r="279" spans="4:4" s="14" customFormat="1" ht="12.75" x14ac:dyDescent="0.2">
      <c r="D279" s="47"/>
    </row>
    <row r="280" spans="4:4" s="14" customFormat="1" ht="12.75" x14ac:dyDescent="0.2">
      <c r="D280" s="47"/>
    </row>
    <row r="281" spans="4:4" s="14" customFormat="1" ht="12.75" x14ac:dyDescent="0.2">
      <c r="D281" s="47"/>
    </row>
    <row r="282" spans="4:4" s="14" customFormat="1" ht="12.75" x14ac:dyDescent="0.2">
      <c r="D282" s="47"/>
    </row>
    <row r="283" spans="4:4" s="14" customFormat="1" ht="12.75" x14ac:dyDescent="0.2">
      <c r="D283" s="47"/>
    </row>
    <row r="284" spans="4:4" s="14" customFormat="1" ht="12.75" x14ac:dyDescent="0.2">
      <c r="D284" s="47"/>
    </row>
    <row r="285" spans="4:4" s="14" customFormat="1" ht="12.75" x14ac:dyDescent="0.2">
      <c r="D285" s="47"/>
    </row>
    <row r="286" spans="4:4" s="14" customFormat="1" ht="12.75" x14ac:dyDescent="0.2">
      <c r="D286" s="47"/>
    </row>
    <row r="287" spans="4:4" s="14" customFormat="1" ht="12.75" x14ac:dyDescent="0.2">
      <c r="D287" s="47"/>
    </row>
  </sheetData>
  <mergeCells count="42">
    <mergeCell ref="A1:P1"/>
    <mergeCell ref="A2:P2"/>
    <mergeCell ref="A4:A6"/>
    <mergeCell ref="B4:B6"/>
    <mergeCell ref="C4:C6"/>
    <mergeCell ref="D4:D6"/>
    <mergeCell ref="E4:E6"/>
    <mergeCell ref="F4:F6"/>
    <mergeCell ref="G4:I4"/>
    <mergeCell ref="O4:O6"/>
    <mergeCell ref="A34:E34"/>
    <mergeCell ref="P4:P6"/>
    <mergeCell ref="G5:I5"/>
    <mergeCell ref="K5:K6"/>
    <mergeCell ref="L5:L6"/>
    <mergeCell ref="M5:M6"/>
    <mergeCell ref="N5:N6"/>
    <mergeCell ref="A9:E9"/>
    <mergeCell ref="A16:E16"/>
    <mergeCell ref="A20:E20"/>
    <mergeCell ref="A24:E24"/>
    <mergeCell ref="A28:E28"/>
    <mergeCell ref="A188:E188"/>
    <mergeCell ref="A85:E85"/>
    <mergeCell ref="A90:E90"/>
    <mergeCell ref="A95:E95"/>
    <mergeCell ref="A100:E100"/>
    <mergeCell ref="A110:E110"/>
    <mergeCell ref="A143:E143"/>
    <mergeCell ref="A154:E154"/>
    <mergeCell ref="A159:E159"/>
    <mergeCell ref="A164:E164"/>
    <mergeCell ref="A168:E168"/>
    <mergeCell ref="A176:E176"/>
    <mergeCell ref="A235:E235"/>
    <mergeCell ref="A236:E236"/>
    <mergeCell ref="A192:E192"/>
    <mergeCell ref="A206:E206"/>
    <mergeCell ref="A210:E210"/>
    <mergeCell ref="A224:E224"/>
    <mergeCell ref="A226:E226"/>
    <mergeCell ref="A229:E229"/>
  </mergeCells>
  <pageMargins left="0.25" right="0.25" top="0.75" bottom="0.75" header="0.3" footer="0.3"/>
  <pageSetup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18</vt:i4>
      </vt:variant>
    </vt:vector>
  </HeadingPairs>
  <TitlesOfParts>
    <vt:vector size="27" baseType="lpstr">
      <vt:lpstr>plantilla-enero</vt:lpstr>
      <vt:lpstr>plantilla-febrero</vt:lpstr>
      <vt:lpstr>plantilla-marzo</vt:lpstr>
      <vt:lpstr>plantilla-abril</vt:lpstr>
      <vt:lpstr>plantilla-mayo</vt:lpstr>
      <vt:lpstr>plantilla-junio</vt:lpstr>
      <vt:lpstr>plantilla-julio</vt:lpstr>
      <vt:lpstr>plantilla-agosto</vt:lpstr>
      <vt:lpstr>plantilla-septiembre</vt:lpstr>
      <vt:lpstr>'plantilla-abril'!Área_de_impresión</vt:lpstr>
      <vt:lpstr>'plantilla-agosto'!Área_de_impresión</vt:lpstr>
      <vt:lpstr>'plantilla-enero'!Área_de_impresión</vt:lpstr>
      <vt:lpstr>'plantilla-febrero'!Área_de_impresión</vt:lpstr>
      <vt:lpstr>'plantilla-julio'!Área_de_impresión</vt:lpstr>
      <vt:lpstr>'plantilla-junio'!Área_de_impresión</vt:lpstr>
      <vt:lpstr>'plantilla-marzo'!Área_de_impresión</vt:lpstr>
      <vt:lpstr>'plantilla-mayo'!Área_de_impresión</vt:lpstr>
      <vt:lpstr>'plantilla-septiembre'!Área_de_impresión</vt:lpstr>
      <vt:lpstr>'plantilla-abril'!Títulos_a_imprimir</vt:lpstr>
      <vt:lpstr>'plantilla-agosto'!Títulos_a_imprimir</vt:lpstr>
      <vt:lpstr>'plantilla-enero'!Títulos_a_imprimir</vt:lpstr>
      <vt:lpstr>'plantilla-febrero'!Títulos_a_imprimir</vt:lpstr>
      <vt:lpstr>'plantilla-julio'!Títulos_a_imprimir</vt:lpstr>
      <vt:lpstr>'plantilla-junio'!Títulos_a_imprimir</vt:lpstr>
      <vt:lpstr>'plantilla-marzo'!Títulos_a_imprimir</vt:lpstr>
      <vt:lpstr>'plantilla-mayo'!Títulos_a_imprimir</vt:lpstr>
      <vt:lpstr>'plantilla-septiembre'!Títulos_a_imprimir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MpioMascota</dc:creator>
  <cp:lastModifiedBy>CECILIA</cp:lastModifiedBy>
  <dcterms:created xsi:type="dcterms:W3CDTF">2016-09-22T16:11:34Z</dcterms:created>
  <dcterms:modified xsi:type="dcterms:W3CDTF">2016-09-22T19:47:44Z</dcterms:modified>
</cp:coreProperties>
</file>