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"/>
    </mc:Choice>
  </mc:AlternateContent>
  <bookViews>
    <workbookView xWindow="0" yWindow="0" windowWidth="20490" windowHeight="9045" activeTab="2"/>
  </bookViews>
  <sheets>
    <sheet name="Asignatura A" sheetId="1" r:id="rId1"/>
    <sheet name="Hoja2" sheetId="2" r:id="rId2"/>
    <sheet name="PLANTILL 2015" sheetId="3" r:id="rId3"/>
  </sheets>
  <definedNames>
    <definedName name="_xlnm.Print_Area" localSheetId="0">'Asignatura A'!$A$4:$AJ$86</definedName>
  </definedNames>
  <calcPr calcId="152511"/>
</workbook>
</file>

<file path=xl/calcChain.xml><?xml version="1.0" encoding="utf-8"?>
<calcChain xmlns="http://schemas.openxmlformats.org/spreadsheetml/2006/main">
  <c r="AI63" i="3" l="1"/>
  <c r="AH63" i="3"/>
  <c r="AG63" i="3"/>
  <c r="AF63" i="3"/>
  <c r="AB63" i="3"/>
  <c r="R63" i="3"/>
  <c r="Q63" i="3"/>
  <c r="Q66" i="3" s="1"/>
  <c r="AD52" i="3"/>
  <c r="AD53" i="3"/>
  <c r="AD54" i="3"/>
  <c r="AD55" i="3"/>
  <c r="AD56" i="3"/>
  <c r="AD57" i="3"/>
  <c r="AD58" i="3"/>
  <c r="AD59" i="3"/>
  <c r="AC52" i="3"/>
  <c r="AC53" i="3"/>
  <c r="AC54" i="3"/>
  <c r="AC55" i="3"/>
  <c r="AC56" i="3"/>
  <c r="AC57" i="3"/>
  <c r="AC58" i="3"/>
  <c r="AC59" i="3"/>
  <c r="AA52" i="3"/>
  <c r="AA53" i="3"/>
  <c r="AA54" i="3"/>
  <c r="AA55" i="3"/>
  <c r="AA56" i="3"/>
  <c r="AA57" i="3"/>
  <c r="AA58" i="3"/>
  <c r="AA59" i="3"/>
  <c r="Z52" i="3"/>
  <c r="Z53" i="3"/>
  <c r="Z54" i="3"/>
  <c r="Z55" i="3"/>
  <c r="Z56" i="3"/>
  <c r="Z57" i="3"/>
  <c r="Z58" i="3"/>
  <c r="Z59" i="3"/>
  <c r="Y52" i="3"/>
  <c r="Y53" i="3"/>
  <c r="Y54" i="3"/>
  <c r="Y55" i="3"/>
  <c r="Y56" i="3"/>
  <c r="Y57" i="3"/>
  <c r="Y58" i="3"/>
  <c r="Y59" i="3"/>
  <c r="X52" i="3"/>
  <c r="X53" i="3"/>
  <c r="X54" i="3"/>
  <c r="X55" i="3"/>
  <c r="X56" i="3"/>
  <c r="X57" i="3"/>
  <c r="X58" i="3"/>
  <c r="X59" i="3"/>
  <c r="W52" i="3"/>
  <c r="W53" i="3"/>
  <c r="W54" i="3"/>
  <c r="W55" i="3"/>
  <c r="W56" i="3"/>
  <c r="W57" i="3"/>
  <c r="W58" i="3"/>
  <c r="W59" i="3"/>
  <c r="V52" i="3"/>
  <c r="V53" i="3"/>
  <c r="V54" i="3"/>
  <c r="V55" i="3"/>
  <c r="V56" i="3"/>
  <c r="V57" i="3"/>
  <c r="V58" i="3"/>
  <c r="V59" i="3"/>
  <c r="U52" i="3"/>
  <c r="AE52" i="3" s="1"/>
  <c r="U53" i="3"/>
  <c r="AE53" i="3" s="1"/>
  <c r="U54" i="3"/>
  <c r="AE54" i="3" s="1"/>
  <c r="U55" i="3"/>
  <c r="AE55" i="3" s="1"/>
  <c r="U56" i="3"/>
  <c r="AE56" i="3" s="1"/>
  <c r="U57" i="3"/>
  <c r="AE57" i="3" s="1"/>
  <c r="U58" i="3"/>
  <c r="AE58" i="3" s="1"/>
  <c r="U59" i="3"/>
  <c r="AE59" i="3" s="1"/>
  <c r="S52" i="3"/>
  <c r="S53" i="3"/>
  <c r="S54" i="3"/>
  <c r="S55" i="3"/>
  <c r="S56" i="3"/>
  <c r="S57" i="3"/>
  <c r="S58" i="3"/>
  <c r="S59" i="3"/>
  <c r="AJ59" i="3" l="1"/>
  <c r="AJ55" i="3"/>
  <c r="AJ58" i="3"/>
  <c r="AJ54" i="3"/>
  <c r="AJ57" i="3"/>
  <c r="AJ56" i="3"/>
  <c r="AJ52" i="3"/>
  <c r="AJ53" i="3"/>
  <c r="AD51" i="3"/>
  <c r="AA51" i="3"/>
  <c r="Z51" i="3"/>
  <c r="W51" i="3"/>
  <c r="AD50" i="3"/>
  <c r="AA50" i="3"/>
  <c r="W50" i="3"/>
  <c r="AD49" i="3"/>
  <c r="AA49" i="3"/>
  <c r="W49" i="3"/>
  <c r="AD48" i="3"/>
  <c r="AA48" i="3"/>
  <c r="Z48" i="3"/>
  <c r="AD47" i="3"/>
  <c r="AA47" i="3"/>
  <c r="Y47" i="3"/>
  <c r="AD46" i="3"/>
  <c r="AA46" i="3"/>
  <c r="W46" i="3"/>
  <c r="AD45" i="3"/>
  <c r="AA45" i="3"/>
  <c r="W45" i="3"/>
  <c r="AD44" i="3"/>
  <c r="AA44" i="3"/>
  <c r="W44" i="3"/>
  <c r="AD43" i="3"/>
  <c r="AA43" i="3"/>
  <c r="W43" i="3"/>
  <c r="AD42" i="3"/>
  <c r="AA42" i="3"/>
  <c r="W42" i="3"/>
  <c r="AC41" i="3"/>
  <c r="Z40" i="3"/>
  <c r="Y40" i="3"/>
  <c r="AC39" i="3"/>
  <c r="Y35" i="3"/>
  <c r="AD28" i="3"/>
  <c r="AA28" i="3"/>
  <c r="W28" i="3"/>
  <c r="V51" i="3" l="1"/>
  <c r="V40" i="3"/>
  <c r="U51" i="3"/>
  <c r="X51" i="3"/>
  <c r="AC51" i="3"/>
  <c r="S51" i="3"/>
  <c r="Y51" i="3"/>
  <c r="X50" i="3"/>
  <c r="AC50" i="3"/>
  <c r="S50" i="3"/>
  <c r="Y50" i="3"/>
  <c r="U50" i="3"/>
  <c r="Z50" i="3"/>
  <c r="V50" i="3"/>
  <c r="U49" i="3"/>
  <c r="Z49" i="3"/>
  <c r="V49" i="3"/>
  <c r="X49" i="3"/>
  <c r="AC49" i="3"/>
  <c r="S49" i="3"/>
  <c r="Y49" i="3"/>
  <c r="V47" i="3"/>
  <c r="Z47" i="3"/>
  <c r="W48" i="3"/>
  <c r="S48" i="3"/>
  <c r="X48" i="3"/>
  <c r="AC48" i="3"/>
  <c r="U48" i="3"/>
  <c r="Y48" i="3"/>
  <c r="V48" i="3"/>
  <c r="W47" i="3"/>
  <c r="S47" i="3"/>
  <c r="X47" i="3"/>
  <c r="AC47" i="3"/>
  <c r="U47" i="3"/>
  <c r="U39" i="3"/>
  <c r="Z39" i="3"/>
  <c r="V46" i="3"/>
  <c r="V39" i="3"/>
  <c r="Z46" i="3"/>
  <c r="X39" i="3"/>
  <c r="S39" i="3"/>
  <c r="Y39" i="3"/>
  <c r="U46" i="3"/>
  <c r="X46" i="3"/>
  <c r="AC46" i="3"/>
  <c r="S46" i="3"/>
  <c r="Y46" i="3"/>
  <c r="X45" i="3"/>
  <c r="AC45" i="3"/>
  <c r="S45" i="3"/>
  <c r="Y45" i="3"/>
  <c r="U45" i="3"/>
  <c r="Z45" i="3"/>
  <c r="V45" i="3"/>
  <c r="X44" i="3"/>
  <c r="AC44" i="3"/>
  <c r="S44" i="3"/>
  <c r="Y44" i="3"/>
  <c r="U44" i="3"/>
  <c r="Z44" i="3"/>
  <c r="V44" i="3"/>
  <c r="Z43" i="3"/>
  <c r="X42" i="3"/>
  <c r="AC42" i="3"/>
  <c r="S42" i="3"/>
  <c r="Y42" i="3"/>
  <c r="U42" i="3"/>
  <c r="Z42" i="3"/>
  <c r="V42" i="3"/>
  <c r="V43" i="3"/>
  <c r="S43" i="3"/>
  <c r="X43" i="3"/>
  <c r="AC43" i="3"/>
  <c r="U43" i="3"/>
  <c r="Y43" i="3"/>
  <c r="V28" i="3"/>
  <c r="Z28" i="3"/>
  <c r="X41" i="3"/>
  <c r="S41" i="3"/>
  <c r="Y41" i="3"/>
  <c r="U41" i="3"/>
  <c r="Z41" i="3"/>
  <c r="V41" i="3"/>
  <c r="W41" i="3"/>
  <c r="W40" i="3"/>
  <c r="AC40" i="3"/>
  <c r="S40" i="3"/>
  <c r="X40" i="3"/>
  <c r="U40" i="3"/>
  <c r="AE40" i="3" s="1"/>
  <c r="W39" i="3"/>
  <c r="W35" i="3"/>
  <c r="AC35" i="3"/>
  <c r="V35" i="3"/>
  <c r="Z35" i="3"/>
  <c r="S35" i="3"/>
  <c r="X35" i="3"/>
  <c r="U35" i="3"/>
  <c r="AE35" i="3" s="1"/>
  <c r="U28" i="3"/>
  <c r="X28" i="3"/>
  <c r="AC28" i="3"/>
  <c r="S28" i="3"/>
  <c r="Y28" i="3"/>
  <c r="AD14" i="3"/>
  <c r="AA14" i="3"/>
  <c r="Z14" i="3"/>
  <c r="AE28" i="3" l="1"/>
  <c r="AE51" i="3"/>
  <c r="AJ51" i="3" s="1"/>
  <c r="AE47" i="3"/>
  <c r="AJ47" i="3" s="1"/>
  <c r="AE50" i="3"/>
  <c r="AJ50" i="3" s="1"/>
  <c r="AE49" i="3"/>
  <c r="AJ49" i="3" s="1"/>
  <c r="AE48" i="3"/>
  <c r="AJ48" i="3" s="1"/>
  <c r="AE46" i="3"/>
  <c r="AJ46" i="3" s="1"/>
  <c r="AE39" i="3"/>
  <c r="AJ39" i="3" s="1"/>
  <c r="AE44" i="3"/>
  <c r="AJ44" i="3" s="1"/>
  <c r="AE45" i="3"/>
  <c r="AJ45" i="3" s="1"/>
  <c r="AE42" i="3"/>
  <c r="AJ42" i="3" s="1"/>
  <c r="AE43" i="3"/>
  <c r="AJ43" i="3" s="1"/>
  <c r="AJ28" i="3"/>
  <c r="AE41" i="3"/>
  <c r="AJ41" i="3" s="1"/>
  <c r="AJ40" i="3"/>
  <c r="AJ35" i="3"/>
  <c r="X14" i="3"/>
  <c r="S14" i="3"/>
  <c r="U14" i="3"/>
  <c r="AC14" i="3"/>
  <c r="V14" i="3"/>
  <c r="W14" i="3"/>
  <c r="Y14" i="3"/>
  <c r="AE14" i="3" l="1"/>
  <c r="AJ14" i="3" s="1"/>
  <c r="W37" i="3"/>
  <c r="W33" i="3"/>
  <c r="V33" i="3" l="1"/>
  <c r="V37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3" i="3"/>
  <c r="AA12" i="3"/>
  <c r="AA11" i="3"/>
  <c r="AA10" i="3"/>
  <c r="AA63" i="3" l="1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3" i="3"/>
  <c r="AD12" i="3"/>
  <c r="AD11" i="3"/>
  <c r="AD10" i="3"/>
  <c r="Y17" i="3"/>
  <c r="AC37" i="3"/>
  <c r="AD63" i="3" l="1"/>
  <c r="Y31" i="3"/>
  <c r="V31" i="3"/>
  <c r="W31" i="3"/>
  <c r="V36" i="3"/>
  <c r="W36" i="3"/>
  <c r="AC32" i="3"/>
  <c r="V32" i="3"/>
  <c r="W32" i="3"/>
  <c r="T29" i="3"/>
  <c r="W29" i="3"/>
  <c r="V29" i="3"/>
  <c r="Z34" i="3"/>
  <c r="W34" i="3"/>
  <c r="V34" i="3"/>
  <c r="W38" i="3"/>
  <c r="V38" i="3"/>
  <c r="Y30" i="3"/>
  <c r="W30" i="3"/>
  <c r="V30" i="3"/>
  <c r="W15" i="3"/>
  <c r="V15" i="3"/>
  <c r="W18" i="3"/>
  <c r="V18" i="3"/>
  <c r="V24" i="3"/>
  <c r="W24" i="3"/>
  <c r="W27" i="3"/>
  <c r="V27" i="3"/>
  <c r="W11" i="3"/>
  <c r="V11" i="3"/>
  <c r="V19" i="3"/>
  <c r="W19" i="3"/>
  <c r="Z21" i="3"/>
  <c r="W21" i="3"/>
  <c r="V21" i="3"/>
  <c r="V12" i="3"/>
  <c r="W12" i="3"/>
  <c r="W16" i="3"/>
  <c r="V16" i="3"/>
  <c r="Y20" i="3"/>
  <c r="W20" i="3"/>
  <c r="V20" i="3"/>
  <c r="Y22" i="3"/>
  <c r="W22" i="3"/>
  <c r="V22" i="3"/>
  <c r="W25" i="3"/>
  <c r="V25" i="3"/>
  <c r="W13" i="3"/>
  <c r="V13" i="3"/>
  <c r="W17" i="3"/>
  <c r="V17" i="3"/>
  <c r="Y23" i="3"/>
  <c r="W23" i="3"/>
  <c r="V23" i="3"/>
  <c r="Z26" i="3"/>
  <c r="W26" i="3"/>
  <c r="V26" i="3"/>
  <c r="T10" i="3"/>
  <c r="W10" i="3"/>
  <c r="V10" i="3"/>
  <c r="T18" i="3"/>
  <c r="Z29" i="3"/>
  <c r="AC24" i="3"/>
  <c r="T11" i="3"/>
  <c r="T30" i="3"/>
  <c r="T32" i="3"/>
  <c r="Z38" i="3"/>
  <c r="U38" i="3"/>
  <c r="Z30" i="3"/>
  <c r="U33" i="3"/>
  <c r="AE33" i="3" s="1"/>
  <c r="AC33" i="3"/>
  <c r="X33" i="3"/>
  <c r="Y33" i="3"/>
  <c r="Y32" i="3"/>
  <c r="X38" i="3"/>
  <c r="AC38" i="3"/>
  <c r="S38" i="3"/>
  <c r="Y38" i="3"/>
  <c r="U37" i="3"/>
  <c r="Y37" i="3"/>
  <c r="AC36" i="3"/>
  <c r="S36" i="3"/>
  <c r="X36" i="3"/>
  <c r="Z32" i="3"/>
  <c r="U32" i="3"/>
  <c r="AC29" i="3"/>
  <c r="S29" i="3"/>
  <c r="X29" i="3"/>
  <c r="Y29" i="3"/>
  <c r="U29" i="3"/>
  <c r="Z37" i="3"/>
  <c r="S37" i="3"/>
  <c r="X37" i="3"/>
  <c r="U36" i="3"/>
  <c r="Y36" i="3"/>
  <c r="Z36" i="3"/>
  <c r="S34" i="3"/>
  <c r="X34" i="3"/>
  <c r="AC34" i="3"/>
  <c r="Z33" i="3"/>
  <c r="U34" i="3"/>
  <c r="Y34" i="3"/>
  <c r="S33" i="3"/>
  <c r="Z31" i="3"/>
  <c r="S31" i="3"/>
  <c r="X31" i="3"/>
  <c r="AC31" i="3"/>
  <c r="U31" i="3"/>
  <c r="S32" i="3"/>
  <c r="X32" i="3"/>
  <c r="Y27" i="3"/>
  <c r="U24" i="3"/>
  <c r="S27" i="3"/>
  <c r="Z27" i="3"/>
  <c r="X25" i="3"/>
  <c r="U27" i="3"/>
  <c r="Y24" i="3"/>
  <c r="X27" i="3"/>
  <c r="AC27" i="3"/>
  <c r="S30" i="3"/>
  <c r="X30" i="3"/>
  <c r="AC30" i="3"/>
  <c r="U30" i="3"/>
  <c r="Y25" i="3"/>
  <c r="U25" i="3"/>
  <c r="AC25" i="3"/>
  <c r="Z24" i="3"/>
  <c r="Z23" i="3"/>
  <c r="S26" i="3"/>
  <c r="X26" i="3"/>
  <c r="AC26" i="3"/>
  <c r="S23" i="3"/>
  <c r="X23" i="3"/>
  <c r="AC23" i="3"/>
  <c r="Z25" i="3"/>
  <c r="U26" i="3"/>
  <c r="Y26" i="3"/>
  <c r="U23" i="3"/>
  <c r="S24" i="3"/>
  <c r="X24" i="3"/>
  <c r="S25" i="3"/>
  <c r="X21" i="3"/>
  <c r="U21" i="3"/>
  <c r="S21" i="3"/>
  <c r="Y21" i="3"/>
  <c r="Z22" i="3"/>
  <c r="AC21" i="3"/>
  <c r="S22" i="3"/>
  <c r="X22" i="3"/>
  <c r="AC22" i="3"/>
  <c r="U22" i="3"/>
  <c r="Z20" i="3"/>
  <c r="S20" i="3"/>
  <c r="X20" i="3"/>
  <c r="AC20" i="3"/>
  <c r="U20" i="3"/>
  <c r="Z15" i="3"/>
  <c r="AD9" i="3"/>
  <c r="AA9" i="3"/>
  <c r="S63" i="3" l="1"/>
  <c r="W63" i="3"/>
  <c r="T63" i="3"/>
  <c r="U63" i="3"/>
  <c r="N68" i="3" s="1"/>
  <c r="V63" i="3"/>
  <c r="N69" i="3" s="1"/>
  <c r="Y63" i="3"/>
  <c r="X63" i="3"/>
  <c r="Z63" i="3"/>
  <c r="AC63" i="3"/>
  <c r="AE21" i="3"/>
  <c r="AJ21" i="3" s="1"/>
  <c r="AE26" i="3"/>
  <c r="AJ26" i="3" s="1"/>
  <c r="AE22" i="3"/>
  <c r="AJ22" i="3" s="1"/>
  <c r="AE38" i="3"/>
  <c r="AJ38" i="3" s="1"/>
  <c r="AE37" i="3"/>
  <c r="AJ37" i="3" s="1"/>
  <c r="AE31" i="3"/>
  <c r="AJ31" i="3" s="1"/>
  <c r="AE32" i="3"/>
  <c r="AJ32" i="3" s="1"/>
  <c r="AE34" i="3"/>
  <c r="AJ34" i="3" s="1"/>
  <c r="AE30" i="3"/>
  <c r="AJ30" i="3" s="1"/>
  <c r="AE36" i="3"/>
  <c r="AJ36" i="3" s="1"/>
  <c r="AJ33" i="3"/>
  <c r="AE27" i="3"/>
  <c r="AJ27" i="3" s="1"/>
  <c r="AE24" i="3"/>
  <c r="AJ24" i="3" s="1"/>
  <c r="AE29" i="3"/>
  <c r="AJ29" i="3" s="1"/>
  <c r="AE25" i="3"/>
  <c r="AE23" i="3"/>
  <c r="AJ23" i="3" s="1"/>
  <c r="AC18" i="3"/>
  <c r="AE20" i="3"/>
  <c r="AJ20" i="3" s="1"/>
  <c r="X19" i="3"/>
  <c r="S19" i="3"/>
  <c r="Y19" i="3"/>
  <c r="AC19" i="3"/>
  <c r="U19" i="3"/>
  <c r="Z19" i="3"/>
  <c r="Z18" i="3"/>
  <c r="U18" i="3"/>
  <c r="Y18" i="3"/>
  <c r="S18" i="3"/>
  <c r="X18" i="3"/>
  <c r="S15" i="3"/>
  <c r="X15" i="3"/>
  <c r="AC15" i="3"/>
  <c r="U15" i="3"/>
  <c r="Y15" i="3"/>
  <c r="N67" i="3" l="1"/>
  <c r="N70" i="3" s="1"/>
  <c r="AJ25" i="3"/>
  <c r="AJ63" i="3" s="1"/>
  <c r="AE63" i="3"/>
  <c r="AE19" i="3"/>
  <c r="AJ19" i="3" s="1"/>
  <c r="AE18" i="3"/>
  <c r="AJ18" i="3" s="1"/>
  <c r="AE15" i="3"/>
  <c r="AJ15" i="3" s="1"/>
  <c r="U12" i="3" l="1"/>
  <c r="AE12" i="3" s="1"/>
  <c r="U10" i="3"/>
  <c r="V9" i="3" l="1"/>
  <c r="W9" i="3"/>
  <c r="AE10" i="3"/>
  <c r="Z16" i="3"/>
  <c r="U13" i="3"/>
  <c r="U16" i="3"/>
  <c r="Z13" i="3"/>
  <c r="S10" i="3"/>
  <c r="Z10" i="3"/>
  <c r="X13" i="3"/>
  <c r="AC13" i="3"/>
  <c r="X16" i="3"/>
  <c r="AC16" i="3"/>
  <c r="Y10" i="3"/>
  <c r="S13" i="3"/>
  <c r="Y13" i="3"/>
  <c r="S16" i="3"/>
  <c r="Y16" i="3"/>
  <c r="Y9" i="3"/>
  <c r="U9" i="3"/>
  <c r="X9" i="3"/>
  <c r="S9" i="3"/>
  <c r="AC9" i="3"/>
  <c r="Y11" i="3"/>
  <c r="U11" i="3"/>
  <c r="Z11" i="3"/>
  <c r="AC11" i="3"/>
  <c r="S11" i="3"/>
  <c r="T9" i="3"/>
  <c r="Z9" i="3"/>
  <c r="X11" i="3"/>
  <c r="AC12" i="3"/>
  <c r="X12" i="3"/>
  <c r="S12" i="3"/>
  <c r="Z12" i="3"/>
  <c r="Y12" i="3"/>
  <c r="AC17" i="3"/>
  <c r="X17" i="3"/>
  <c r="S17" i="3"/>
  <c r="Z17" i="3"/>
  <c r="U17" i="3"/>
  <c r="AC10" i="3"/>
  <c r="X10" i="3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56" i="1"/>
  <c r="AE13" i="3" l="1"/>
  <c r="AJ13" i="3" s="1"/>
  <c r="AE16" i="3"/>
  <c r="AJ16" i="3" s="1"/>
  <c r="AE17" i="3"/>
  <c r="AJ17" i="3" s="1"/>
  <c r="AJ10" i="3"/>
  <c r="AE9" i="3"/>
  <c r="AJ12" i="3"/>
  <c r="AE11" i="3"/>
  <c r="AJ11" i="3" s="1"/>
  <c r="R86" i="1"/>
  <c r="AB86" i="1"/>
  <c r="AG86" i="1"/>
  <c r="AH86" i="1"/>
  <c r="AI86" i="1"/>
  <c r="AF83" i="1"/>
  <c r="AF57" i="1"/>
  <c r="AF62" i="1"/>
  <c r="AF63" i="1"/>
  <c r="AF65" i="1"/>
  <c r="AF67" i="1"/>
  <c r="AF70" i="1"/>
  <c r="AF71" i="1"/>
  <c r="AF72" i="1"/>
  <c r="AF74" i="1"/>
  <c r="AF75" i="1"/>
  <c r="AF76" i="1"/>
  <c r="AF80" i="1"/>
  <c r="AJ9" i="3" l="1"/>
  <c r="AF86" i="1"/>
  <c r="AD86" i="1"/>
  <c r="AA86" i="1"/>
  <c r="Q57" i="1"/>
  <c r="Q58" i="1"/>
  <c r="Q59" i="1"/>
  <c r="Q60" i="1"/>
  <c r="Q61" i="1"/>
  <c r="Q62" i="1"/>
  <c r="Q63" i="1"/>
  <c r="Q64" i="1"/>
  <c r="Q65" i="1"/>
  <c r="Q66" i="1"/>
  <c r="Q67" i="1"/>
  <c r="Q68" i="1"/>
  <c r="W68" i="1" s="1"/>
  <c r="Q69" i="1"/>
  <c r="W69" i="1" s="1"/>
  <c r="Q70" i="1"/>
  <c r="Q71" i="1"/>
  <c r="Q72" i="1"/>
  <c r="Q73" i="1"/>
  <c r="W73" i="1" s="1"/>
  <c r="Q74" i="1"/>
  <c r="Q75" i="1"/>
  <c r="Q76" i="1"/>
  <c r="W76" i="1" s="1"/>
  <c r="Q77" i="1"/>
  <c r="W77" i="1" s="1"/>
  <c r="Q78" i="1"/>
  <c r="W78" i="1" s="1"/>
  <c r="Q79" i="1"/>
  <c r="W79" i="1" s="1"/>
  <c r="Q80" i="1"/>
  <c r="W80" i="1" s="1"/>
  <c r="Q81" i="1"/>
  <c r="W81" i="1" s="1"/>
  <c r="Q82" i="1"/>
  <c r="W82" i="1" s="1"/>
  <c r="Q83" i="1"/>
  <c r="W83" i="1" s="1"/>
  <c r="Q84" i="1"/>
  <c r="W84" i="1" s="1"/>
  <c r="Q85" i="1"/>
  <c r="W85" i="1" s="1"/>
  <c r="Q56" i="1"/>
  <c r="S85" i="1"/>
  <c r="AC84" i="1" l="1"/>
  <c r="S84" i="1"/>
  <c r="Q86" i="1"/>
  <c r="W56" i="1"/>
  <c r="T56" i="1"/>
  <c r="W74" i="1"/>
  <c r="T74" i="1"/>
  <c r="W72" i="1"/>
  <c r="T72" i="1"/>
  <c r="W70" i="1"/>
  <c r="T70" i="1"/>
  <c r="W66" i="1"/>
  <c r="T66" i="1"/>
  <c r="W64" i="1"/>
  <c r="T64" i="1"/>
  <c r="W62" i="1"/>
  <c r="T62" i="1"/>
  <c r="W60" i="1"/>
  <c r="T60" i="1"/>
  <c r="W58" i="1"/>
  <c r="T58" i="1"/>
  <c r="W75" i="1"/>
  <c r="T75" i="1"/>
  <c r="W71" i="1"/>
  <c r="T71" i="1"/>
  <c r="W67" i="1"/>
  <c r="T67" i="1"/>
  <c r="W65" i="1"/>
  <c r="T65" i="1"/>
  <c r="W63" i="1"/>
  <c r="T63" i="1"/>
  <c r="W61" i="1"/>
  <c r="T61" i="1"/>
  <c r="W59" i="1"/>
  <c r="T59" i="1"/>
  <c r="W57" i="1"/>
  <c r="T57" i="1"/>
  <c r="Y85" i="1"/>
  <c r="AC85" i="1"/>
  <c r="Y84" i="1"/>
  <c r="U84" i="1"/>
  <c r="U85" i="1"/>
  <c r="Z85" i="1"/>
  <c r="X85" i="1"/>
  <c r="V85" i="1"/>
  <c r="Z84" i="1"/>
  <c r="X84" i="1"/>
  <c r="V84" i="1"/>
  <c r="S76" i="1"/>
  <c r="S77" i="1"/>
  <c r="U78" i="1"/>
  <c r="U79" i="1"/>
  <c r="S80" i="1"/>
  <c r="S81" i="1"/>
  <c r="U82" i="1"/>
  <c r="U83" i="1"/>
  <c r="S83" i="1"/>
  <c r="Y81" i="1"/>
  <c r="AC81" i="1"/>
  <c r="S79" i="1"/>
  <c r="Y79" i="1"/>
  <c r="Z79" i="1"/>
  <c r="AC79" i="1"/>
  <c r="AC78" i="1"/>
  <c r="U77" i="1"/>
  <c r="X77" i="1"/>
  <c r="Y77" i="1"/>
  <c r="Z77" i="1"/>
  <c r="AC77" i="1"/>
  <c r="V76" i="1"/>
  <c r="X76" i="1"/>
  <c r="Y76" i="1"/>
  <c r="Z76" i="1"/>
  <c r="AC76" i="1"/>
  <c r="S75" i="1"/>
  <c r="U75" i="1"/>
  <c r="V75" i="1"/>
  <c r="X75" i="1"/>
  <c r="Y75" i="1"/>
  <c r="Z75" i="1"/>
  <c r="AC75" i="1"/>
  <c r="S74" i="1"/>
  <c r="U74" i="1"/>
  <c r="V74" i="1"/>
  <c r="X74" i="1"/>
  <c r="Y74" i="1"/>
  <c r="Z74" i="1"/>
  <c r="AC74" i="1"/>
  <c r="S73" i="1"/>
  <c r="U73" i="1"/>
  <c r="V73" i="1"/>
  <c r="X73" i="1"/>
  <c r="Y73" i="1"/>
  <c r="Z73" i="1"/>
  <c r="AC73" i="1"/>
  <c r="AC15" i="1"/>
  <c r="Z15" i="1"/>
  <c r="Y15" i="1"/>
  <c r="X15" i="1"/>
  <c r="W15" i="1"/>
  <c r="V15" i="1"/>
  <c r="U15" i="1"/>
  <c r="S15" i="1"/>
  <c r="AE74" i="1" l="1"/>
  <c r="AE84" i="1"/>
  <c r="T86" i="1"/>
  <c r="AJ84" i="1"/>
  <c r="AJ74" i="1"/>
  <c r="W86" i="1"/>
  <c r="AE73" i="1"/>
  <c r="AJ73" i="1" s="1"/>
  <c r="AE75" i="1"/>
  <c r="AJ75" i="1" s="1"/>
  <c r="AE85" i="1"/>
  <c r="AJ85" i="1" s="1"/>
  <c r="Y83" i="1"/>
  <c r="AC83" i="1"/>
  <c r="X82" i="1"/>
  <c r="AC82" i="1"/>
  <c r="S82" i="1"/>
  <c r="Z81" i="1"/>
  <c r="X81" i="1"/>
  <c r="U81" i="1"/>
  <c r="X80" i="1"/>
  <c r="S78" i="1"/>
  <c r="U76" i="1"/>
  <c r="AJ15" i="1"/>
  <c r="Z83" i="1"/>
  <c r="X83" i="1"/>
  <c r="Z82" i="1"/>
  <c r="V82" i="1"/>
  <c r="AE82" i="1" s="1"/>
  <c r="Y82" i="1"/>
  <c r="Z80" i="1"/>
  <c r="U80" i="1"/>
  <c r="AC80" i="1"/>
  <c r="Y80" i="1"/>
  <c r="Y78" i="1"/>
  <c r="V83" i="1"/>
  <c r="AE83" i="1" s="1"/>
  <c r="V81" i="1"/>
  <c r="V80" i="1"/>
  <c r="X79" i="1"/>
  <c r="V79" i="1"/>
  <c r="AE79" i="1" s="1"/>
  <c r="Z78" i="1"/>
  <c r="X78" i="1"/>
  <c r="V78" i="1"/>
  <c r="AE78" i="1" s="1"/>
  <c r="V77" i="1"/>
  <c r="S70" i="1"/>
  <c r="S71" i="1"/>
  <c r="AC71" i="1"/>
  <c r="S72" i="1"/>
  <c r="Y72" i="1"/>
  <c r="Z72" i="1"/>
  <c r="AC72" i="1"/>
  <c r="S68" i="1"/>
  <c r="S69" i="1"/>
  <c r="AC11" i="1"/>
  <c r="AC12" i="1"/>
  <c r="AC13" i="1"/>
  <c r="AC14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10" i="1"/>
  <c r="W11" i="1"/>
  <c r="W12" i="1"/>
  <c r="W13" i="1"/>
  <c r="W14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10" i="1"/>
  <c r="Z67" i="1"/>
  <c r="S65" i="1"/>
  <c r="S66" i="1"/>
  <c r="AC57" i="1"/>
  <c r="AC59" i="1"/>
  <c r="AC62" i="1"/>
  <c r="AC64" i="1"/>
  <c r="S11" i="1"/>
  <c r="AJ82" i="1" l="1"/>
  <c r="AJ83" i="1"/>
  <c r="AJ78" i="1"/>
  <c r="AJ79" i="1"/>
  <c r="AE80" i="1"/>
  <c r="AJ80" i="1" s="1"/>
  <c r="AE76" i="1"/>
  <c r="AJ76" i="1" s="1"/>
  <c r="AE81" i="1"/>
  <c r="AJ81" i="1" s="1"/>
  <c r="AE77" i="1"/>
  <c r="AJ77" i="1" s="1"/>
  <c r="Z71" i="1"/>
  <c r="X72" i="1"/>
  <c r="X71" i="1"/>
  <c r="AC70" i="1"/>
  <c r="Z70" i="1"/>
  <c r="Y70" i="1"/>
  <c r="V72" i="1"/>
  <c r="X70" i="1"/>
  <c r="U72" i="1"/>
  <c r="Y71" i="1"/>
  <c r="V71" i="1"/>
  <c r="U71" i="1"/>
  <c r="U70" i="1"/>
  <c r="V70" i="1"/>
  <c r="Z66" i="1"/>
  <c r="X66" i="1"/>
  <c r="AC68" i="1"/>
  <c r="AC69" i="1"/>
  <c r="Y69" i="1"/>
  <c r="Z69" i="1"/>
  <c r="X69" i="1"/>
  <c r="U69" i="1"/>
  <c r="Y68" i="1"/>
  <c r="U68" i="1"/>
  <c r="V69" i="1"/>
  <c r="Z68" i="1"/>
  <c r="X68" i="1"/>
  <c r="V68" i="1"/>
  <c r="AC65" i="1"/>
  <c r="AC63" i="1"/>
  <c r="AC61" i="1"/>
  <c r="AC60" i="1"/>
  <c r="AC58" i="1"/>
  <c r="AC56" i="1"/>
  <c r="AC67" i="1"/>
  <c r="AC66" i="1"/>
  <c r="V66" i="1"/>
  <c r="U67" i="1"/>
  <c r="Y67" i="1"/>
  <c r="S67" i="1"/>
  <c r="V67" i="1"/>
  <c r="X67" i="1"/>
  <c r="Z65" i="1"/>
  <c r="X65" i="1"/>
  <c r="Y66" i="1"/>
  <c r="U66" i="1"/>
  <c r="Y65" i="1"/>
  <c r="U65" i="1"/>
  <c r="V65" i="1"/>
  <c r="Z64" i="1"/>
  <c r="Y64" i="1"/>
  <c r="X64" i="1"/>
  <c r="V64" i="1"/>
  <c r="U64" i="1"/>
  <c r="S64" i="1"/>
  <c r="Z56" i="1"/>
  <c r="Z57" i="1"/>
  <c r="Z58" i="1"/>
  <c r="Z59" i="1"/>
  <c r="Z60" i="1"/>
  <c r="Z61" i="1"/>
  <c r="Z62" i="1"/>
  <c r="Z63" i="1"/>
  <c r="Y56" i="1"/>
  <c r="Y57" i="1"/>
  <c r="Y58" i="1"/>
  <c r="Y59" i="1"/>
  <c r="Y60" i="1"/>
  <c r="Y61" i="1"/>
  <c r="Y62" i="1"/>
  <c r="Y63" i="1"/>
  <c r="X56" i="1"/>
  <c r="X57" i="1"/>
  <c r="X58" i="1"/>
  <c r="X59" i="1"/>
  <c r="X60" i="1"/>
  <c r="X61" i="1"/>
  <c r="X62" i="1"/>
  <c r="X63" i="1"/>
  <c r="V56" i="1"/>
  <c r="V57" i="1"/>
  <c r="V58" i="1"/>
  <c r="V59" i="1"/>
  <c r="V60" i="1"/>
  <c r="V61" i="1"/>
  <c r="V62" i="1"/>
  <c r="V63" i="1"/>
  <c r="U56" i="1"/>
  <c r="U57" i="1"/>
  <c r="AE57" i="1" s="1"/>
  <c r="U58" i="1"/>
  <c r="AE58" i="1" s="1"/>
  <c r="U59" i="1"/>
  <c r="AE59" i="1" s="1"/>
  <c r="U60" i="1"/>
  <c r="AE60" i="1" s="1"/>
  <c r="U61" i="1"/>
  <c r="AE61" i="1" s="1"/>
  <c r="U62" i="1"/>
  <c r="AE62" i="1" s="1"/>
  <c r="U63" i="1"/>
  <c r="AE63" i="1" s="1"/>
  <c r="S56" i="1"/>
  <c r="S57" i="1"/>
  <c r="AJ57" i="1" s="1"/>
  <c r="S58" i="1"/>
  <c r="AJ58" i="1" s="1"/>
  <c r="S59" i="1"/>
  <c r="AJ59" i="1" s="1"/>
  <c r="S60" i="1"/>
  <c r="AJ60" i="1" s="1"/>
  <c r="S61" i="1"/>
  <c r="S62" i="1"/>
  <c r="AJ62" i="1" s="1"/>
  <c r="S63" i="1"/>
  <c r="AJ63" i="1" s="1"/>
  <c r="S55" i="1"/>
  <c r="U55" i="1"/>
  <c r="V55" i="1"/>
  <c r="X55" i="1"/>
  <c r="Z11" i="1"/>
  <c r="Z12" i="1"/>
  <c r="Z13" i="1"/>
  <c r="Z14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Y11" i="1"/>
  <c r="Y12" i="1"/>
  <c r="Y13" i="1"/>
  <c r="Y14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X11" i="1"/>
  <c r="X12" i="1"/>
  <c r="X13" i="1"/>
  <c r="X14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11" i="1"/>
  <c r="V12" i="1"/>
  <c r="V13" i="1"/>
  <c r="V14" i="1"/>
  <c r="V16" i="1"/>
  <c r="V17" i="1"/>
  <c r="V18" i="1"/>
  <c r="V19" i="1"/>
  <c r="V20" i="1"/>
  <c r="V21" i="1"/>
  <c r="U11" i="1"/>
  <c r="U12" i="1"/>
  <c r="U13" i="1"/>
  <c r="U14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S12" i="1"/>
  <c r="S13" i="1"/>
  <c r="S14" i="1"/>
  <c r="AJ14" i="1" s="1"/>
  <c r="S16" i="1"/>
  <c r="AJ16" i="1" s="1"/>
  <c r="S17" i="1"/>
  <c r="S18" i="1"/>
  <c r="S19" i="1"/>
  <c r="AJ19" i="1" s="1"/>
  <c r="S20" i="1"/>
  <c r="AJ20" i="1" s="1"/>
  <c r="S21" i="1"/>
  <c r="S22" i="1"/>
  <c r="S23" i="1"/>
  <c r="AJ23" i="1" s="1"/>
  <c r="S24" i="1"/>
  <c r="AJ24" i="1" s="1"/>
  <c r="S25" i="1"/>
  <c r="S26" i="1"/>
  <c r="S27" i="1"/>
  <c r="AJ27" i="1" s="1"/>
  <c r="S28" i="1"/>
  <c r="AJ28" i="1" s="1"/>
  <c r="S29" i="1"/>
  <c r="S30" i="1"/>
  <c r="S31" i="1"/>
  <c r="AJ31" i="1" s="1"/>
  <c r="S32" i="1"/>
  <c r="AJ32" i="1" s="1"/>
  <c r="S33" i="1"/>
  <c r="S34" i="1"/>
  <c r="S35" i="1"/>
  <c r="AJ35" i="1" s="1"/>
  <c r="S36" i="1"/>
  <c r="AJ36" i="1" s="1"/>
  <c r="S37" i="1"/>
  <c r="S38" i="1"/>
  <c r="S39" i="1"/>
  <c r="AJ39" i="1" s="1"/>
  <c r="S40" i="1"/>
  <c r="AJ40" i="1" s="1"/>
  <c r="S41" i="1"/>
  <c r="S42" i="1"/>
  <c r="S43" i="1"/>
  <c r="AJ43" i="1" s="1"/>
  <c r="S44" i="1"/>
  <c r="AJ44" i="1" s="1"/>
  <c r="S45" i="1"/>
  <c r="S46" i="1"/>
  <c r="S47" i="1"/>
  <c r="AJ47" i="1" s="1"/>
  <c r="S48" i="1"/>
  <c r="AJ48" i="1" s="1"/>
  <c r="S49" i="1"/>
  <c r="S50" i="1"/>
  <c r="S51" i="1"/>
  <c r="AJ51" i="1" s="1"/>
  <c r="S52" i="1"/>
  <c r="AJ52" i="1" s="1"/>
  <c r="S53" i="1"/>
  <c r="S54" i="1"/>
  <c r="Z10" i="1"/>
  <c r="Y10" i="1"/>
  <c r="X10" i="1"/>
  <c r="V10" i="1"/>
  <c r="U10" i="1"/>
  <c r="S10" i="1"/>
  <c r="AJ54" i="1" l="1"/>
  <c r="AJ50" i="1"/>
  <c r="AJ46" i="1"/>
  <c r="AJ42" i="1"/>
  <c r="AJ38" i="1"/>
  <c r="AJ34" i="1"/>
  <c r="AJ30" i="1"/>
  <c r="AJ26" i="1"/>
  <c r="AJ22" i="1"/>
  <c r="AJ18" i="1"/>
  <c r="AJ13" i="1"/>
  <c r="AJ11" i="1"/>
  <c r="AE64" i="1"/>
  <c r="AE66" i="1"/>
  <c r="AJ53" i="1"/>
  <c r="AJ49" i="1"/>
  <c r="AJ45" i="1"/>
  <c r="AJ41" i="1"/>
  <c r="AJ37" i="1"/>
  <c r="AJ33" i="1"/>
  <c r="AJ29" i="1"/>
  <c r="AJ25" i="1"/>
  <c r="AJ21" i="1"/>
  <c r="AJ17" i="1"/>
  <c r="AJ12" i="1"/>
  <c r="AJ61" i="1"/>
  <c r="AJ64" i="1"/>
  <c r="V86" i="1"/>
  <c r="X86" i="1"/>
  <c r="Y86" i="1"/>
  <c r="Z86" i="1"/>
  <c r="AC86" i="1"/>
  <c r="AJ66" i="1"/>
  <c r="S86" i="1"/>
  <c r="AE56" i="1"/>
  <c r="U86" i="1"/>
  <c r="AE70" i="1"/>
  <c r="AJ70" i="1" s="1"/>
  <c r="AE72" i="1"/>
  <c r="AJ72" i="1" s="1"/>
  <c r="AE65" i="1"/>
  <c r="AJ65" i="1" s="1"/>
  <c r="AE67" i="1"/>
  <c r="AJ67" i="1" s="1"/>
  <c r="AE68" i="1"/>
  <c r="AJ68" i="1" s="1"/>
  <c r="AE69" i="1"/>
  <c r="AJ69" i="1" s="1"/>
  <c r="AE71" i="1"/>
  <c r="AJ71" i="1" s="1"/>
  <c r="AJ10" i="1"/>
  <c r="AJ55" i="1"/>
  <c r="AE86" i="1" l="1"/>
  <c r="AJ56" i="1"/>
  <c r="AJ86" i="1" s="1"/>
</calcChain>
</file>

<file path=xl/sharedStrings.xml><?xml version="1.0" encoding="utf-8"?>
<sst xmlns="http://schemas.openxmlformats.org/spreadsheetml/2006/main" count="956" uniqueCount="334">
  <si>
    <t>Niveles 13-21</t>
  </si>
  <si>
    <t>A partir de Marzo</t>
  </si>
  <si>
    <t>ORGANISMO:</t>
  </si>
  <si>
    <t>COSTO MENSUAL</t>
  </si>
  <si>
    <t>COSTO ANUAL</t>
  </si>
  <si>
    <t>Factor IMSS</t>
  </si>
  <si>
    <t>No. Cons</t>
  </si>
  <si>
    <t>UP</t>
  </si>
  <si>
    <t>ORG</t>
  </si>
  <si>
    <t>PG</t>
  </si>
  <si>
    <t>PC</t>
  </si>
  <si>
    <t>UEG</t>
  </si>
  <si>
    <t>NOMBRE DEL BENEFICIARIO</t>
  </si>
  <si>
    <t>R.F.C.</t>
  </si>
  <si>
    <t>F-ING</t>
  </si>
  <si>
    <t>NIVEL</t>
  </si>
  <si>
    <t>CATEG</t>
  </si>
  <si>
    <t>CATEGORÍA</t>
  </si>
  <si>
    <t>ZONA
ECONÓMICA</t>
  </si>
  <si>
    <t>ADSCRIPCIÓN</t>
  </si>
  <si>
    <t>SUELDO
1101</t>
  </si>
  <si>
    <t>SOBRE
SUELDO
1101</t>
  </si>
  <si>
    <t>SUMA 
1101</t>
  </si>
  <si>
    <t>QUINQUENIO
1301</t>
  </si>
  <si>
    <t>PRIMA
VACACIONAL
1311</t>
  </si>
  <si>
    <t>AGUINALDO
1312</t>
  </si>
  <si>
    <t>CUOTAS A
PENSIONES
1401</t>
  </si>
  <si>
    <t>CUOTAS PARA
LA VIVIENDA
1402</t>
  </si>
  <si>
    <t>CUOTAS 
AL IMSS
1404</t>
  </si>
  <si>
    <t>CUOTAS
AL S.A.R.
1405</t>
  </si>
  <si>
    <t>DESPENSA
1601</t>
  </si>
  <si>
    <t>GUARDERIA 1603</t>
  </si>
  <si>
    <t>IMPACTO AL
SALARIO
1801</t>
  </si>
  <si>
    <t>MATERIAL DIDÁCTICO 1305.</t>
  </si>
  <si>
    <t>TOTAL
ANUAL</t>
  </si>
  <si>
    <t>1101
esc</t>
  </si>
  <si>
    <t>total</t>
  </si>
  <si>
    <t>DESCRIPCIÓN DE LOS CONCEPTOS DE LAS COLUMNAS</t>
  </si>
  <si>
    <t>NOTAS:</t>
  </si>
  <si>
    <t>NÚMERO DE LA 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</si>
  <si>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</si>
  <si>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</si>
  <si>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</si>
  <si>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</si>
  <si>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NUMERO DE PROGRAMA DE GOBIERNO</t>
  </si>
  <si>
    <t>- INCLUIR PLAZAS VACANTES SI ES QUE EXISTEN</t>
  </si>
  <si>
    <t>NUMERO DE PROCESO</t>
  </si>
  <si>
    <t xml:space="preserve">NUMERO DE LA UNIDAD EJECUTORA DEL GASTO </t>
  </si>
  <si>
    <t>- INCLUIR LA FORMA DE CALCULO PARA CADA CONCEPTO</t>
  </si>
  <si>
    <t>BENEFICIARIO</t>
  </si>
  <si>
    <t>NOMBRE DEL PERSONAL QUE OCUPA LA PLAZA</t>
  </si>
  <si>
    <t>EJEMPLOS:</t>
  </si>
  <si>
    <t>RFC DEL BENEFICIARIO</t>
  </si>
  <si>
    <t>Partida 1311 Prima vacacional</t>
  </si>
  <si>
    <t>Sueldo mensual, entre 30 por 24 días al año</t>
  </si>
  <si>
    <t>FECHA DE INGRESO DEL BENEFICIARIO</t>
  </si>
  <si>
    <t>Partida 1312 Aguinaldo</t>
  </si>
  <si>
    <t>Sueldo mensual, entre 30 por 50 días al año</t>
  </si>
  <si>
    <t>NUMERO DE NIVEL DE LA PLAZA</t>
  </si>
  <si>
    <t>Partida 1401 Pensiones del Estado</t>
  </si>
  <si>
    <t>Sueldo mensual, por 5% de aportación mensual</t>
  </si>
  <si>
    <t>JOR.</t>
  </si>
  <si>
    <t>NUMERO DE HORAS QUE EMPRENDE LA JORNADA LABORAL DE BENEFICIARIO (SEMANAL)</t>
  </si>
  <si>
    <t>Partida 1404 Cuotas al IMSS</t>
  </si>
  <si>
    <t>Sueldo mensual, por 12.75% de aportación mensual</t>
  </si>
  <si>
    <t>CATEG.</t>
  </si>
  <si>
    <t>B= BASE       C= CONFIANZA</t>
  </si>
  <si>
    <t>Partida 1405 Cuotas para S.A.R.</t>
  </si>
  <si>
    <t>Sueldo mensual, por 2% de aportación mensual</t>
  </si>
  <si>
    <t>DESCRIPCIÓN DEL NOMBRAMIENTO DEL BENEFICIARIO</t>
  </si>
  <si>
    <t>Partida 1305 Compe. Material Didáctico</t>
  </si>
  <si>
    <t>Asignatura "A" $220.00 y Asignatura "B" $240.00</t>
  </si>
  <si>
    <t>ZONA ECONÓMICA</t>
  </si>
  <si>
    <t>NUMERO DE LA ZONA ECONÓMICA DE LA PLAZA</t>
  </si>
  <si>
    <t>Partida 1601 Ayuda para Despensa</t>
  </si>
  <si>
    <t>$451.00 Mensuales</t>
  </si>
  <si>
    <t>DIRECCIÓN O ÁREA DE ADSCRIPCIÓN DE LA PLAZA</t>
  </si>
  <si>
    <t>Partida 1801 Impacto en el Salario</t>
  </si>
  <si>
    <t>Se aplicó el 4.5% sobre el sueldo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</si>
  <si>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</si>
  <si>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</si>
  <si>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</si>
  <si>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</si>
  <si>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</si>
  <si>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</si>
  <si>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</si>
  <si>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</si>
  <si>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PRIMA VACACIONAL</t>
  </si>
  <si>
    <t>MONTO ANUAL QUE OTORGA EL PATRÓN POR ESTE CONCEPTO</t>
  </si>
  <si>
    <t>AGUINALDO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</si>
  <si>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</si>
  <si>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</si>
  <si>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</si>
  <si>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</si>
  <si>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</si>
  <si>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</si>
  <si>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</si>
  <si>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</si>
  <si>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</si>
  <si>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</si>
  <si>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</si>
  <si>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</si>
  <si>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</si>
  <si>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</si>
  <si>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DIRECTOR GENERAL</t>
  </si>
  <si>
    <t>SUBDIRECTOR DE AREA</t>
  </si>
  <si>
    <t>JEFE DE DIVISION</t>
  </si>
  <si>
    <t>JEFE DE DEPARTAMENTO</t>
  </si>
  <si>
    <t>ING. EN SISTEMAS</t>
  </si>
  <si>
    <t xml:space="preserve">TECNICO ESPECIALIZADO </t>
  </si>
  <si>
    <t>ANALISTA ESPECIALIZADO</t>
  </si>
  <si>
    <t>MEDICO GENERAL</t>
  </si>
  <si>
    <t>PSICOLOGO</t>
  </si>
  <si>
    <t>JEFE DE OFICINA</t>
  </si>
  <si>
    <t>PROGRAMADOR</t>
  </si>
  <si>
    <t>SRIA DE DIREC. GRAL</t>
  </si>
  <si>
    <t>ANALISTA TECNICO</t>
  </si>
  <si>
    <t>SRIA SUBDIRECTOR</t>
  </si>
  <si>
    <t>CAPTURISTA</t>
  </si>
  <si>
    <t>CHOFER DE DIRECTOR</t>
  </si>
  <si>
    <t xml:space="preserve">LABORATORISTA </t>
  </si>
  <si>
    <t>SRIA JEFE DE DEPTO</t>
  </si>
  <si>
    <t>BIBLIOTECARIO</t>
  </si>
  <si>
    <t>TECNICO EN MANTENIMIENTO</t>
  </si>
  <si>
    <t>ALMACENISTA</t>
  </si>
  <si>
    <t xml:space="preserve">INTENDENTE </t>
  </si>
  <si>
    <t>VIGILANTE</t>
  </si>
  <si>
    <t xml:space="preserve">C </t>
  </si>
  <si>
    <t>II</t>
  </si>
  <si>
    <t>DIRECCION GENERAL</t>
  </si>
  <si>
    <t>Maria Alejandra Delgado Lopez</t>
  </si>
  <si>
    <t>C</t>
  </si>
  <si>
    <t xml:space="preserve"> V A C A N T E</t>
  </si>
  <si>
    <t>SUBDIRECCION ACADEMICA</t>
  </si>
  <si>
    <t>SERVICIOS ADMINISTRATIVOS</t>
  </si>
  <si>
    <t>Jordana Aime Alvarez Garcia</t>
  </si>
  <si>
    <t>B</t>
  </si>
  <si>
    <t>Filiberto Jorge Virgen Maldonado</t>
  </si>
  <si>
    <t>Bertha Leticia Sanchez Mojica</t>
  </si>
  <si>
    <t>Hector Alejandro Hernandez Esparza</t>
  </si>
  <si>
    <t>Sandra Sevilla Medina</t>
  </si>
  <si>
    <t>Jose Dan Amador Ramos</t>
  </si>
  <si>
    <t>Salvador Camacho Robles</t>
  </si>
  <si>
    <t>Carlos Nuño Meza</t>
  </si>
  <si>
    <t>Cristina Elizebeth Garcia Ambriz</t>
  </si>
  <si>
    <t>Leonardo Buenrrostro Gomez</t>
  </si>
  <si>
    <t xml:space="preserve">    ***   ***   ***   ***</t>
  </si>
  <si>
    <t xml:space="preserve">   ***   ***</t>
  </si>
  <si>
    <t xml:space="preserve">   ***   ***   </t>
  </si>
  <si>
    <t xml:space="preserve">   ***   ***   ***   ***   ***   ***   </t>
  </si>
  <si>
    <t>Jose de Jesus Martinez Echeverria</t>
  </si>
  <si>
    <t>E13001</t>
  </si>
  <si>
    <t>E13002</t>
  </si>
  <si>
    <t>E13003</t>
  </si>
  <si>
    <t>E13010</t>
  </si>
  <si>
    <t>E13011</t>
  </si>
  <si>
    <t>E13013</t>
  </si>
  <si>
    <t>PROFR. ASIG. "A"</t>
  </si>
  <si>
    <t>Lourdes Julieta Ortiz de la Cruz</t>
  </si>
  <si>
    <t>Elba Maria Chavarin Montelongo</t>
  </si>
  <si>
    <t>Gustavo Muñoz Caro</t>
  </si>
  <si>
    <t>Juan Pablo Camacho Navarro</t>
  </si>
  <si>
    <t>Adriana Guadalupe Gonzalez Plazola</t>
  </si>
  <si>
    <t>Luis Guillermo Corona Zuñiga</t>
  </si>
  <si>
    <t>Rosalia  Bustos Moncayo</t>
  </si>
  <si>
    <t>Alondra Guadalupe Ramirez Copado</t>
  </si>
  <si>
    <t>Adriana Corona Jimenez</t>
  </si>
  <si>
    <t>PLANEACION</t>
  </si>
  <si>
    <t>Enriqueta Margarita Allende Camacho</t>
  </si>
  <si>
    <t>Yesenia Obledo Ramos</t>
  </si>
  <si>
    <t>Maria de Jesus Amador Rosas</t>
  </si>
  <si>
    <t>Maria del Carmen Ibañez Mendoza</t>
  </si>
  <si>
    <t>Enrique Torres Corona</t>
  </si>
  <si>
    <t>Nicolas Nande Bajonero</t>
  </si>
  <si>
    <t>NUMC-790711-L21</t>
  </si>
  <si>
    <t>HEEH-800615-2A8</t>
  </si>
  <si>
    <t>CARS-810708-5M2</t>
  </si>
  <si>
    <t>AARJ-800314-HXI</t>
  </si>
  <si>
    <t>IAMC-821108-GQ6</t>
  </si>
  <si>
    <t>TOCE-730522-L57</t>
  </si>
  <si>
    <t>SEMS-740615-R10</t>
  </si>
  <si>
    <t>COZL-751109-FT9</t>
  </si>
  <si>
    <t>SAMB-651231-7Q0</t>
  </si>
  <si>
    <t>PROFR. ASIG. "A" y "B"</t>
  </si>
  <si>
    <t>CANJ-790402-C7A</t>
  </si>
  <si>
    <t>Gilberto Arevalo Ahumada</t>
  </si>
  <si>
    <t>Luis  Fernando Ramirz Becerra</t>
  </si>
  <si>
    <t>Carlos Humberto Castillo Andrade</t>
  </si>
  <si>
    <t>Jose Ruben Rios Garcia</t>
  </si>
  <si>
    <t>Jose Ramon Nuño Romero</t>
  </si>
  <si>
    <t>Joaquin Amezcua Hernandez</t>
  </si>
  <si>
    <t>Edgar  Alberto Torres Magallon</t>
  </si>
  <si>
    <t>TOME-800111-GR1</t>
  </si>
  <si>
    <t>Maria Gabriela de la O Olivarez</t>
  </si>
  <si>
    <t>OOGA-670304-EQ3</t>
  </si>
  <si>
    <t>RACA-830727-9X3</t>
  </si>
  <si>
    <t>Alberto Guzman Hernandez</t>
  </si>
  <si>
    <t>Gabriel Brambila Robles</t>
  </si>
  <si>
    <t>Anibal Espinoza Avila</t>
  </si>
  <si>
    <t>SUBDIRECCION ADMINISTRATIVA</t>
  </si>
  <si>
    <t>Lorena Uribe Meza</t>
  </si>
  <si>
    <t>UIML-700120-TW3</t>
  </si>
  <si>
    <t>Luis Alberto Ramirez Copado</t>
  </si>
  <si>
    <t>Mayra Yazmin Medina Castillo</t>
  </si>
  <si>
    <t>MECM-910321-L6A</t>
  </si>
  <si>
    <t>MUCG-810422-9U5</t>
  </si>
  <si>
    <t>AEAG-600506-2P3</t>
  </si>
  <si>
    <t>DELA-810129-1A2</t>
  </si>
  <si>
    <t>RABL-691020-C4A</t>
  </si>
  <si>
    <t>AAGJ-830807-SV7</t>
  </si>
  <si>
    <t>CAME-840722-JV3</t>
  </si>
  <si>
    <t>VIMF-770829-GL4</t>
  </si>
  <si>
    <t>OERY-860312-4W6</t>
  </si>
  <si>
    <t>GOPA-860218-PE8</t>
  </si>
  <si>
    <t>BUMR-801027-MM1</t>
  </si>
  <si>
    <t>COJX-850908-NG5</t>
  </si>
  <si>
    <t>MACJ-660109-3WA</t>
  </si>
  <si>
    <t>CAAC-661109-V14</t>
  </si>
  <si>
    <t>AEHJ-670121-GG6</t>
  </si>
  <si>
    <t>OICL-811010-NR0</t>
  </si>
  <si>
    <t>NURR-640831-TJ0</t>
  </si>
  <si>
    <t>NABN-620910-UD5</t>
  </si>
  <si>
    <t>RIGR-500416-KK9</t>
  </si>
  <si>
    <t>AARD-790518-KN5</t>
  </si>
  <si>
    <t>GAAC-840724-NR3</t>
  </si>
  <si>
    <t>BUGL-761106-FP9</t>
  </si>
  <si>
    <t>AEEA-550511-HUG</t>
  </si>
  <si>
    <t>CXCA-841227-365</t>
  </si>
  <si>
    <t>GUHA-740912-HW9</t>
  </si>
  <si>
    <t>BARG-761026-C64</t>
  </si>
  <si>
    <t>EIAA-670227-V99</t>
  </si>
  <si>
    <t>RACL-850427-RF8</t>
  </si>
  <si>
    <t>Héctor Alonso Gónzalez López</t>
  </si>
  <si>
    <t>GOLH-820220-E22</t>
  </si>
  <si>
    <t>Veronica Judith Gómez Barbosa</t>
  </si>
  <si>
    <t>GOBV720801TB7</t>
  </si>
  <si>
    <t>Roodolfo Villalaz Díaz</t>
  </si>
  <si>
    <t>VIDR-800402-L34</t>
  </si>
  <si>
    <t>ll</t>
  </si>
  <si>
    <t>ACADEMICA</t>
  </si>
  <si>
    <t>ADMINISTRACION</t>
  </si>
  <si>
    <t>VINCULACION</t>
  </si>
  <si>
    <t>V A C A N T E</t>
  </si>
  <si>
    <t>Victor Alfonso Sánchez Balcazar</t>
  </si>
  <si>
    <t>SABV840506MZ9</t>
  </si>
  <si>
    <t>Luz Elena Brambila López</t>
  </si>
  <si>
    <t>BALL-890623-JP1</t>
  </si>
  <si>
    <t>Sara Patricia Mendez Sedano</t>
  </si>
  <si>
    <t>MESS87112QR5</t>
  </si>
  <si>
    <t>Marisa del Carmen Velazco Ahumada</t>
  </si>
  <si>
    <t>VEAM-810604-7W0</t>
  </si>
  <si>
    <t>Angelica Lucia Montelongo Nuño</t>
  </si>
  <si>
    <t>Silvia Alejandra Rodriguez Ramos</t>
  </si>
  <si>
    <t>MONA-900107-GX7</t>
  </si>
  <si>
    <t>RORS-860208-KX8</t>
  </si>
  <si>
    <t>Hilda Garcia Vazquez</t>
  </si>
  <si>
    <t>Miguel Angel Colorado Hernandez</t>
  </si>
  <si>
    <t>COHM-870526-6Y1</t>
  </si>
  <si>
    <t>J. Trinidad Montelongo Aguayo</t>
  </si>
  <si>
    <t>Maria Guadalupe Amador Rosas</t>
  </si>
  <si>
    <t>Ramon Leonardo David Solis Sanchez</t>
  </si>
  <si>
    <t>Roxana Andrade Zepeda</t>
  </si>
  <si>
    <t>Claudia Estela Gonzalez Lòpez</t>
  </si>
  <si>
    <t>Angelica Lucia Vazquez Hernandez</t>
  </si>
  <si>
    <t>Maria del Rosario Ramirez Suarez</t>
  </si>
  <si>
    <t>Hector Alejandro Miranda Martinez</t>
  </si>
  <si>
    <t>Maria Leticia Moreno Camacho</t>
  </si>
  <si>
    <t>JOR "B"</t>
  </si>
  <si>
    <t>JOR "A"</t>
  </si>
  <si>
    <t>Luis Alberto Ramirez Barraza</t>
  </si>
  <si>
    <t>Javier Zarate Ruiz</t>
  </si>
  <si>
    <t>Laura Gabrriela Rodriguez Andalón</t>
  </si>
  <si>
    <t xml:space="preserve"> Antonio Arregui Echegaray</t>
  </si>
  <si>
    <t xml:space="preserve">Jose Adolfo Castillo Chavarin </t>
  </si>
  <si>
    <t>PROFR. ASIG. "B"</t>
  </si>
  <si>
    <t xml:space="preserve">PROFR. ASIG. "B" </t>
  </si>
  <si>
    <t>INSTITUTO TECNOLÓGICO SUPERIOR DE COCULA</t>
  </si>
  <si>
    <t>SIGLAS:</t>
  </si>
  <si>
    <t>ITS COCULA</t>
  </si>
  <si>
    <t>COLUMNAS</t>
  </si>
  <si>
    <t>AYUDA PARA UTILES</t>
  </si>
  <si>
    <t>CANASTILLA DE MATERNIDAD</t>
  </si>
  <si>
    <t>AYUDA PARA LENTES</t>
  </si>
  <si>
    <t>AYUDA PARA TESIS</t>
  </si>
  <si>
    <t>AYUDA ISR</t>
  </si>
  <si>
    <t xml:space="preserve">PROFR. ASIG. "A" </t>
  </si>
  <si>
    <t>Ma. Guadalupe Amador Rosas</t>
  </si>
  <si>
    <t>Francisco Orlando Pulido</t>
  </si>
  <si>
    <t>Cristina Elizabeth Gárcia Ambriz</t>
  </si>
  <si>
    <t>Andres Delgado Becerra</t>
  </si>
  <si>
    <t>Maria Ramirez Martinez</t>
  </si>
  <si>
    <t>Victor Manuel Vazquez Beas</t>
  </si>
  <si>
    <t>Ariadna Velazquez Gómez</t>
  </si>
  <si>
    <t>Hugo Jesus Estrada Martin</t>
  </si>
  <si>
    <t>Luis Fernando Jimenez Lopez</t>
  </si>
  <si>
    <t>Miguel Angel Rodriguez Leon</t>
  </si>
  <si>
    <t xml:space="preserve">PROFR. ASOCIADO "A" </t>
  </si>
  <si>
    <t>Bertha Leticia Sánchez Mojica</t>
  </si>
  <si>
    <t>PROFR. Asociado "B"</t>
  </si>
  <si>
    <t>Veronica Judith Gómez Barboza</t>
  </si>
  <si>
    <t xml:space="preserve">PROFR. Asociado "A" </t>
  </si>
  <si>
    <t>Alejandro Frias Castro</t>
  </si>
  <si>
    <t xml:space="preserve">PROFR. TITULAR "A" </t>
  </si>
  <si>
    <t>Laura Gabriela Rodriguez Andalon</t>
  </si>
  <si>
    <t>AYUDA PARA MAESTRIA</t>
  </si>
  <si>
    <t>Edith Gabriela Gomez Espinoza</t>
  </si>
  <si>
    <t>PROFR. ASIG. "A" Y "B"</t>
  </si>
  <si>
    <t>Ignacio Ramirez Martinez</t>
  </si>
  <si>
    <t xml:space="preserve">PROFR. ASOCIADO "B" </t>
  </si>
  <si>
    <t>PROFR. Asociado  "B"</t>
  </si>
  <si>
    <t>E13012</t>
  </si>
  <si>
    <t>PROFR. Asociado "C"</t>
  </si>
  <si>
    <t>Cuahutecmoc  Medina Naranjo</t>
  </si>
  <si>
    <t>Alejandra Trinidad Davila Diaz</t>
  </si>
  <si>
    <t>Omar Alonso Flores Rosas</t>
  </si>
  <si>
    <t>Jorge Arturo Rico Davila</t>
  </si>
  <si>
    <t>Nora Alejandra Camacho Palacios</t>
  </si>
  <si>
    <t>Hilario Flores Flores</t>
  </si>
  <si>
    <t>David Hernandez Diaz</t>
  </si>
  <si>
    <t>Camacho Amador Cesar</t>
  </si>
  <si>
    <t>Brambila Cueva Dorian Andres</t>
  </si>
  <si>
    <t>RueLas Lopez Maria del Rosario</t>
  </si>
  <si>
    <t>Nuñez Patishtan Reynaldo</t>
  </si>
  <si>
    <t>Rosas Ramirez Ramiro</t>
  </si>
  <si>
    <t>Nieves Huerta Ricardo</t>
  </si>
  <si>
    <t>Camacho Navarro Elena Guadalupe</t>
  </si>
  <si>
    <t>Sanchez Medina Wendy</t>
  </si>
  <si>
    <t>Marina Fernanda Ramirez Medina</t>
  </si>
  <si>
    <t>E13004</t>
  </si>
  <si>
    <t>E13005</t>
  </si>
  <si>
    <t>E13006</t>
  </si>
  <si>
    <t>E13007</t>
  </si>
  <si>
    <t>E13008</t>
  </si>
  <si>
    <t>E13009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</si>
</sst>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0000%"/>
    <numFmt numFmtId="165" formatCode="_(* #,##0.00_);_(* \(#,##0.00\);_(* &quot;-&quot;??_);_(@_)"/>
    <numFmt numFmtId="166" formatCode="#,##0.00_ ;[Red]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7" fillId="0" borderId="0"/>
  </cellStyleXfs>
  <cellXfs count="169">
    <xf numFmtId="0" fontId="0" fillId="0" borderId="0" xfId="0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2" borderId="0" xfId="3" applyFont="1" applyFill="1" applyAlignment="1">
      <alignment horizontal="center" vertical="center"/>
    </xf>
    <xf numFmtId="0" fontId="4" fillId="0" borderId="0" xfId="3" applyFont="1" applyAlignment="1">
      <alignment horizontal="center" vertical="center"/>
    </xf>
    <xf numFmtId="4" fontId="4" fillId="0" borderId="0" xfId="3" applyNumberFormat="1" applyFont="1" applyAlignment="1">
      <alignment vertical="center"/>
    </xf>
    <xf numFmtId="4" fontId="4" fillId="0" borderId="0" xfId="3" applyNumberFormat="1" applyFont="1" applyAlignment="1">
      <alignment horizontal="center" vertical="center"/>
    </xf>
    <xf numFmtId="0" fontId="6" fillId="3" borderId="0" xfId="3" applyFont="1" applyFill="1" applyAlignment="1">
      <alignment vertical="center"/>
    </xf>
    <xf numFmtId="10" fontId="4" fillId="0" borderId="0" xfId="2" applyNumberFormat="1" applyFont="1" applyAlignment="1">
      <alignment horizontal="center" vertical="center"/>
    </xf>
    <xf numFmtId="0" fontId="2" fillId="3" borderId="0" xfId="3" applyFill="1" applyAlignment="1">
      <alignment vertical="center"/>
    </xf>
    <xf numFmtId="3" fontId="4" fillId="0" borderId="0" xfId="4" applyNumberFormat="1" applyFont="1" applyAlignment="1">
      <alignment horizontal="center" vertical="center"/>
    </xf>
    <xf numFmtId="0" fontId="6" fillId="3" borderId="0" xfId="3" applyFont="1" applyFill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10" fontId="6" fillId="3" borderId="0" xfId="3" applyNumberFormat="1" applyFont="1" applyFill="1" applyAlignment="1">
      <alignment horizontal="center" vertical="center"/>
    </xf>
    <xf numFmtId="0" fontId="6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vertical="center"/>
    </xf>
    <xf numFmtId="164" fontId="4" fillId="0" borderId="0" xfId="2" applyNumberFormat="1" applyFont="1" applyAlignment="1">
      <alignment horizontal="center" vertical="center"/>
    </xf>
    <xf numFmtId="4" fontId="6" fillId="0" borderId="0" xfId="3" applyNumberFormat="1" applyFont="1" applyFill="1" applyBorder="1" applyAlignment="1">
      <alignment horizontal="center" vertical="center" wrapText="1"/>
    </xf>
    <xf numFmtId="0" fontId="2" fillId="0" borderId="0" xfId="3" applyFill="1" applyAlignment="1">
      <alignment vertical="center"/>
    </xf>
    <xf numFmtId="0" fontId="2" fillId="0" borderId="0" xfId="3" applyFill="1" applyAlignment="1">
      <alignment vertical="center" wrapText="1"/>
    </xf>
    <xf numFmtId="165" fontId="2" fillId="0" borderId="0" xfId="4" applyNumberFormat="1" applyFill="1" applyAlignment="1">
      <alignment vertical="center"/>
    </xf>
    <xf numFmtId="0" fontId="4" fillId="0" borderId="0" xfId="3" applyNumberFormat="1" applyFont="1" applyFill="1" applyAlignment="1">
      <alignment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7" xfId="3" applyNumberFormat="1" applyFont="1" applyFill="1" applyBorder="1" applyAlignment="1">
      <alignment horizontal="center" vertical="center"/>
    </xf>
    <xf numFmtId="0" fontId="8" fillId="0" borderId="5" xfId="5" applyFont="1" applyBorder="1"/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left"/>
    </xf>
    <xf numFmtId="43" fontId="8" fillId="0" borderId="5" xfId="1" applyFont="1" applyFill="1" applyBorder="1" applyAlignment="1"/>
    <xf numFmtId="4" fontId="4" fillId="0" borderId="7" xfId="3" applyNumberFormat="1" applyFont="1" applyFill="1" applyBorder="1" applyAlignment="1">
      <alignment vertical="center"/>
    </xf>
    <xf numFmtId="4" fontId="4" fillId="0" borderId="5" xfId="3" applyNumberFormat="1" applyFont="1" applyBorder="1" applyAlignment="1">
      <alignment horizontal="center" vertical="center"/>
    </xf>
    <xf numFmtId="166" fontId="2" fillId="0" borderId="7" xfId="3" applyNumberFormat="1" applyFill="1" applyBorder="1" applyAlignment="1">
      <alignment vertical="center"/>
    </xf>
    <xf numFmtId="43" fontId="9" fillId="0" borderId="5" xfId="1" applyFont="1" applyFill="1" applyBorder="1"/>
    <xf numFmtId="166" fontId="2" fillId="0" borderId="0" xfId="3" applyNumberFormat="1" applyFill="1" applyBorder="1" applyAlignment="1">
      <alignment vertical="center"/>
    </xf>
    <xf numFmtId="166" fontId="2" fillId="0" borderId="0" xfId="3" applyNumberFormat="1" applyFill="1" applyAlignment="1">
      <alignment vertical="center"/>
    </xf>
    <xf numFmtId="166" fontId="4" fillId="0" borderId="0" xfId="3" applyNumberFormat="1" applyFont="1" applyFill="1" applyAlignment="1">
      <alignment vertical="center"/>
    </xf>
    <xf numFmtId="0" fontId="4" fillId="0" borderId="5" xfId="3" applyFont="1" applyBorder="1" applyAlignment="1">
      <alignment horizontal="center" vertical="center"/>
    </xf>
    <xf numFmtId="0" fontId="4" fillId="0" borderId="5" xfId="5" applyFont="1" applyBorder="1"/>
    <xf numFmtId="0" fontId="4" fillId="0" borderId="5" xfId="0" applyFont="1" applyFill="1" applyBorder="1"/>
    <xf numFmtId="43" fontId="4" fillId="0" borderId="5" xfId="1" applyFont="1" applyBorder="1" applyAlignment="1">
      <alignment horizontal="center"/>
    </xf>
    <xf numFmtId="4" fontId="4" fillId="0" borderId="5" xfId="3" applyNumberFormat="1" applyFont="1" applyFill="1" applyBorder="1" applyAlignment="1">
      <alignment vertical="center"/>
    </xf>
    <xf numFmtId="166" fontId="2" fillId="0" borderId="5" xfId="3" applyNumberFormat="1" applyFill="1" applyBorder="1" applyAlignment="1">
      <alignment vertic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6" fontId="4" fillId="0" borderId="5" xfId="3" applyNumberFormat="1" applyFont="1" applyBorder="1" applyAlignment="1">
      <alignment vertical="center"/>
    </xf>
    <xf numFmtId="166" fontId="4" fillId="0" borderId="0" xfId="3" applyNumberFormat="1" applyFont="1" applyBorder="1" applyAlignment="1">
      <alignment vertical="center"/>
    </xf>
    <xf numFmtId="166" fontId="4" fillId="0" borderId="0" xfId="3" applyNumberFormat="1" applyFont="1" applyAlignment="1">
      <alignment vertical="center"/>
    </xf>
    <xf numFmtId="0" fontId="4" fillId="0" borderId="5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14" fontId="4" fillId="0" borderId="5" xfId="3" applyNumberFormat="1" applyFont="1" applyBorder="1" applyAlignment="1">
      <alignment horizontal="center"/>
    </xf>
    <xf numFmtId="0" fontId="4" fillId="0" borderId="5" xfId="0" applyFont="1" applyBorder="1"/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0" fillId="0" borderId="1" xfId="3" applyFont="1" applyBorder="1" applyAlignment="1">
      <alignment vertical="center"/>
    </xf>
    <xf numFmtId="4" fontId="4" fillId="0" borderId="1" xfId="3" applyNumberFormat="1" applyFont="1" applyBorder="1" applyAlignment="1">
      <alignment vertical="center"/>
    </xf>
    <xf numFmtId="0" fontId="10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4" fontId="4" fillId="0" borderId="0" xfId="3" applyNumberFormat="1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1" fillId="0" borderId="0" xfId="3" quotePrefix="1" applyFont="1" applyAlignment="1">
      <alignment horizontal="left" vertical="center"/>
    </xf>
    <xf numFmtId="4" fontId="11" fillId="0" borderId="0" xfId="3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4" fontId="11" fillId="0" borderId="0" xfId="3" applyNumberFormat="1" applyFont="1" applyAlignment="1">
      <alignment vertical="center"/>
    </xf>
    <xf numFmtId="0" fontId="4" fillId="0" borderId="5" xfId="5" applyFont="1" applyFill="1" applyBorder="1"/>
    <xf numFmtId="14" fontId="8" fillId="0" borderId="5" xfId="5" applyNumberFormat="1" applyFont="1" applyBorder="1" applyAlignment="1">
      <alignment horizontal="center"/>
    </xf>
    <xf numFmtId="0" fontId="4" fillId="4" borderId="5" xfId="5" applyFont="1" applyFill="1" applyBorder="1"/>
    <xf numFmtId="0" fontId="8" fillId="0" borderId="5" xfId="5" applyNumberFormat="1" applyFont="1" applyBorder="1" applyAlignment="1">
      <alignment horizontal="center"/>
    </xf>
    <xf numFmtId="0" fontId="0" fillId="0" borderId="5" xfId="0" applyBorder="1"/>
    <xf numFmtId="14" fontId="4" fillId="0" borderId="5" xfId="0" applyNumberFormat="1" applyFont="1" applyFill="1" applyBorder="1" applyAlignment="1">
      <alignment horizontal="center"/>
    </xf>
    <xf numFmtId="4" fontId="12" fillId="0" borderId="5" xfId="0" applyNumberFormat="1" applyFont="1" applyBorder="1"/>
    <xf numFmtId="0" fontId="3" fillId="0" borderId="0" xfId="3" applyNumberFormat="1" applyFont="1" applyAlignment="1">
      <alignment horizontal="center" vertical="center"/>
    </xf>
    <xf numFmtId="0" fontId="4" fillId="0" borderId="0" xfId="3" applyNumberFormat="1" applyFont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5" xfId="3" applyNumberFormat="1" applyFont="1" applyBorder="1" applyAlignment="1">
      <alignment horizontal="center"/>
    </xf>
    <xf numFmtId="0" fontId="4" fillId="0" borderId="1" xfId="3" applyNumberFormat="1" applyFont="1" applyBorder="1" applyAlignment="1">
      <alignment horizontal="center" vertical="center"/>
    </xf>
    <xf numFmtId="14" fontId="4" fillId="0" borderId="5" xfId="3" applyNumberFormat="1" applyFont="1" applyBorder="1" applyAlignment="1">
      <alignment horizontal="center" vertical="center"/>
    </xf>
    <xf numFmtId="0" fontId="4" fillId="0" borderId="5" xfId="3" applyFont="1" applyFill="1" applyBorder="1" applyAlignment="1">
      <alignment vertical="center" wrapText="1"/>
    </xf>
    <xf numFmtId="0" fontId="13" fillId="0" borderId="5" xfId="0" applyNumberFormat="1" applyFont="1" applyFill="1" applyBorder="1" applyAlignment="1">
      <alignment horizontal="center"/>
    </xf>
    <xf numFmtId="166" fontId="6" fillId="0" borderId="0" xfId="3" applyNumberFormat="1" applyFont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horizontal="center" vertical="center"/>
    </xf>
    <xf numFmtId="14" fontId="4" fillId="0" borderId="0" xfId="3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Fill="1" applyBorder="1" applyAlignment="1">
      <alignment horizontal="center"/>
    </xf>
    <xf numFmtId="43" fontId="4" fillId="0" borderId="0" xfId="1" applyFont="1" applyBorder="1" applyAlignment="1">
      <alignment horizontal="center"/>
    </xf>
    <xf numFmtId="4" fontId="4" fillId="0" borderId="0" xfId="3" applyNumberFormat="1" applyFont="1" applyFill="1" applyBorder="1" applyAlignment="1">
      <alignment vertical="center"/>
    </xf>
    <xf numFmtId="4" fontId="4" fillId="0" borderId="0" xfId="3" applyNumberFormat="1" applyFont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4" fillId="5" borderId="5" xfId="5" applyFont="1" applyFill="1" applyBorder="1"/>
    <xf numFmtId="0" fontId="4" fillId="0" borderId="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4" fillId="0" borderId="2" xfId="5" applyFont="1" applyFill="1" applyBorder="1"/>
    <xf numFmtId="14" fontId="4" fillId="0" borderId="4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4" fillId="0" borderId="5" xfId="5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14" fontId="14" fillId="0" borderId="5" xfId="0" applyNumberFormat="1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3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8" fillId="0" borderId="7" xfId="3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7" xfId="3" applyFont="1" applyBorder="1" applyAlignment="1">
      <alignment horizontal="center"/>
    </xf>
    <xf numFmtId="14" fontId="4" fillId="0" borderId="7" xfId="3" applyNumberFormat="1" applyFont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left"/>
    </xf>
    <xf numFmtId="0" fontId="8" fillId="0" borderId="5" xfId="3" applyFont="1" applyFill="1" applyBorder="1" applyAlignment="1">
      <alignment horizontal="center" vertical="center"/>
    </xf>
    <xf numFmtId="0" fontId="8" fillId="0" borderId="5" xfId="3" applyNumberFormat="1" applyFont="1" applyFill="1" applyBorder="1" applyAlignment="1">
      <alignment horizontal="center" vertical="center"/>
    </xf>
    <xf numFmtId="0" fontId="4" fillId="0" borderId="5" xfId="3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/>
    </xf>
    <xf numFmtId="43" fontId="9" fillId="0" borderId="0" xfId="1" applyFont="1" applyFill="1" applyBorder="1"/>
    <xf numFmtId="4" fontId="4" fillId="0" borderId="5" xfId="3" applyNumberFormat="1" applyFont="1" applyBorder="1" applyAlignment="1">
      <alignment vertical="center"/>
    </xf>
    <xf numFmtId="0" fontId="4" fillId="0" borderId="0" xfId="3" applyFont="1" applyFill="1" applyAlignment="1">
      <alignment horizontal="center" vertical="center"/>
    </xf>
    <xf numFmtId="4" fontId="4" fillId="0" borderId="0" xfId="3" applyNumberFormat="1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NumberFormat="1" applyFont="1" applyFill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6" borderId="6" xfId="3" applyNumberFormat="1" applyFont="1" applyFill="1" applyBorder="1" applyAlignment="1">
      <alignment horizontal="center" vertical="center" wrapText="1"/>
    </xf>
    <xf numFmtId="4" fontId="6" fillId="6" borderId="6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3" fontId="4" fillId="0" borderId="0" xfId="1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0" fontId="1" fillId="0" borderId="0" xfId="2" applyNumberFormat="1" applyAlignment="1">
      <alignment horizontal="center" vertical="center"/>
    </xf>
    <xf numFmtId="10" fontId="6" fillId="3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center" vertical="center"/>
    </xf>
    <xf numFmtId="166" fontId="16" fillId="0" borderId="0" xfId="3" applyNumberFormat="1" applyFont="1" applyFill="1" applyBorder="1" applyAlignment="1">
      <alignment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3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" fontId="4" fillId="0" borderId="0" xfId="3" applyNumberFormat="1" applyFont="1" applyBorder="1" applyAlignment="1">
      <alignment vertical="center"/>
    </xf>
    <xf numFmtId="0" fontId="14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43" fontId="4" fillId="0" borderId="5" xfId="1" applyFont="1" applyBorder="1" applyAlignment="1">
      <alignment horizontal="center" vertical="center"/>
    </xf>
    <xf numFmtId="43" fontId="4" fillId="0" borderId="0" xfId="3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6" borderId="3" xfId="0" applyNumberFormat="1" applyFont="1" applyFill="1" applyBorder="1" applyAlignment="1">
      <alignment horizontal="center" vertical="center"/>
    </xf>
    <xf numFmtId="0" fontId="6" fillId="7" borderId="2" xfId="3" applyFont="1" applyFill="1" applyBorder="1" applyAlignment="1">
      <alignment horizontal="center" vertical="center"/>
    </xf>
    <xf numFmtId="0" fontId="6" fillId="7" borderId="3" xfId="3" applyFont="1" applyFill="1" applyBorder="1" applyAlignment="1">
      <alignment horizontal="center" vertical="center"/>
    </xf>
    <xf numFmtId="0" fontId="6" fillId="7" borderId="4" xfId="3" applyFont="1" applyFill="1" applyBorder="1" applyAlignment="1">
      <alignment horizontal="center" vertical="center"/>
    </xf>
    <xf numFmtId="4" fontId="6" fillId="0" borderId="5" xfId="3" applyNumberFormat="1" applyFont="1" applyFill="1" applyBorder="1" applyAlignment="1">
      <alignment horizontal="center" vertical="center"/>
    </xf>
    <xf numFmtId="0" fontId="6" fillId="7" borderId="5" xfId="3" applyFont="1" applyFill="1" applyBorder="1" applyAlignment="1">
      <alignment horizontal="center" vertical="center"/>
    </xf>
    <xf numFmtId="0" fontId="6" fillId="7" borderId="2" xfId="3" applyFont="1" applyFill="1" applyBorder="1" applyAlignment="1">
      <alignment horizontal="center" vertical="center" wrapText="1"/>
    </xf>
    <xf numFmtId="0" fontId="6" fillId="7" borderId="3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</cellXfs>
  <cellStyles count="6">
    <cellStyle name="Millares" xfId="1" builtinId="3"/>
    <cellStyle name="Millares_~9885111" xfId="4"/>
    <cellStyle name="Normal" xfId="0" builtinId="0"/>
    <cellStyle name="Normal_~9885111" xfId="3"/>
    <cellStyle name="Normal_PLANTILLA P-ADMON" xfId="5"/>
    <cellStyle name="Porcentaje" xfId="2" builtinId="5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70"/>
  <sheetViews>
    <sheetView topLeftCell="A106" zoomScale="70" zoomScaleNormal="70" workbookViewId="0">
      <selection activeCell="N137" sqref="N137"/>
    </sheetView>
  </sheetViews>
  <sheetFormatPr baseColWidth="10" defaultColWidth="11.42578125" defaultRowHeight="12.75" outlineLevelCol="1" x14ac:dyDescent="0.25"/>
  <cols>
    <col min="1" max="5" width="11.42578125" style="4"/>
    <col min="6" max="6" width="11.42578125" style="5"/>
    <col min="7" max="7" width="36.85546875" style="2" customWidth="1"/>
    <col min="8" max="8" width="18.85546875" style="2" hidden="1" customWidth="1" outlineLevel="1"/>
    <col min="9" max="9" width="11.42578125" style="4" customWidth="1" outlineLevel="1"/>
    <col min="10" max="12" width="11.42578125" style="75" customWidth="1" outlineLevel="1"/>
    <col min="13" max="13" width="11.42578125" style="4" customWidth="1" outlineLevel="1"/>
    <col min="14" max="14" width="31.5703125" style="2" customWidth="1" outlineLevel="1"/>
    <col min="15" max="15" width="11.42578125" style="2" customWidth="1" outlineLevel="1"/>
    <col min="16" max="16" width="29.28515625" style="4" customWidth="1" outlineLevel="1"/>
    <col min="17" max="17" width="15.140625" style="4" customWidth="1"/>
    <col min="18" max="18" width="11.42578125" style="6" customWidth="1"/>
    <col min="19" max="19" width="14.28515625" style="6" customWidth="1"/>
    <col min="20" max="20" width="11.42578125" style="6" customWidth="1"/>
    <col min="21" max="21" width="15.5703125" style="6" customWidth="1"/>
    <col min="22" max="22" width="17.7109375" style="6" customWidth="1"/>
    <col min="23" max="24" width="14.140625" style="2" customWidth="1"/>
    <col min="25" max="26" width="11.42578125" style="2" customWidth="1"/>
    <col min="27" max="27" width="14.7109375" style="2" customWidth="1"/>
    <col min="28" max="28" width="11.42578125" style="2" customWidth="1"/>
    <col min="29" max="29" width="18.85546875" style="2" customWidth="1"/>
    <col min="30" max="30" width="13.7109375" style="2" customWidth="1"/>
    <col min="31" max="31" width="13.85546875" style="2" customWidth="1"/>
    <col min="32" max="32" width="11.42578125" style="2"/>
    <col min="33" max="33" width="16.7109375" style="2" customWidth="1"/>
    <col min="34" max="34" width="14.140625" style="2" customWidth="1"/>
    <col min="35" max="35" width="11.42578125" style="2"/>
    <col min="36" max="36" width="14.85546875" style="2" customWidth="1"/>
    <col min="37" max="16384" width="11.42578125" style="2"/>
  </cols>
  <sheetData>
    <row r="1" spans="1:52" ht="23.25" x14ac:dyDescent="0.25">
      <c r="A1" s="1"/>
      <c r="B1" s="1"/>
      <c r="C1" s="1"/>
      <c r="D1" s="1"/>
      <c r="E1" s="1"/>
      <c r="F1" s="1"/>
      <c r="G1" s="1"/>
      <c r="H1" s="1"/>
      <c r="I1" s="1"/>
      <c r="J1" s="74"/>
      <c r="K1" s="74"/>
      <c r="L1" s="7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M1" s="3"/>
      <c r="AN1" s="3"/>
      <c r="AO1" s="3"/>
      <c r="AP1" s="3"/>
      <c r="AQ1" s="3"/>
      <c r="AR1" s="3"/>
      <c r="AS1" s="3"/>
      <c r="AT1" s="3"/>
      <c r="AU1" s="3"/>
    </row>
    <row r="2" spans="1:52" ht="23.25" x14ac:dyDescent="0.25">
      <c r="A2" s="1"/>
      <c r="B2" s="1"/>
      <c r="C2" s="1"/>
      <c r="D2" s="1"/>
      <c r="E2" s="1"/>
      <c r="F2" s="1"/>
      <c r="G2" s="1"/>
      <c r="H2" s="1"/>
      <c r="I2" s="1"/>
      <c r="J2" s="74"/>
      <c r="K2" s="74"/>
      <c r="L2" s="7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M2" s="3"/>
      <c r="AN2" s="3"/>
      <c r="AO2" s="3"/>
      <c r="AP2" s="3"/>
      <c r="AQ2" s="3"/>
      <c r="AR2" s="3"/>
      <c r="AS2" s="3"/>
      <c r="AT2" s="3"/>
      <c r="AU2" s="3"/>
    </row>
    <row r="3" spans="1:52" s="135" customFormat="1" ht="23.25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R3" s="158"/>
      <c r="AS3" s="158"/>
      <c r="AT3" s="158"/>
      <c r="AU3" s="158"/>
      <c r="AV3" s="158"/>
      <c r="AW3" s="158"/>
      <c r="AX3" s="158"/>
      <c r="AY3" s="158"/>
      <c r="AZ3" s="158"/>
    </row>
    <row r="4" spans="1:52" s="135" customFormat="1" ht="24" customHeight="1" x14ac:dyDescent="0.25">
      <c r="A4" s="136" t="s">
        <v>2</v>
      </c>
      <c r="B4" s="136"/>
      <c r="C4" s="137"/>
      <c r="D4" s="159" t="s">
        <v>276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R4" s="137"/>
      <c r="S4" s="137"/>
      <c r="T4" s="138"/>
      <c r="U4" s="138"/>
      <c r="V4" s="138"/>
      <c r="W4" s="138"/>
      <c r="X4" s="138"/>
      <c r="Y4" s="138"/>
      <c r="AR4" s="139"/>
      <c r="AS4" s="8"/>
      <c r="AT4" s="139"/>
      <c r="AU4" s="140"/>
      <c r="AV4" s="141"/>
      <c r="AW4" s="142"/>
      <c r="AX4" s="143"/>
      <c r="AY4" s="144"/>
      <c r="AZ4" s="143"/>
    </row>
    <row r="5" spans="1:52" s="135" customFormat="1" ht="24" customHeight="1" x14ac:dyDescent="0.25">
      <c r="A5" s="145" t="s">
        <v>277</v>
      </c>
      <c r="B5" s="146"/>
      <c r="C5" s="137"/>
      <c r="D5" s="160" t="s">
        <v>278</v>
      </c>
      <c r="E5" s="160"/>
      <c r="F5" s="160"/>
      <c r="G5" s="160"/>
      <c r="K5" s="137"/>
      <c r="L5" s="137"/>
      <c r="M5" s="137"/>
      <c r="N5" s="137"/>
      <c r="R5" s="137"/>
      <c r="S5" s="137"/>
      <c r="T5" s="138"/>
      <c r="U5" s="138"/>
      <c r="V5" s="138"/>
      <c r="W5" s="138"/>
      <c r="X5" s="138"/>
      <c r="Y5" s="138"/>
      <c r="AR5" s="139"/>
      <c r="AS5" s="8"/>
      <c r="AT5" s="139"/>
      <c r="AU5" s="140"/>
      <c r="AV5" s="141"/>
      <c r="AW5" s="142"/>
      <c r="AX5" s="143"/>
      <c r="AY5" s="144"/>
      <c r="AZ5" s="143"/>
    </row>
    <row r="6" spans="1:52" x14ac:dyDescent="0.25">
      <c r="AM6" s="7"/>
      <c r="AN6" s="8"/>
      <c r="AO6" s="7"/>
      <c r="AP6" s="9"/>
      <c r="AQ6" s="10"/>
      <c r="AR6" s="11"/>
      <c r="AS6" s="12"/>
      <c r="AT6" s="13"/>
      <c r="AU6" s="12"/>
    </row>
    <row r="7" spans="1:52" ht="15" x14ac:dyDescent="0.25">
      <c r="A7" s="14"/>
      <c r="B7" s="14"/>
      <c r="E7" s="15"/>
      <c r="F7" s="16"/>
      <c r="G7" s="16"/>
      <c r="H7" s="16"/>
      <c r="I7" s="16"/>
      <c r="J7" s="76"/>
      <c r="K7" s="76"/>
      <c r="L7" s="76"/>
      <c r="M7" s="16"/>
      <c r="AM7" s="7" t="s">
        <v>0</v>
      </c>
      <c r="AN7" s="8">
        <v>0.04</v>
      </c>
      <c r="AO7" s="7" t="s">
        <v>1</v>
      </c>
      <c r="AP7" s="9"/>
      <c r="AQ7" s="10">
        <v>10</v>
      </c>
      <c r="AR7" s="11"/>
      <c r="AS7" s="12"/>
      <c r="AT7" s="13"/>
      <c r="AU7" s="12"/>
    </row>
    <row r="8" spans="1:52" x14ac:dyDescent="0.25">
      <c r="A8" s="127"/>
      <c r="B8" s="127"/>
      <c r="C8" s="127"/>
      <c r="D8" s="127"/>
      <c r="E8" s="127"/>
      <c r="F8" s="128"/>
      <c r="G8" s="129"/>
      <c r="H8" s="129"/>
      <c r="I8" s="127"/>
      <c r="J8" s="130"/>
      <c r="K8" s="130"/>
      <c r="L8" s="130"/>
      <c r="M8" s="127"/>
      <c r="N8" s="129"/>
      <c r="O8" s="129"/>
      <c r="P8" s="127"/>
      <c r="Q8" s="161" t="s">
        <v>3</v>
      </c>
      <c r="R8" s="162"/>
      <c r="S8" s="162"/>
      <c r="T8" s="163"/>
      <c r="U8" s="164" t="s">
        <v>4</v>
      </c>
      <c r="V8" s="164"/>
      <c r="W8" s="165" t="s">
        <v>3</v>
      </c>
      <c r="X8" s="165"/>
      <c r="Y8" s="165"/>
      <c r="Z8" s="165"/>
      <c r="AA8" s="165"/>
      <c r="AB8" s="165"/>
      <c r="AC8" s="131" t="s">
        <v>4</v>
      </c>
      <c r="AD8" s="166" t="s">
        <v>279</v>
      </c>
      <c r="AE8" s="167"/>
      <c r="AF8" s="167"/>
      <c r="AG8" s="167"/>
      <c r="AH8" s="167"/>
      <c r="AI8" s="168"/>
      <c r="AJ8" s="129"/>
      <c r="AM8" s="7" t="s">
        <v>5</v>
      </c>
      <c r="AN8" s="19">
        <v>9.9723999999999993E-2</v>
      </c>
    </row>
    <row r="9" spans="1:52" s="24" customFormat="1" ht="51.75" thickBot="1" x14ac:dyDescent="0.3">
      <c r="A9" s="132" t="s">
        <v>6</v>
      </c>
      <c r="B9" s="132" t="s">
        <v>7</v>
      </c>
      <c r="C9" s="132" t="s">
        <v>8</v>
      </c>
      <c r="D9" s="132" t="s">
        <v>9</v>
      </c>
      <c r="E9" s="132" t="s">
        <v>10</v>
      </c>
      <c r="F9" s="132" t="s">
        <v>11</v>
      </c>
      <c r="G9" s="133" t="s">
        <v>12</v>
      </c>
      <c r="H9" s="133" t="s">
        <v>13</v>
      </c>
      <c r="I9" s="133" t="s">
        <v>14</v>
      </c>
      <c r="J9" s="133" t="s">
        <v>15</v>
      </c>
      <c r="K9" s="133" t="s">
        <v>268</v>
      </c>
      <c r="L9" s="133" t="s">
        <v>267</v>
      </c>
      <c r="M9" s="133" t="s">
        <v>16</v>
      </c>
      <c r="N9" s="133" t="s">
        <v>17</v>
      </c>
      <c r="O9" s="133" t="s">
        <v>18</v>
      </c>
      <c r="P9" s="133" t="s">
        <v>19</v>
      </c>
      <c r="Q9" s="133" t="s">
        <v>20</v>
      </c>
      <c r="R9" s="134" t="s">
        <v>21</v>
      </c>
      <c r="S9" s="134" t="s">
        <v>22</v>
      </c>
      <c r="T9" s="134" t="s">
        <v>23</v>
      </c>
      <c r="U9" s="134" t="s">
        <v>24</v>
      </c>
      <c r="V9" s="134" t="s">
        <v>25</v>
      </c>
      <c r="W9" s="134" t="s">
        <v>26</v>
      </c>
      <c r="X9" s="134" t="s">
        <v>27</v>
      </c>
      <c r="Y9" s="134" t="s">
        <v>28</v>
      </c>
      <c r="Z9" s="134" t="s">
        <v>29</v>
      </c>
      <c r="AA9" s="134" t="s">
        <v>30</v>
      </c>
      <c r="AB9" s="134" t="s">
        <v>31</v>
      </c>
      <c r="AC9" s="134" t="s">
        <v>32</v>
      </c>
      <c r="AD9" s="134" t="s">
        <v>33</v>
      </c>
      <c r="AE9" s="134" t="s">
        <v>284</v>
      </c>
      <c r="AF9" s="134" t="s">
        <v>280</v>
      </c>
      <c r="AG9" s="134" t="s">
        <v>281</v>
      </c>
      <c r="AH9" s="134" t="s">
        <v>282</v>
      </c>
      <c r="AI9" s="134" t="s">
        <v>283</v>
      </c>
      <c r="AJ9" s="134" t="s">
        <v>34</v>
      </c>
      <c r="AK9" s="20"/>
      <c r="AL9" s="20"/>
      <c r="AM9" s="21">
        <v>1101</v>
      </c>
      <c r="AN9" s="22" t="s">
        <v>35</v>
      </c>
      <c r="AO9" s="21">
        <v>1311</v>
      </c>
      <c r="AP9" s="21">
        <v>1312</v>
      </c>
      <c r="AQ9" s="21">
        <v>1325</v>
      </c>
      <c r="AR9" s="21">
        <v>1401</v>
      </c>
      <c r="AS9" s="21">
        <v>1402</v>
      </c>
      <c r="AT9" s="21">
        <v>1404</v>
      </c>
      <c r="AU9" s="21">
        <v>1405</v>
      </c>
      <c r="AV9" s="21">
        <v>1601</v>
      </c>
      <c r="AW9" s="21">
        <v>1602</v>
      </c>
      <c r="AX9" s="23" t="s">
        <v>36</v>
      </c>
    </row>
    <row r="10" spans="1:52" s="38" customFormat="1" hidden="1" x14ac:dyDescent="0.2">
      <c r="A10" s="25">
        <v>1</v>
      </c>
      <c r="B10" s="25">
        <v>9</v>
      </c>
      <c r="C10" s="25">
        <v>33</v>
      </c>
      <c r="D10" s="26">
        <v>7</v>
      </c>
      <c r="E10" s="26">
        <v>93300850</v>
      </c>
      <c r="F10" s="26">
        <v>850</v>
      </c>
      <c r="G10" s="27" t="s">
        <v>185</v>
      </c>
      <c r="H10" s="46" t="s">
        <v>206</v>
      </c>
      <c r="I10" s="68">
        <v>40227</v>
      </c>
      <c r="J10" s="77">
        <v>25</v>
      </c>
      <c r="K10" s="77">
        <v>40</v>
      </c>
      <c r="L10" s="124"/>
      <c r="M10" s="113" t="s">
        <v>127</v>
      </c>
      <c r="N10" s="29" t="s">
        <v>104</v>
      </c>
      <c r="O10" s="28" t="s">
        <v>128</v>
      </c>
      <c r="P10" s="30" t="s">
        <v>129</v>
      </c>
      <c r="Q10" s="31">
        <v>46501</v>
      </c>
      <c r="R10" s="32"/>
      <c r="S10" s="32">
        <f>Q10+R10</f>
        <v>46501</v>
      </c>
      <c r="T10" s="33"/>
      <c r="U10" s="32">
        <f>Q10/30*24</f>
        <v>37200.800000000003</v>
      </c>
      <c r="V10" s="32">
        <f>Q10/30*50</f>
        <v>77501.666666666672</v>
      </c>
      <c r="W10" s="34">
        <f>Q10*6%</f>
        <v>2790.06</v>
      </c>
      <c r="X10" s="34">
        <f>Q10*3%</f>
        <v>1395.03</v>
      </c>
      <c r="Y10" s="34">
        <f>Q10*12.75%</f>
        <v>5928.8775000000005</v>
      </c>
      <c r="Z10" s="34">
        <f>Q10*2%</f>
        <v>930.02</v>
      </c>
      <c r="AA10" s="35">
        <v>621</v>
      </c>
      <c r="AB10" s="34"/>
      <c r="AC10" s="34">
        <f>Q10*5%</f>
        <v>2325.0500000000002</v>
      </c>
      <c r="AD10" s="34"/>
      <c r="AE10" s="34"/>
      <c r="AF10" s="34"/>
      <c r="AG10" s="34"/>
      <c r="AH10" s="34"/>
      <c r="AI10" s="34"/>
      <c r="AJ10" s="34">
        <f t="shared" ref="AJ10:AJ55" si="0">SUM(S10:AI10)</f>
        <v>175193.50416666665</v>
      </c>
      <c r="AK10" s="36"/>
      <c r="AL10" s="36"/>
      <c r="AM10" s="37">
        <v>219.5</v>
      </c>
      <c r="AN10" s="37">
        <v>219.5</v>
      </c>
      <c r="AO10" s="37">
        <v>36.583333333333329</v>
      </c>
      <c r="AP10" s="37">
        <v>365.83333333333331</v>
      </c>
      <c r="AQ10" s="37">
        <v>109.75</v>
      </c>
      <c r="AR10" s="37">
        <v>10.975</v>
      </c>
      <c r="AS10" s="37">
        <v>6.585</v>
      </c>
      <c r="AT10" s="37">
        <v>21.889417999999999</v>
      </c>
      <c r="AU10" s="37">
        <v>4.3899999999999997</v>
      </c>
      <c r="AV10" s="37">
        <v>21.95</v>
      </c>
      <c r="AW10" s="37">
        <v>21.95</v>
      </c>
      <c r="AX10" s="23">
        <v>3891.8002646666669</v>
      </c>
    </row>
    <row r="11" spans="1:52" s="38" customFormat="1" hidden="1" x14ac:dyDescent="0.2">
      <c r="A11" s="39">
        <v>2</v>
      </c>
      <c r="B11" s="25">
        <v>9</v>
      </c>
      <c r="C11" s="25">
        <v>33</v>
      </c>
      <c r="D11" s="26">
        <v>7</v>
      </c>
      <c r="E11" s="26">
        <v>93300850</v>
      </c>
      <c r="F11" s="26">
        <v>850</v>
      </c>
      <c r="G11" s="40" t="s">
        <v>130</v>
      </c>
      <c r="H11" s="46" t="s">
        <v>207</v>
      </c>
      <c r="I11" s="68">
        <v>39768</v>
      </c>
      <c r="J11" s="78"/>
      <c r="K11" s="78">
        <v>40</v>
      </c>
      <c r="L11" s="78"/>
      <c r="M11" s="107" t="s">
        <v>131</v>
      </c>
      <c r="N11" s="41" t="s">
        <v>105</v>
      </c>
      <c r="O11" s="28" t="s">
        <v>128</v>
      </c>
      <c r="P11" s="30" t="s">
        <v>239</v>
      </c>
      <c r="Q11" s="42">
        <v>24355.1</v>
      </c>
      <c r="R11" s="43"/>
      <c r="S11" s="32">
        <f>Q11+R11</f>
        <v>24355.1</v>
      </c>
      <c r="T11" s="33"/>
      <c r="U11" s="32">
        <f t="shared" ref="U11:U64" si="1">Q11/30*24</f>
        <v>19484.079999999998</v>
      </c>
      <c r="V11" s="32">
        <f t="shared" ref="V11:V64" si="2">Q11/30*50</f>
        <v>40591.833333333328</v>
      </c>
      <c r="W11" s="34">
        <f t="shared" ref="W11:W55" si="3">Q11*6%</f>
        <v>1461.3059999999998</v>
      </c>
      <c r="X11" s="34">
        <f t="shared" ref="X11:X64" si="4">Q11*3%</f>
        <v>730.65299999999991</v>
      </c>
      <c r="Y11" s="34">
        <f t="shared" ref="Y11:Y64" si="5">Q11*12.75%</f>
        <v>3105.2752499999997</v>
      </c>
      <c r="Z11" s="34">
        <f t="shared" ref="Z11:Z64" si="6">Q11*2%</f>
        <v>487.10199999999998</v>
      </c>
      <c r="AA11" s="35">
        <v>621</v>
      </c>
      <c r="AB11" s="44"/>
      <c r="AC11" s="34">
        <f t="shared" ref="AC11:AC67" si="7">Q11*5%</f>
        <v>1217.7549999999999</v>
      </c>
      <c r="AD11" s="44"/>
      <c r="AE11" s="44"/>
      <c r="AF11" s="44"/>
      <c r="AG11" s="44"/>
      <c r="AH11" s="44"/>
      <c r="AI11" s="44"/>
      <c r="AJ11" s="34">
        <f t="shared" si="0"/>
        <v>92054.104583333334</v>
      </c>
      <c r="AK11" s="36"/>
      <c r="AL11" s="36"/>
      <c r="AM11" s="37">
        <v>177.5</v>
      </c>
      <c r="AN11" s="37">
        <v>177.5</v>
      </c>
      <c r="AO11" s="37">
        <v>29.583333333333336</v>
      </c>
      <c r="AP11" s="37">
        <v>295.83333333333337</v>
      </c>
      <c r="AQ11" s="37">
        <v>88.75</v>
      </c>
      <c r="AR11" s="37">
        <v>8.875</v>
      </c>
      <c r="AS11" s="37">
        <v>5.3250000000000002</v>
      </c>
      <c r="AT11" s="37">
        <v>17.70101</v>
      </c>
      <c r="AU11" s="37">
        <v>3.55</v>
      </c>
      <c r="AV11" s="37">
        <v>17.75</v>
      </c>
      <c r="AW11" s="37">
        <v>17.75</v>
      </c>
      <c r="AX11" s="23">
        <v>3147.1277766666672</v>
      </c>
    </row>
    <row r="12" spans="1:52" s="50" customFormat="1" hidden="1" x14ac:dyDescent="0.2">
      <c r="A12" s="39">
        <v>3</v>
      </c>
      <c r="B12" s="25">
        <v>9</v>
      </c>
      <c r="C12" s="25">
        <v>33</v>
      </c>
      <c r="D12" s="26">
        <v>7</v>
      </c>
      <c r="E12" s="26">
        <v>93300850</v>
      </c>
      <c r="F12" s="26">
        <v>850</v>
      </c>
      <c r="G12" s="67" t="s">
        <v>186</v>
      </c>
      <c r="H12" s="46" t="s">
        <v>208</v>
      </c>
      <c r="I12" s="45"/>
      <c r="J12" s="79"/>
      <c r="K12" s="79">
        <v>40</v>
      </c>
      <c r="L12" s="79"/>
      <c r="M12" s="45" t="s">
        <v>131</v>
      </c>
      <c r="N12" s="41" t="s">
        <v>105</v>
      </c>
      <c r="O12" s="28" t="s">
        <v>128</v>
      </c>
      <c r="P12" s="47" t="s">
        <v>240</v>
      </c>
      <c r="Q12" s="42">
        <v>24355.1</v>
      </c>
      <c r="R12" s="43"/>
      <c r="S12" s="32">
        <f t="shared" ref="S12:S64" si="8">Q12+R12</f>
        <v>24355.1</v>
      </c>
      <c r="T12" s="33"/>
      <c r="U12" s="32">
        <f t="shared" si="1"/>
        <v>19484.079999999998</v>
      </c>
      <c r="V12" s="32">
        <f t="shared" si="2"/>
        <v>40591.833333333328</v>
      </c>
      <c r="W12" s="34">
        <f t="shared" si="3"/>
        <v>1461.3059999999998</v>
      </c>
      <c r="X12" s="34">
        <f t="shared" si="4"/>
        <v>730.65299999999991</v>
      </c>
      <c r="Y12" s="34">
        <f t="shared" si="5"/>
        <v>3105.2752499999997</v>
      </c>
      <c r="Z12" s="34">
        <f t="shared" si="6"/>
        <v>487.10199999999998</v>
      </c>
      <c r="AA12" s="35">
        <v>621</v>
      </c>
      <c r="AB12" s="48"/>
      <c r="AC12" s="34">
        <f t="shared" si="7"/>
        <v>1217.7549999999999</v>
      </c>
      <c r="AD12" s="48"/>
      <c r="AE12" s="48"/>
      <c r="AF12" s="48"/>
      <c r="AG12" s="48"/>
      <c r="AH12" s="48"/>
      <c r="AI12" s="48"/>
      <c r="AJ12" s="34">
        <f t="shared" si="0"/>
        <v>92054.104583333334</v>
      </c>
      <c r="AK12" s="49"/>
      <c r="AL12" s="49"/>
    </row>
    <row r="13" spans="1:52" hidden="1" x14ac:dyDescent="0.2">
      <c r="A13" s="39">
        <v>4</v>
      </c>
      <c r="B13" s="25">
        <v>9</v>
      </c>
      <c r="C13" s="25">
        <v>33</v>
      </c>
      <c r="D13" s="26">
        <v>7</v>
      </c>
      <c r="E13" s="26">
        <v>93300850</v>
      </c>
      <c r="F13" s="26">
        <v>850</v>
      </c>
      <c r="G13" s="67" t="s">
        <v>163</v>
      </c>
      <c r="H13" s="104" t="s">
        <v>181</v>
      </c>
      <c r="I13" s="45">
        <v>39904</v>
      </c>
      <c r="J13" s="79"/>
      <c r="K13" s="79">
        <v>40</v>
      </c>
      <c r="L13" s="79"/>
      <c r="M13" s="45" t="s">
        <v>131</v>
      </c>
      <c r="N13" s="41" t="s">
        <v>106</v>
      </c>
      <c r="O13" s="28" t="s">
        <v>128</v>
      </c>
      <c r="P13" s="47" t="s">
        <v>239</v>
      </c>
      <c r="Q13" s="42">
        <v>21049.9</v>
      </c>
      <c r="R13" s="43"/>
      <c r="S13" s="32">
        <f t="shared" si="8"/>
        <v>21049.9</v>
      </c>
      <c r="T13" s="33"/>
      <c r="U13" s="32">
        <f t="shared" si="1"/>
        <v>16839.920000000002</v>
      </c>
      <c r="V13" s="32">
        <f t="shared" si="2"/>
        <v>35083.166666666672</v>
      </c>
      <c r="W13" s="34">
        <f t="shared" si="3"/>
        <v>1262.9940000000001</v>
      </c>
      <c r="X13" s="34">
        <f t="shared" si="4"/>
        <v>631.49700000000007</v>
      </c>
      <c r="Y13" s="34">
        <f t="shared" si="5"/>
        <v>2683.8622500000001</v>
      </c>
      <c r="Z13" s="34">
        <f t="shared" si="6"/>
        <v>420.99800000000005</v>
      </c>
      <c r="AA13" s="35">
        <v>621</v>
      </c>
      <c r="AB13" s="51"/>
      <c r="AC13" s="34">
        <f t="shared" si="7"/>
        <v>1052.4950000000001</v>
      </c>
      <c r="AD13" s="51"/>
      <c r="AE13" s="51"/>
      <c r="AF13" s="51"/>
      <c r="AG13" s="51"/>
      <c r="AH13" s="51"/>
      <c r="AI13" s="51"/>
      <c r="AJ13" s="34">
        <f t="shared" si="0"/>
        <v>79645.832916666695</v>
      </c>
      <c r="AK13" s="52"/>
      <c r="AL13" s="52"/>
    </row>
    <row r="14" spans="1:52" hidden="1" x14ac:dyDescent="0.2">
      <c r="A14" s="39">
        <v>5</v>
      </c>
      <c r="B14" s="25">
        <v>9</v>
      </c>
      <c r="C14" s="25">
        <v>33</v>
      </c>
      <c r="D14" s="26">
        <v>7</v>
      </c>
      <c r="E14" s="26">
        <v>93300850</v>
      </c>
      <c r="F14" s="26">
        <v>850</v>
      </c>
      <c r="G14" s="67" t="s">
        <v>232</v>
      </c>
      <c r="H14" s="103" t="s">
        <v>233</v>
      </c>
      <c r="I14" s="45">
        <v>40878</v>
      </c>
      <c r="J14" s="79"/>
      <c r="K14" s="79">
        <v>40</v>
      </c>
      <c r="L14" s="79"/>
      <c r="M14" s="45" t="s">
        <v>131</v>
      </c>
      <c r="N14" s="41" t="s">
        <v>106</v>
      </c>
      <c r="O14" s="28" t="s">
        <v>128</v>
      </c>
      <c r="P14" s="47" t="s">
        <v>239</v>
      </c>
      <c r="Q14" s="42">
        <v>21049.9</v>
      </c>
      <c r="R14" s="43"/>
      <c r="S14" s="32">
        <f t="shared" si="8"/>
        <v>21049.9</v>
      </c>
      <c r="T14" s="33"/>
      <c r="U14" s="32">
        <f t="shared" si="1"/>
        <v>16839.920000000002</v>
      </c>
      <c r="V14" s="32">
        <f t="shared" si="2"/>
        <v>35083.166666666672</v>
      </c>
      <c r="W14" s="34">
        <f t="shared" si="3"/>
        <v>1262.9940000000001</v>
      </c>
      <c r="X14" s="34">
        <f t="shared" si="4"/>
        <v>631.49700000000007</v>
      </c>
      <c r="Y14" s="34">
        <f t="shared" si="5"/>
        <v>2683.8622500000001</v>
      </c>
      <c r="Z14" s="34">
        <f t="shared" si="6"/>
        <v>420.99800000000005</v>
      </c>
      <c r="AA14" s="35">
        <v>621</v>
      </c>
      <c r="AB14" s="51"/>
      <c r="AC14" s="34">
        <f t="shared" si="7"/>
        <v>1052.4950000000001</v>
      </c>
      <c r="AD14" s="51"/>
      <c r="AE14" s="51"/>
      <c r="AF14" s="51"/>
      <c r="AG14" s="51"/>
      <c r="AH14" s="51"/>
      <c r="AI14" s="51"/>
      <c r="AJ14" s="34">
        <f t="shared" si="0"/>
        <v>79645.832916666695</v>
      </c>
      <c r="AK14" s="52"/>
      <c r="AL14" s="52"/>
    </row>
    <row r="15" spans="1:52" hidden="1" x14ac:dyDescent="0.2">
      <c r="A15" s="39">
        <v>9</v>
      </c>
      <c r="B15" s="25">
        <v>9</v>
      </c>
      <c r="C15" s="25">
        <v>33</v>
      </c>
      <c r="D15" s="26">
        <v>7</v>
      </c>
      <c r="E15" s="26">
        <v>93300850</v>
      </c>
      <c r="F15" s="26">
        <v>850</v>
      </c>
      <c r="G15" s="69" t="s">
        <v>132</v>
      </c>
      <c r="H15" s="104" t="s">
        <v>146</v>
      </c>
      <c r="I15" s="53" t="s">
        <v>147</v>
      </c>
      <c r="J15" s="80" t="s">
        <v>147</v>
      </c>
      <c r="K15" s="80" t="s">
        <v>147</v>
      </c>
      <c r="L15" s="80"/>
      <c r="M15" s="53" t="s">
        <v>147</v>
      </c>
      <c r="N15" s="41" t="s">
        <v>106</v>
      </c>
      <c r="O15" s="28" t="s">
        <v>147</v>
      </c>
      <c r="P15" s="47" t="s">
        <v>149</v>
      </c>
      <c r="Q15" s="42"/>
      <c r="R15" s="43"/>
      <c r="S15" s="32">
        <f t="shared" ref="S15" si="9">Q15+R15</f>
        <v>0</v>
      </c>
      <c r="T15" s="33"/>
      <c r="U15" s="32">
        <f t="shared" ref="U15" si="10">Q15/30*24</f>
        <v>0</v>
      </c>
      <c r="V15" s="32">
        <f t="shared" ref="V15" si="11">Q15/30*50</f>
        <v>0</v>
      </c>
      <c r="W15" s="34">
        <f t="shared" ref="W15" si="12">Q15*6%</f>
        <v>0</v>
      </c>
      <c r="X15" s="34">
        <f t="shared" ref="X15" si="13">Q15*3%</f>
        <v>0</v>
      </c>
      <c r="Y15" s="34">
        <f t="shared" ref="Y15" si="14">Q15*12.75%</f>
        <v>0</v>
      </c>
      <c r="Z15" s="34">
        <f t="shared" ref="Z15" si="15">Q15*2%</f>
        <v>0</v>
      </c>
      <c r="AA15" s="35">
        <v>0</v>
      </c>
      <c r="AB15" s="51"/>
      <c r="AC15" s="34">
        <f t="shared" ref="AC15" si="16">Q15*5%</f>
        <v>0</v>
      </c>
      <c r="AD15" s="51"/>
      <c r="AE15" s="51"/>
      <c r="AF15" s="51"/>
      <c r="AG15" s="51"/>
      <c r="AH15" s="51"/>
      <c r="AI15" s="51"/>
      <c r="AJ15" s="34">
        <f t="shared" si="0"/>
        <v>0</v>
      </c>
      <c r="AK15" s="52"/>
      <c r="AL15" s="52"/>
    </row>
    <row r="16" spans="1:52" hidden="1" x14ac:dyDescent="0.2">
      <c r="A16" s="39">
        <v>6</v>
      </c>
      <c r="B16" s="25">
        <v>9</v>
      </c>
      <c r="C16" s="25">
        <v>33</v>
      </c>
      <c r="D16" s="26">
        <v>7</v>
      </c>
      <c r="E16" s="26">
        <v>93300850</v>
      </c>
      <c r="F16" s="26">
        <v>850</v>
      </c>
      <c r="G16" s="40" t="s">
        <v>135</v>
      </c>
      <c r="H16" s="104" t="s">
        <v>209</v>
      </c>
      <c r="I16" s="68">
        <v>39820</v>
      </c>
      <c r="J16" s="79"/>
      <c r="K16" s="78">
        <v>40</v>
      </c>
      <c r="L16" s="78"/>
      <c r="M16" s="107" t="s">
        <v>131</v>
      </c>
      <c r="N16" s="41" t="s">
        <v>107</v>
      </c>
      <c r="O16" s="28" t="s">
        <v>128</v>
      </c>
      <c r="P16" s="47" t="s">
        <v>240</v>
      </c>
      <c r="Q16" s="42">
        <v>14923.6</v>
      </c>
      <c r="R16" s="43"/>
      <c r="S16" s="32">
        <f t="shared" si="8"/>
        <v>14923.6</v>
      </c>
      <c r="T16" s="33"/>
      <c r="U16" s="32">
        <f t="shared" si="1"/>
        <v>11938.88</v>
      </c>
      <c r="V16" s="32">
        <f t="shared" si="2"/>
        <v>24872.666666666664</v>
      </c>
      <c r="W16" s="34">
        <f t="shared" si="3"/>
        <v>895.41599999999994</v>
      </c>
      <c r="X16" s="34">
        <f t="shared" si="4"/>
        <v>447.70799999999997</v>
      </c>
      <c r="Y16" s="34">
        <f t="shared" si="5"/>
        <v>1902.759</v>
      </c>
      <c r="Z16" s="34">
        <f t="shared" si="6"/>
        <v>298.47200000000004</v>
      </c>
      <c r="AA16" s="35">
        <v>621</v>
      </c>
      <c r="AB16" s="51"/>
      <c r="AC16" s="34">
        <f t="shared" si="7"/>
        <v>746.18000000000006</v>
      </c>
      <c r="AD16" s="51"/>
      <c r="AE16" s="51"/>
      <c r="AF16" s="51"/>
      <c r="AG16" s="51"/>
      <c r="AH16" s="51"/>
      <c r="AI16" s="51"/>
      <c r="AJ16" s="34">
        <f t="shared" si="0"/>
        <v>56646.681666666664</v>
      </c>
      <c r="AK16" s="52"/>
      <c r="AL16" s="52"/>
    </row>
    <row r="17" spans="1:38" hidden="1" x14ac:dyDescent="0.2">
      <c r="A17" s="39">
        <v>7</v>
      </c>
      <c r="B17" s="25">
        <v>9</v>
      </c>
      <c r="C17" s="25">
        <v>33</v>
      </c>
      <c r="D17" s="26">
        <v>7</v>
      </c>
      <c r="E17" s="26">
        <v>93300850</v>
      </c>
      <c r="F17" s="26">
        <v>850</v>
      </c>
      <c r="G17" s="27" t="s">
        <v>159</v>
      </c>
      <c r="H17" s="104" t="s">
        <v>210</v>
      </c>
      <c r="I17" s="68">
        <v>39815</v>
      </c>
      <c r="J17" s="79"/>
      <c r="K17" s="78">
        <v>40</v>
      </c>
      <c r="L17" s="78"/>
      <c r="M17" s="107" t="s">
        <v>131</v>
      </c>
      <c r="N17" s="41" t="s">
        <v>107</v>
      </c>
      <c r="O17" s="28" t="s">
        <v>128</v>
      </c>
      <c r="P17" s="47" t="s">
        <v>239</v>
      </c>
      <c r="Q17" s="42">
        <v>14923.6</v>
      </c>
      <c r="R17" s="43"/>
      <c r="S17" s="32">
        <f t="shared" si="8"/>
        <v>14923.6</v>
      </c>
      <c r="T17" s="33"/>
      <c r="U17" s="32">
        <f t="shared" si="1"/>
        <v>11938.88</v>
      </c>
      <c r="V17" s="32">
        <f t="shared" si="2"/>
        <v>24872.666666666664</v>
      </c>
      <c r="W17" s="34">
        <f t="shared" si="3"/>
        <v>895.41599999999994</v>
      </c>
      <c r="X17" s="34">
        <f t="shared" si="4"/>
        <v>447.70799999999997</v>
      </c>
      <c r="Y17" s="34">
        <f t="shared" si="5"/>
        <v>1902.759</v>
      </c>
      <c r="Z17" s="34">
        <f t="shared" si="6"/>
        <v>298.47200000000004</v>
      </c>
      <c r="AA17" s="35">
        <v>621</v>
      </c>
      <c r="AB17" s="51"/>
      <c r="AC17" s="34">
        <f t="shared" si="7"/>
        <v>746.18000000000006</v>
      </c>
      <c r="AD17" s="51"/>
      <c r="AE17" s="51"/>
      <c r="AF17" s="51"/>
      <c r="AG17" s="51"/>
      <c r="AH17" s="51"/>
      <c r="AI17" s="51"/>
      <c r="AJ17" s="34">
        <f t="shared" si="0"/>
        <v>56646.681666666664</v>
      </c>
      <c r="AK17" s="52"/>
      <c r="AL17" s="52"/>
    </row>
    <row r="18" spans="1:38" hidden="1" x14ac:dyDescent="0.2">
      <c r="A18" s="39">
        <v>8</v>
      </c>
      <c r="B18" s="25">
        <v>9</v>
      </c>
      <c r="C18" s="25">
        <v>33</v>
      </c>
      <c r="D18" s="26">
        <v>7</v>
      </c>
      <c r="E18" s="26">
        <v>93300850</v>
      </c>
      <c r="F18" s="26">
        <v>850</v>
      </c>
      <c r="G18" s="67" t="s">
        <v>234</v>
      </c>
      <c r="H18" s="111" t="s">
        <v>235</v>
      </c>
      <c r="I18" s="53">
        <v>41153</v>
      </c>
      <c r="J18" s="80"/>
      <c r="K18" s="80">
        <v>40</v>
      </c>
      <c r="L18" s="80"/>
      <c r="M18" s="53" t="s">
        <v>131</v>
      </c>
      <c r="N18" s="41" t="s">
        <v>107</v>
      </c>
      <c r="O18" s="28" t="s">
        <v>238</v>
      </c>
      <c r="P18" s="47" t="s">
        <v>239</v>
      </c>
      <c r="Q18" s="42">
        <v>14923.6</v>
      </c>
      <c r="R18" s="43"/>
      <c r="S18" s="32">
        <f t="shared" si="8"/>
        <v>14923.6</v>
      </c>
      <c r="T18" s="33"/>
      <c r="U18" s="32">
        <f t="shared" si="1"/>
        <v>11938.88</v>
      </c>
      <c r="V18" s="32">
        <f t="shared" si="2"/>
        <v>24872.666666666664</v>
      </c>
      <c r="W18" s="34">
        <f t="shared" si="3"/>
        <v>895.41599999999994</v>
      </c>
      <c r="X18" s="34">
        <f t="shared" si="4"/>
        <v>447.70799999999997</v>
      </c>
      <c r="Y18" s="34">
        <f t="shared" si="5"/>
        <v>1902.759</v>
      </c>
      <c r="Z18" s="34">
        <f t="shared" si="6"/>
        <v>298.47200000000004</v>
      </c>
      <c r="AA18" s="35">
        <v>621</v>
      </c>
      <c r="AB18" s="51"/>
      <c r="AC18" s="34">
        <f t="shared" si="7"/>
        <v>746.18000000000006</v>
      </c>
      <c r="AD18" s="51"/>
      <c r="AE18" s="51"/>
      <c r="AF18" s="51"/>
      <c r="AG18" s="51"/>
      <c r="AH18" s="51"/>
      <c r="AI18" s="51"/>
      <c r="AJ18" s="34">
        <f t="shared" si="0"/>
        <v>56646.681666666664</v>
      </c>
      <c r="AK18" s="52"/>
      <c r="AL18" s="52"/>
    </row>
    <row r="19" spans="1:38" hidden="1" x14ac:dyDescent="0.2">
      <c r="A19" s="39">
        <v>9</v>
      </c>
      <c r="B19" s="25">
        <v>9</v>
      </c>
      <c r="C19" s="25">
        <v>33</v>
      </c>
      <c r="D19" s="26">
        <v>7</v>
      </c>
      <c r="E19" s="26">
        <v>93300850</v>
      </c>
      <c r="F19" s="26">
        <v>850</v>
      </c>
      <c r="G19" s="67" t="s">
        <v>236</v>
      </c>
      <c r="H19" s="111" t="s">
        <v>237</v>
      </c>
      <c r="I19" s="53">
        <v>40817</v>
      </c>
      <c r="J19" s="80"/>
      <c r="K19" s="80">
        <v>40</v>
      </c>
      <c r="L19" s="80"/>
      <c r="M19" s="53" t="s">
        <v>131</v>
      </c>
      <c r="N19" s="41" t="s">
        <v>107</v>
      </c>
      <c r="O19" s="28" t="s">
        <v>238</v>
      </c>
      <c r="P19" s="30" t="s">
        <v>241</v>
      </c>
      <c r="Q19" s="42">
        <v>14923.6</v>
      </c>
      <c r="R19" s="43"/>
      <c r="S19" s="32">
        <f t="shared" si="8"/>
        <v>14923.6</v>
      </c>
      <c r="T19" s="33"/>
      <c r="U19" s="32">
        <f t="shared" si="1"/>
        <v>11938.88</v>
      </c>
      <c r="V19" s="32">
        <f t="shared" si="2"/>
        <v>24872.666666666664</v>
      </c>
      <c r="W19" s="34">
        <f t="shared" si="3"/>
        <v>895.41599999999994</v>
      </c>
      <c r="X19" s="34">
        <f t="shared" si="4"/>
        <v>447.70799999999997</v>
      </c>
      <c r="Y19" s="34">
        <f t="shared" si="5"/>
        <v>1902.759</v>
      </c>
      <c r="Z19" s="34">
        <f t="shared" si="6"/>
        <v>298.47200000000004</v>
      </c>
      <c r="AA19" s="35">
        <v>621</v>
      </c>
      <c r="AB19" s="51"/>
      <c r="AC19" s="34">
        <f t="shared" si="7"/>
        <v>746.18000000000006</v>
      </c>
      <c r="AD19" s="51"/>
      <c r="AE19" s="51"/>
      <c r="AF19" s="51"/>
      <c r="AG19" s="51"/>
      <c r="AH19" s="51"/>
      <c r="AI19" s="51"/>
      <c r="AJ19" s="34">
        <f t="shared" si="0"/>
        <v>56646.681666666664</v>
      </c>
      <c r="AK19" s="52"/>
      <c r="AL19" s="52"/>
    </row>
    <row r="20" spans="1:38" hidden="1" x14ac:dyDescent="0.2">
      <c r="A20" s="39">
        <v>10</v>
      </c>
      <c r="B20" s="25">
        <v>9</v>
      </c>
      <c r="C20" s="25">
        <v>33</v>
      </c>
      <c r="D20" s="26">
        <v>7</v>
      </c>
      <c r="E20" s="26">
        <v>93300850</v>
      </c>
      <c r="F20" s="26">
        <v>850</v>
      </c>
      <c r="G20" s="67" t="s">
        <v>191</v>
      </c>
      <c r="H20" s="104" t="s">
        <v>192</v>
      </c>
      <c r="I20" s="72">
        <v>40467</v>
      </c>
      <c r="J20" s="78"/>
      <c r="K20" s="78">
        <v>40</v>
      </c>
      <c r="L20" s="78"/>
      <c r="M20" s="72" t="s">
        <v>131</v>
      </c>
      <c r="N20" s="54" t="s">
        <v>107</v>
      </c>
      <c r="O20" s="28" t="s">
        <v>128</v>
      </c>
      <c r="P20" s="47" t="s">
        <v>167</v>
      </c>
      <c r="Q20" s="42">
        <v>14923.6</v>
      </c>
      <c r="R20" s="43"/>
      <c r="S20" s="32">
        <f t="shared" si="8"/>
        <v>14923.6</v>
      </c>
      <c r="T20" s="33"/>
      <c r="U20" s="32">
        <f t="shared" si="1"/>
        <v>11938.88</v>
      </c>
      <c r="V20" s="32">
        <f t="shared" si="2"/>
        <v>24872.666666666664</v>
      </c>
      <c r="W20" s="34">
        <f t="shared" si="3"/>
        <v>895.41599999999994</v>
      </c>
      <c r="X20" s="34">
        <f t="shared" si="4"/>
        <v>447.70799999999997</v>
      </c>
      <c r="Y20" s="34">
        <f t="shared" si="5"/>
        <v>1902.759</v>
      </c>
      <c r="Z20" s="34">
        <f t="shared" si="6"/>
        <v>298.47200000000004</v>
      </c>
      <c r="AA20" s="35">
        <v>621</v>
      </c>
      <c r="AB20" s="51"/>
      <c r="AC20" s="34">
        <f t="shared" si="7"/>
        <v>746.18000000000006</v>
      </c>
      <c r="AD20" s="51"/>
      <c r="AE20" s="51"/>
      <c r="AF20" s="51"/>
      <c r="AG20" s="51"/>
      <c r="AH20" s="51"/>
      <c r="AI20" s="51"/>
      <c r="AJ20" s="34">
        <f t="shared" si="0"/>
        <v>56646.681666666664</v>
      </c>
      <c r="AK20" s="52"/>
      <c r="AL20" s="52"/>
    </row>
    <row r="21" spans="1:38" hidden="1" x14ac:dyDescent="0.2">
      <c r="A21" s="39">
        <v>11</v>
      </c>
      <c r="B21" s="25">
        <v>9</v>
      </c>
      <c r="C21" s="25">
        <v>33</v>
      </c>
      <c r="D21" s="26">
        <v>7</v>
      </c>
      <c r="E21" s="26">
        <v>93300850</v>
      </c>
      <c r="F21" s="26">
        <v>850</v>
      </c>
      <c r="G21" s="67" t="s">
        <v>137</v>
      </c>
      <c r="H21" s="46" t="s">
        <v>211</v>
      </c>
      <c r="I21" s="53">
        <v>40102</v>
      </c>
      <c r="J21" s="80">
        <v>16</v>
      </c>
      <c r="K21" s="80">
        <v>40</v>
      </c>
      <c r="L21" s="80"/>
      <c r="M21" s="53" t="s">
        <v>136</v>
      </c>
      <c r="N21" s="54" t="s">
        <v>108</v>
      </c>
      <c r="O21" s="28" t="s">
        <v>128</v>
      </c>
      <c r="P21" s="47" t="s">
        <v>239</v>
      </c>
      <c r="Q21" s="42">
        <v>7458.7</v>
      </c>
      <c r="R21" s="43"/>
      <c r="S21" s="32">
        <f t="shared" si="8"/>
        <v>7458.7</v>
      </c>
      <c r="T21" s="33"/>
      <c r="U21" s="32">
        <f t="shared" si="1"/>
        <v>5966.96</v>
      </c>
      <c r="V21" s="32">
        <f t="shared" si="2"/>
        <v>12431.166666666666</v>
      </c>
      <c r="W21" s="34">
        <f t="shared" si="3"/>
        <v>447.52199999999999</v>
      </c>
      <c r="X21" s="34">
        <f t="shared" si="4"/>
        <v>223.761</v>
      </c>
      <c r="Y21" s="34">
        <f t="shared" si="5"/>
        <v>950.98424999999997</v>
      </c>
      <c r="Z21" s="34">
        <f t="shared" si="6"/>
        <v>149.17400000000001</v>
      </c>
      <c r="AA21" s="35">
        <v>621</v>
      </c>
      <c r="AB21" s="51"/>
      <c r="AC21" s="34">
        <f t="shared" si="7"/>
        <v>372.935</v>
      </c>
      <c r="AD21" s="51"/>
      <c r="AE21" s="51"/>
      <c r="AF21" s="51"/>
      <c r="AG21" s="51"/>
      <c r="AH21" s="51"/>
      <c r="AI21" s="51"/>
      <c r="AJ21" s="34">
        <f t="shared" si="0"/>
        <v>28622.202916666669</v>
      </c>
      <c r="AK21" s="52"/>
      <c r="AL21" s="52"/>
    </row>
    <row r="22" spans="1:38" hidden="1" x14ac:dyDescent="0.2">
      <c r="A22" s="39">
        <v>12</v>
      </c>
      <c r="B22" s="25">
        <v>9</v>
      </c>
      <c r="C22" s="25">
        <v>33</v>
      </c>
      <c r="D22" s="26">
        <v>7</v>
      </c>
      <c r="E22" s="26">
        <v>93300850</v>
      </c>
      <c r="F22" s="26">
        <v>850</v>
      </c>
      <c r="G22" s="67" t="s">
        <v>169</v>
      </c>
      <c r="H22" s="46" t="s">
        <v>212</v>
      </c>
      <c r="I22" s="53">
        <v>39815</v>
      </c>
      <c r="J22" s="80">
        <v>14</v>
      </c>
      <c r="K22" s="80">
        <v>40</v>
      </c>
      <c r="L22" s="80"/>
      <c r="M22" s="53" t="s">
        <v>136</v>
      </c>
      <c r="N22" s="54" t="s">
        <v>109</v>
      </c>
      <c r="O22" s="28" t="s">
        <v>128</v>
      </c>
      <c r="P22" s="47" t="s">
        <v>241</v>
      </c>
      <c r="Q22" s="42">
        <v>6753.85</v>
      </c>
      <c r="R22" s="43"/>
      <c r="S22" s="32">
        <f t="shared" si="8"/>
        <v>6753.85</v>
      </c>
      <c r="T22" s="33"/>
      <c r="U22" s="32">
        <f t="shared" si="1"/>
        <v>5403.0800000000008</v>
      </c>
      <c r="V22" s="32">
        <f t="shared" si="2"/>
        <v>11256.416666666668</v>
      </c>
      <c r="W22" s="34">
        <f t="shared" si="3"/>
        <v>405.23099999999999</v>
      </c>
      <c r="X22" s="34">
        <f t="shared" si="4"/>
        <v>202.6155</v>
      </c>
      <c r="Y22" s="34">
        <f t="shared" si="5"/>
        <v>861.11587500000007</v>
      </c>
      <c r="Z22" s="34">
        <f t="shared" si="6"/>
        <v>135.077</v>
      </c>
      <c r="AA22" s="35">
        <v>621</v>
      </c>
      <c r="AB22" s="51"/>
      <c r="AC22" s="34">
        <f t="shared" si="7"/>
        <v>337.69250000000005</v>
      </c>
      <c r="AD22" s="51"/>
      <c r="AE22" s="51"/>
      <c r="AF22" s="51"/>
      <c r="AG22" s="51"/>
      <c r="AH22" s="51"/>
      <c r="AI22" s="51"/>
      <c r="AJ22" s="34">
        <f t="shared" si="0"/>
        <v>25976.078541666669</v>
      </c>
      <c r="AK22" s="52"/>
      <c r="AL22" s="52"/>
    </row>
    <row r="23" spans="1:38" hidden="1" x14ac:dyDescent="0.2">
      <c r="A23" s="39">
        <v>13</v>
      </c>
      <c r="B23" s="25">
        <v>9</v>
      </c>
      <c r="C23" s="25">
        <v>33</v>
      </c>
      <c r="D23" s="26">
        <v>7</v>
      </c>
      <c r="E23" s="26">
        <v>93300850</v>
      </c>
      <c r="F23" s="26">
        <v>850</v>
      </c>
      <c r="G23" s="67" t="s">
        <v>168</v>
      </c>
      <c r="H23" s="104" t="s">
        <v>146</v>
      </c>
      <c r="I23" s="53">
        <v>40042</v>
      </c>
      <c r="J23" s="80">
        <v>14</v>
      </c>
      <c r="K23" s="80">
        <v>40</v>
      </c>
      <c r="L23" s="80"/>
      <c r="M23" s="53" t="s">
        <v>136</v>
      </c>
      <c r="N23" s="54" t="s">
        <v>109</v>
      </c>
      <c r="O23" s="28" t="s">
        <v>128</v>
      </c>
      <c r="P23" s="47" t="s">
        <v>167</v>
      </c>
      <c r="Q23" s="42">
        <v>6753.85</v>
      </c>
      <c r="R23" s="43"/>
      <c r="S23" s="32">
        <f t="shared" si="8"/>
        <v>6753.85</v>
      </c>
      <c r="T23" s="33"/>
      <c r="U23" s="32">
        <f t="shared" si="1"/>
        <v>5403.0800000000008</v>
      </c>
      <c r="V23" s="32">
        <f t="shared" si="2"/>
        <v>11256.416666666668</v>
      </c>
      <c r="W23" s="34">
        <f t="shared" si="3"/>
        <v>405.23099999999999</v>
      </c>
      <c r="X23" s="34">
        <f t="shared" si="4"/>
        <v>202.6155</v>
      </c>
      <c r="Y23" s="34">
        <f t="shared" si="5"/>
        <v>861.11587500000007</v>
      </c>
      <c r="Z23" s="34">
        <f t="shared" si="6"/>
        <v>135.077</v>
      </c>
      <c r="AA23" s="35">
        <v>621</v>
      </c>
      <c r="AB23" s="51"/>
      <c r="AC23" s="34">
        <f t="shared" si="7"/>
        <v>337.69250000000005</v>
      </c>
      <c r="AD23" s="51"/>
      <c r="AE23" s="51"/>
      <c r="AF23" s="51"/>
      <c r="AG23" s="51"/>
      <c r="AH23" s="51"/>
      <c r="AI23" s="51"/>
      <c r="AJ23" s="34">
        <f t="shared" si="0"/>
        <v>25976.078541666669</v>
      </c>
      <c r="AK23" s="52"/>
      <c r="AL23" s="52"/>
    </row>
    <row r="24" spans="1:38" hidden="1" x14ac:dyDescent="0.2">
      <c r="A24" s="39">
        <v>14</v>
      </c>
      <c r="B24" s="25">
        <v>9</v>
      </c>
      <c r="C24" s="25">
        <v>33</v>
      </c>
      <c r="D24" s="26">
        <v>7</v>
      </c>
      <c r="E24" s="26">
        <v>93300850</v>
      </c>
      <c r="F24" s="26">
        <v>850</v>
      </c>
      <c r="G24" s="67" t="s">
        <v>162</v>
      </c>
      <c r="H24" s="104" t="s">
        <v>213</v>
      </c>
      <c r="I24" s="72">
        <v>36938</v>
      </c>
      <c r="J24" s="80">
        <v>13</v>
      </c>
      <c r="K24" s="80">
        <v>40</v>
      </c>
      <c r="L24" s="80"/>
      <c r="M24" s="53" t="s">
        <v>136</v>
      </c>
      <c r="N24" s="41" t="s">
        <v>110</v>
      </c>
      <c r="O24" s="28" t="s">
        <v>128</v>
      </c>
      <c r="P24" s="47" t="s">
        <v>239</v>
      </c>
      <c r="Q24" s="42">
        <v>6426.2</v>
      </c>
      <c r="R24" s="43"/>
      <c r="S24" s="32">
        <f t="shared" si="8"/>
        <v>6426.2</v>
      </c>
      <c r="T24" s="33"/>
      <c r="U24" s="32">
        <f t="shared" si="1"/>
        <v>5140.9599999999991</v>
      </c>
      <c r="V24" s="32">
        <f t="shared" si="2"/>
        <v>10710.333333333332</v>
      </c>
      <c r="W24" s="34">
        <f t="shared" si="3"/>
        <v>385.572</v>
      </c>
      <c r="X24" s="34">
        <f t="shared" si="4"/>
        <v>192.786</v>
      </c>
      <c r="Y24" s="34">
        <f t="shared" si="5"/>
        <v>819.34050000000002</v>
      </c>
      <c r="Z24" s="34">
        <f t="shared" si="6"/>
        <v>128.524</v>
      </c>
      <c r="AA24" s="35">
        <v>621</v>
      </c>
      <c r="AB24" s="51"/>
      <c r="AC24" s="34">
        <f t="shared" si="7"/>
        <v>321.31</v>
      </c>
      <c r="AD24" s="51"/>
      <c r="AE24" s="51"/>
      <c r="AF24" s="51"/>
      <c r="AG24" s="51"/>
      <c r="AH24" s="51"/>
      <c r="AI24" s="51"/>
      <c r="AJ24" s="34">
        <f t="shared" si="0"/>
        <v>24746.025833333333</v>
      </c>
      <c r="AK24" s="52"/>
      <c r="AL24" s="52"/>
    </row>
    <row r="25" spans="1:38" hidden="1" x14ac:dyDescent="0.2">
      <c r="A25" s="39">
        <v>15</v>
      </c>
      <c r="B25" s="25">
        <v>9</v>
      </c>
      <c r="C25" s="25">
        <v>33</v>
      </c>
      <c r="D25" s="26">
        <v>7</v>
      </c>
      <c r="E25" s="26">
        <v>93300850</v>
      </c>
      <c r="F25" s="26">
        <v>850</v>
      </c>
      <c r="G25" s="101" t="s">
        <v>166</v>
      </c>
      <c r="H25" s="46" t="s">
        <v>215</v>
      </c>
      <c r="I25" s="102">
        <v>40042</v>
      </c>
      <c r="J25" s="78">
        <v>13</v>
      </c>
      <c r="K25" s="78">
        <v>40</v>
      </c>
      <c r="L25" s="78"/>
      <c r="M25" s="72" t="s">
        <v>136</v>
      </c>
      <c r="N25" s="54" t="s">
        <v>110</v>
      </c>
      <c r="O25" s="28" t="s">
        <v>128</v>
      </c>
      <c r="P25" s="47" t="s">
        <v>239</v>
      </c>
      <c r="Q25" s="42">
        <v>6426.2</v>
      </c>
      <c r="R25" s="43"/>
      <c r="S25" s="32">
        <f t="shared" si="8"/>
        <v>6426.2</v>
      </c>
      <c r="T25" s="33"/>
      <c r="U25" s="32">
        <f t="shared" si="1"/>
        <v>5140.9599999999991</v>
      </c>
      <c r="V25" s="32">
        <f t="shared" si="2"/>
        <v>10710.333333333332</v>
      </c>
      <c r="W25" s="34">
        <f t="shared" si="3"/>
        <v>385.572</v>
      </c>
      <c r="X25" s="34">
        <f t="shared" si="4"/>
        <v>192.786</v>
      </c>
      <c r="Y25" s="34">
        <f t="shared" si="5"/>
        <v>819.34050000000002</v>
      </c>
      <c r="Z25" s="34">
        <f t="shared" si="6"/>
        <v>128.524</v>
      </c>
      <c r="AA25" s="35">
        <v>621</v>
      </c>
      <c r="AB25" s="51"/>
      <c r="AC25" s="34">
        <f t="shared" si="7"/>
        <v>321.31</v>
      </c>
      <c r="AD25" s="51"/>
      <c r="AE25" s="51"/>
      <c r="AF25" s="51"/>
      <c r="AG25" s="51"/>
      <c r="AH25" s="51"/>
      <c r="AI25" s="51"/>
      <c r="AJ25" s="34">
        <f t="shared" si="0"/>
        <v>24746.025833333333</v>
      </c>
      <c r="AK25" s="52"/>
      <c r="AL25" s="52"/>
    </row>
    <row r="26" spans="1:38" hidden="1" x14ac:dyDescent="0.2">
      <c r="A26" s="39">
        <v>16</v>
      </c>
      <c r="B26" s="25">
        <v>9</v>
      </c>
      <c r="C26" s="25">
        <v>33</v>
      </c>
      <c r="D26" s="26">
        <v>7</v>
      </c>
      <c r="E26" s="26">
        <v>93300850</v>
      </c>
      <c r="F26" s="26">
        <v>850</v>
      </c>
      <c r="G26" s="67" t="s">
        <v>243</v>
      </c>
      <c r="H26" s="111" t="s">
        <v>244</v>
      </c>
      <c r="I26" s="53">
        <v>41106</v>
      </c>
      <c r="J26" s="80">
        <v>13</v>
      </c>
      <c r="K26" s="80">
        <v>40</v>
      </c>
      <c r="L26" s="80"/>
      <c r="M26" s="53" t="s">
        <v>136</v>
      </c>
      <c r="N26" s="41" t="s">
        <v>111</v>
      </c>
      <c r="O26" s="28" t="s">
        <v>128</v>
      </c>
      <c r="P26" s="47" t="s">
        <v>239</v>
      </c>
      <c r="Q26" s="42">
        <v>6426.2</v>
      </c>
      <c r="R26" s="43"/>
      <c r="S26" s="32">
        <f t="shared" si="8"/>
        <v>6426.2</v>
      </c>
      <c r="T26" s="33"/>
      <c r="U26" s="32">
        <f t="shared" si="1"/>
        <v>5140.9599999999991</v>
      </c>
      <c r="V26" s="32">
        <f t="shared" si="2"/>
        <v>10710.333333333332</v>
      </c>
      <c r="W26" s="34">
        <f t="shared" si="3"/>
        <v>385.572</v>
      </c>
      <c r="X26" s="34">
        <f t="shared" si="4"/>
        <v>192.786</v>
      </c>
      <c r="Y26" s="34">
        <f t="shared" si="5"/>
        <v>819.34050000000002</v>
      </c>
      <c r="Z26" s="34">
        <f t="shared" si="6"/>
        <v>128.524</v>
      </c>
      <c r="AA26" s="35">
        <v>621</v>
      </c>
      <c r="AB26" s="51"/>
      <c r="AC26" s="34">
        <f t="shared" si="7"/>
        <v>321.31</v>
      </c>
      <c r="AD26" s="51"/>
      <c r="AE26" s="51"/>
      <c r="AF26" s="51"/>
      <c r="AG26" s="51"/>
      <c r="AH26" s="51"/>
      <c r="AI26" s="51"/>
      <c r="AJ26" s="34">
        <f t="shared" si="0"/>
        <v>24746.025833333333</v>
      </c>
      <c r="AK26" s="52"/>
      <c r="AL26" s="52"/>
    </row>
    <row r="27" spans="1:38" hidden="1" x14ac:dyDescent="0.2">
      <c r="A27" s="39">
        <v>17</v>
      </c>
      <c r="B27" s="25">
        <v>9</v>
      </c>
      <c r="C27" s="25">
        <v>33</v>
      </c>
      <c r="D27" s="26">
        <v>7</v>
      </c>
      <c r="E27" s="26">
        <v>93300850</v>
      </c>
      <c r="F27" s="26">
        <v>850</v>
      </c>
      <c r="G27" s="67" t="s">
        <v>138</v>
      </c>
      <c r="H27" s="104" t="s">
        <v>182</v>
      </c>
      <c r="I27" s="53">
        <v>39860</v>
      </c>
      <c r="J27" s="80">
        <v>13</v>
      </c>
      <c r="K27" s="80">
        <v>40</v>
      </c>
      <c r="L27" s="80"/>
      <c r="M27" s="53" t="s">
        <v>136</v>
      </c>
      <c r="N27" s="54" t="s">
        <v>112</v>
      </c>
      <c r="O27" s="28" t="s">
        <v>128</v>
      </c>
      <c r="P27" s="47" t="s">
        <v>239</v>
      </c>
      <c r="Q27" s="42">
        <v>6426.2</v>
      </c>
      <c r="R27" s="43"/>
      <c r="S27" s="32">
        <f t="shared" si="8"/>
        <v>6426.2</v>
      </c>
      <c r="T27" s="33"/>
      <c r="U27" s="32">
        <f t="shared" si="1"/>
        <v>5140.9599999999991</v>
      </c>
      <c r="V27" s="32">
        <f t="shared" si="2"/>
        <v>10710.333333333332</v>
      </c>
      <c r="W27" s="34">
        <f t="shared" si="3"/>
        <v>385.572</v>
      </c>
      <c r="X27" s="34">
        <f t="shared" si="4"/>
        <v>192.786</v>
      </c>
      <c r="Y27" s="34">
        <f t="shared" si="5"/>
        <v>819.34050000000002</v>
      </c>
      <c r="Z27" s="34">
        <f t="shared" si="6"/>
        <v>128.524</v>
      </c>
      <c r="AA27" s="35">
        <v>621</v>
      </c>
      <c r="AB27" s="51"/>
      <c r="AC27" s="34">
        <f t="shared" si="7"/>
        <v>321.31</v>
      </c>
      <c r="AD27" s="51"/>
      <c r="AE27" s="51"/>
      <c r="AF27" s="51"/>
      <c r="AG27" s="51"/>
      <c r="AH27" s="51"/>
      <c r="AI27" s="51"/>
      <c r="AJ27" s="34">
        <f t="shared" si="0"/>
        <v>24746.025833333333</v>
      </c>
      <c r="AK27" s="52"/>
      <c r="AL27" s="52"/>
    </row>
    <row r="28" spans="1:38" hidden="1" x14ac:dyDescent="0.2">
      <c r="A28" s="39">
        <v>18</v>
      </c>
      <c r="B28" s="25">
        <v>9</v>
      </c>
      <c r="C28" s="25">
        <v>33</v>
      </c>
      <c r="D28" s="26">
        <v>7</v>
      </c>
      <c r="E28" s="26">
        <v>93300850</v>
      </c>
      <c r="F28" s="26">
        <v>850</v>
      </c>
      <c r="G28" s="83" t="s">
        <v>164</v>
      </c>
      <c r="H28" s="46" t="s">
        <v>214</v>
      </c>
      <c r="I28" s="53">
        <v>40042</v>
      </c>
      <c r="J28" s="80">
        <v>12</v>
      </c>
      <c r="K28" s="80">
        <v>40</v>
      </c>
      <c r="L28" s="80"/>
      <c r="M28" s="53" t="s">
        <v>136</v>
      </c>
      <c r="N28" s="54" t="s">
        <v>113</v>
      </c>
      <c r="O28" s="28" t="s">
        <v>128</v>
      </c>
      <c r="P28" s="47" t="s">
        <v>240</v>
      </c>
      <c r="Q28" s="42">
        <v>6116</v>
      </c>
      <c r="R28" s="43"/>
      <c r="S28" s="32">
        <f t="shared" si="8"/>
        <v>6116</v>
      </c>
      <c r="T28" s="33"/>
      <c r="U28" s="32">
        <f t="shared" si="1"/>
        <v>4892.8</v>
      </c>
      <c r="V28" s="32">
        <f t="shared" si="2"/>
        <v>10193.333333333334</v>
      </c>
      <c r="W28" s="34">
        <f t="shared" si="3"/>
        <v>366.96</v>
      </c>
      <c r="X28" s="34">
        <f t="shared" si="4"/>
        <v>183.48</v>
      </c>
      <c r="Y28" s="34">
        <f t="shared" si="5"/>
        <v>779.79</v>
      </c>
      <c r="Z28" s="34">
        <f t="shared" si="6"/>
        <v>122.32000000000001</v>
      </c>
      <c r="AA28" s="35">
        <v>621</v>
      </c>
      <c r="AB28" s="51"/>
      <c r="AC28" s="34">
        <f t="shared" si="7"/>
        <v>305.8</v>
      </c>
      <c r="AD28" s="51"/>
      <c r="AE28" s="51"/>
      <c r="AF28" s="51"/>
      <c r="AG28" s="51"/>
      <c r="AH28" s="51"/>
      <c r="AI28" s="51"/>
      <c r="AJ28" s="34">
        <f t="shared" si="0"/>
        <v>23581.48333333333</v>
      </c>
      <c r="AK28" s="52"/>
      <c r="AL28" s="52"/>
    </row>
    <row r="29" spans="1:38" hidden="1" x14ac:dyDescent="0.2">
      <c r="A29" s="39">
        <v>19</v>
      </c>
      <c r="B29" s="25">
        <v>9</v>
      </c>
      <c r="C29" s="25">
        <v>33</v>
      </c>
      <c r="D29" s="26">
        <v>7</v>
      </c>
      <c r="E29" s="26">
        <v>93300850</v>
      </c>
      <c r="F29" s="26">
        <v>850</v>
      </c>
      <c r="G29" s="69" t="s">
        <v>242</v>
      </c>
      <c r="H29" s="104" t="s">
        <v>146</v>
      </c>
      <c r="I29" s="53" t="s">
        <v>147</v>
      </c>
      <c r="J29" s="80" t="s">
        <v>147</v>
      </c>
      <c r="K29" s="80" t="s">
        <v>147</v>
      </c>
      <c r="L29" s="80"/>
      <c r="M29" s="53" t="s">
        <v>147</v>
      </c>
      <c r="N29" s="54" t="s">
        <v>114</v>
      </c>
      <c r="O29" s="28" t="s">
        <v>147</v>
      </c>
      <c r="P29" s="47" t="s">
        <v>149</v>
      </c>
      <c r="Q29" s="42"/>
      <c r="R29" s="43"/>
      <c r="S29" s="32">
        <f t="shared" si="8"/>
        <v>0</v>
      </c>
      <c r="T29" s="33"/>
      <c r="U29" s="32">
        <f t="shared" si="1"/>
        <v>0</v>
      </c>
      <c r="V29" s="32">
        <f t="shared" si="2"/>
        <v>0</v>
      </c>
      <c r="W29" s="34">
        <f t="shared" si="3"/>
        <v>0</v>
      </c>
      <c r="X29" s="34">
        <f t="shared" si="4"/>
        <v>0</v>
      </c>
      <c r="Y29" s="34">
        <f t="shared" si="5"/>
        <v>0</v>
      </c>
      <c r="Z29" s="34">
        <f t="shared" si="6"/>
        <v>0</v>
      </c>
      <c r="AA29" s="35">
        <v>0</v>
      </c>
      <c r="AB29" s="51"/>
      <c r="AC29" s="34">
        <f t="shared" si="7"/>
        <v>0</v>
      </c>
      <c r="AD29" s="51"/>
      <c r="AE29" s="51"/>
      <c r="AF29" s="51"/>
      <c r="AG29" s="51"/>
      <c r="AH29" s="51"/>
      <c r="AI29" s="51"/>
      <c r="AJ29" s="34">
        <f t="shared" si="0"/>
        <v>0</v>
      </c>
      <c r="AK29" s="52"/>
      <c r="AL29" s="52"/>
    </row>
    <row r="30" spans="1:38" hidden="1" x14ac:dyDescent="0.2">
      <c r="A30" s="39">
        <v>20</v>
      </c>
      <c r="B30" s="25">
        <v>9</v>
      </c>
      <c r="C30" s="25">
        <v>33</v>
      </c>
      <c r="D30" s="26">
        <v>7</v>
      </c>
      <c r="E30" s="26">
        <v>93300850</v>
      </c>
      <c r="F30" s="26">
        <v>850</v>
      </c>
      <c r="G30" s="67" t="s">
        <v>165</v>
      </c>
      <c r="H30" s="104" t="s">
        <v>195</v>
      </c>
      <c r="I30" s="68">
        <v>40042</v>
      </c>
      <c r="J30" s="70">
        <v>12</v>
      </c>
      <c r="K30" s="70">
        <v>40</v>
      </c>
      <c r="L30" s="70"/>
      <c r="M30" s="70" t="s">
        <v>136</v>
      </c>
      <c r="N30" s="54" t="s">
        <v>115</v>
      </c>
      <c r="O30" s="28" t="s">
        <v>128</v>
      </c>
      <c r="P30" s="47" t="s">
        <v>129</v>
      </c>
      <c r="Q30" s="42">
        <v>6116</v>
      </c>
      <c r="R30" s="43"/>
      <c r="S30" s="32">
        <f t="shared" si="8"/>
        <v>6116</v>
      </c>
      <c r="T30" s="33"/>
      <c r="U30" s="32">
        <f t="shared" si="1"/>
        <v>4892.8</v>
      </c>
      <c r="V30" s="32">
        <f t="shared" si="2"/>
        <v>10193.333333333334</v>
      </c>
      <c r="W30" s="34">
        <f t="shared" si="3"/>
        <v>366.96</v>
      </c>
      <c r="X30" s="34">
        <f t="shared" si="4"/>
        <v>183.48</v>
      </c>
      <c r="Y30" s="34">
        <f t="shared" si="5"/>
        <v>779.79</v>
      </c>
      <c r="Z30" s="34">
        <f t="shared" si="6"/>
        <v>122.32000000000001</v>
      </c>
      <c r="AA30" s="35">
        <v>621</v>
      </c>
      <c r="AB30" s="51"/>
      <c r="AC30" s="34">
        <f t="shared" si="7"/>
        <v>305.8</v>
      </c>
      <c r="AD30" s="51"/>
      <c r="AE30" s="51"/>
      <c r="AF30" s="51"/>
      <c r="AG30" s="51"/>
      <c r="AH30" s="51"/>
      <c r="AI30" s="51"/>
      <c r="AJ30" s="34">
        <f t="shared" si="0"/>
        <v>23581.48333333333</v>
      </c>
      <c r="AK30" s="52"/>
      <c r="AL30" s="52"/>
    </row>
    <row r="31" spans="1:38" hidden="1" x14ac:dyDescent="0.2">
      <c r="A31" s="39">
        <v>21</v>
      </c>
      <c r="B31" s="25">
        <v>9</v>
      </c>
      <c r="C31" s="25">
        <v>33</v>
      </c>
      <c r="D31" s="26">
        <v>7</v>
      </c>
      <c r="E31" s="26">
        <v>93300850</v>
      </c>
      <c r="F31" s="26">
        <v>850</v>
      </c>
      <c r="G31" s="67" t="s">
        <v>245</v>
      </c>
      <c r="H31" s="104" t="s">
        <v>246</v>
      </c>
      <c r="I31" s="72">
        <v>41091</v>
      </c>
      <c r="J31" s="78">
        <v>10</v>
      </c>
      <c r="K31" s="78">
        <v>40</v>
      </c>
      <c r="L31" s="78"/>
      <c r="M31" s="72" t="s">
        <v>136</v>
      </c>
      <c r="N31" s="54" t="s">
        <v>116</v>
      </c>
      <c r="O31" s="28" t="s">
        <v>128</v>
      </c>
      <c r="P31" s="47" t="s">
        <v>240</v>
      </c>
      <c r="Q31" s="42">
        <v>5547.35</v>
      </c>
      <c r="R31" s="43"/>
      <c r="S31" s="32">
        <f t="shared" si="8"/>
        <v>5547.35</v>
      </c>
      <c r="T31" s="33"/>
      <c r="U31" s="32">
        <f t="shared" si="1"/>
        <v>4437.880000000001</v>
      </c>
      <c r="V31" s="32">
        <f t="shared" si="2"/>
        <v>9245.5833333333339</v>
      </c>
      <c r="W31" s="34">
        <f t="shared" si="3"/>
        <v>332.84100000000001</v>
      </c>
      <c r="X31" s="34">
        <f t="shared" si="4"/>
        <v>166.4205</v>
      </c>
      <c r="Y31" s="34">
        <f t="shared" si="5"/>
        <v>707.28712500000006</v>
      </c>
      <c r="Z31" s="34">
        <f t="shared" si="6"/>
        <v>110.947</v>
      </c>
      <c r="AA31" s="35">
        <v>621</v>
      </c>
      <c r="AB31" s="51"/>
      <c r="AC31" s="34">
        <f t="shared" si="7"/>
        <v>277.36750000000001</v>
      </c>
      <c r="AD31" s="51"/>
      <c r="AE31" s="51"/>
      <c r="AF31" s="51"/>
      <c r="AG31" s="51"/>
      <c r="AH31" s="51"/>
      <c r="AI31" s="51"/>
      <c r="AJ31" s="34">
        <f t="shared" si="0"/>
        <v>21446.676458333335</v>
      </c>
      <c r="AK31" s="52"/>
      <c r="AL31" s="52"/>
    </row>
    <row r="32" spans="1:38" hidden="1" x14ac:dyDescent="0.2">
      <c r="A32" s="39">
        <v>22</v>
      </c>
      <c r="B32" s="25">
        <v>9</v>
      </c>
      <c r="C32" s="25">
        <v>33</v>
      </c>
      <c r="D32" s="26">
        <v>7</v>
      </c>
      <c r="E32" s="26">
        <v>93300850</v>
      </c>
      <c r="F32" s="26">
        <v>850</v>
      </c>
      <c r="G32" s="67" t="s">
        <v>247</v>
      </c>
      <c r="H32" s="111" t="s">
        <v>248</v>
      </c>
      <c r="I32" s="72" t="s">
        <v>148</v>
      </c>
      <c r="J32" s="78" t="s">
        <v>148</v>
      </c>
      <c r="K32" s="78" t="s">
        <v>148</v>
      </c>
      <c r="L32" s="78"/>
      <c r="M32" s="72" t="s">
        <v>148</v>
      </c>
      <c r="N32" s="54" t="s">
        <v>116</v>
      </c>
      <c r="O32" s="28" t="s">
        <v>128</v>
      </c>
      <c r="P32" s="47" t="s">
        <v>240</v>
      </c>
      <c r="Q32" s="42">
        <v>5547.35</v>
      </c>
      <c r="R32" s="43"/>
      <c r="S32" s="32">
        <f t="shared" si="8"/>
        <v>5547.35</v>
      </c>
      <c r="T32" s="33"/>
      <c r="U32" s="32">
        <f t="shared" si="1"/>
        <v>4437.880000000001</v>
      </c>
      <c r="V32" s="32">
        <f t="shared" si="2"/>
        <v>9245.5833333333339</v>
      </c>
      <c r="W32" s="34">
        <f t="shared" si="3"/>
        <v>332.84100000000001</v>
      </c>
      <c r="X32" s="34">
        <f t="shared" si="4"/>
        <v>166.4205</v>
      </c>
      <c r="Y32" s="34">
        <f t="shared" si="5"/>
        <v>707.28712500000006</v>
      </c>
      <c r="Z32" s="34">
        <f t="shared" si="6"/>
        <v>110.947</v>
      </c>
      <c r="AA32" s="35">
        <v>621</v>
      </c>
      <c r="AB32" s="51"/>
      <c r="AC32" s="34">
        <f t="shared" si="7"/>
        <v>277.36750000000001</v>
      </c>
      <c r="AD32" s="51"/>
      <c r="AE32" s="51"/>
      <c r="AF32" s="51"/>
      <c r="AG32" s="51"/>
      <c r="AH32" s="51"/>
      <c r="AI32" s="51"/>
      <c r="AJ32" s="34">
        <f t="shared" si="0"/>
        <v>21446.676458333335</v>
      </c>
      <c r="AK32" s="52"/>
      <c r="AL32" s="52"/>
    </row>
    <row r="33" spans="1:38" hidden="1" x14ac:dyDescent="0.2">
      <c r="A33" s="39">
        <v>23</v>
      </c>
      <c r="B33" s="25">
        <v>9</v>
      </c>
      <c r="C33" s="25">
        <v>33</v>
      </c>
      <c r="D33" s="26">
        <v>7</v>
      </c>
      <c r="E33" s="26">
        <v>93300850</v>
      </c>
      <c r="F33" s="26">
        <v>850</v>
      </c>
      <c r="G33" s="69" t="s">
        <v>132</v>
      </c>
      <c r="H33" s="104" t="s">
        <v>146</v>
      </c>
      <c r="I33" s="72" t="s">
        <v>148</v>
      </c>
      <c r="J33" s="78" t="s">
        <v>148</v>
      </c>
      <c r="K33" s="78" t="s">
        <v>148</v>
      </c>
      <c r="L33" s="78"/>
      <c r="M33" s="72" t="s">
        <v>148</v>
      </c>
      <c r="N33" s="54" t="s">
        <v>116</v>
      </c>
      <c r="O33" s="28" t="s">
        <v>147</v>
      </c>
      <c r="P33" s="47" t="s">
        <v>149</v>
      </c>
      <c r="Q33" s="42"/>
      <c r="R33" s="43"/>
      <c r="S33" s="32">
        <f t="shared" si="8"/>
        <v>0</v>
      </c>
      <c r="T33" s="33"/>
      <c r="U33" s="32">
        <f t="shared" si="1"/>
        <v>0</v>
      </c>
      <c r="V33" s="32">
        <f t="shared" si="2"/>
        <v>0</v>
      </c>
      <c r="W33" s="34">
        <f t="shared" si="3"/>
        <v>0</v>
      </c>
      <c r="X33" s="34">
        <f t="shared" si="4"/>
        <v>0</v>
      </c>
      <c r="Y33" s="34">
        <f t="shared" si="5"/>
        <v>0</v>
      </c>
      <c r="Z33" s="34">
        <f t="shared" si="6"/>
        <v>0</v>
      </c>
      <c r="AA33" s="35">
        <v>0</v>
      </c>
      <c r="AB33" s="51"/>
      <c r="AC33" s="34">
        <f t="shared" si="7"/>
        <v>0</v>
      </c>
      <c r="AD33" s="51"/>
      <c r="AE33" s="51"/>
      <c r="AF33" s="51"/>
      <c r="AG33" s="51"/>
      <c r="AH33" s="51"/>
      <c r="AI33" s="51"/>
      <c r="AJ33" s="34">
        <f t="shared" si="0"/>
        <v>0</v>
      </c>
      <c r="AK33" s="52"/>
      <c r="AL33" s="52"/>
    </row>
    <row r="34" spans="1:38" hidden="1" x14ac:dyDescent="0.2">
      <c r="A34" s="39">
        <v>24</v>
      </c>
      <c r="B34" s="25">
        <v>9</v>
      </c>
      <c r="C34" s="25">
        <v>33</v>
      </c>
      <c r="D34" s="26">
        <v>7</v>
      </c>
      <c r="E34" s="26">
        <v>93300850</v>
      </c>
      <c r="F34" s="26">
        <v>850</v>
      </c>
      <c r="G34" s="69" t="s">
        <v>132</v>
      </c>
      <c r="H34" s="104" t="s">
        <v>146</v>
      </c>
      <c r="I34" s="72" t="s">
        <v>148</v>
      </c>
      <c r="J34" s="78" t="s">
        <v>148</v>
      </c>
      <c r="K34" s="78" t="s">
        <v>148</v>
      </c>
      <c r="L34" s="78"/>
      <c r="M34" s="72" t="s">
        <v>148</v>
      </c>
      <c r="N34" s="54" t="s">
        <v>117</v>
      </c>
      <c r="O34" s="28" t="s">
        <v>147</v>
      </c>
      <c r="P34" s="47" t="s">
        <v>149</v>
      </c>
      <c r="Q34" s="42"/>
      <c r="R34" s="43"/>
      <c r="S34" s="32">
        <f t="shared" si="8"/>
        <v>0</v>
      </c>
      <c r="T34" s="33"/>
      <c r="U34" s="32">
        <f t="shared" si="1"/>
        <v>0</v>
      </c>
      <c r="V34" s="32">
        <f t="shared" si="2"/>
        <v>0</v>
      </c>
      <c r="W34" s="34">
        <f t="shared" si="3"/>
        <v>0</v>
      </c>
      <c r="X34" s="34">
        <f t="shared" si="4"/>
        <v>0</v>
      </c>
      <c r="Y34" s="34">
        <f t="shared" si="5"/>
        <v>0</v>
      </c>
      <c r="Z34" s="34">
        <v>0</v>
      </c>
      <c r="AA34" s="35">
        <v>0</v>
      </c>
      <c r="AB34" s="51"/>
      <c r="AC34" s="34">
        <f t="shared" si="7"/>
        <v>0</v>
      </c>
      <c r="AD34" s="51"/>
      <c r="AE34" s="51"/>
      <c r="AF34" s="51"/>
      <c r="AG34" s="51"/>
      <c r="AH34" s="51"/>
      <c r="AI34" s="51"/>
      <c r="AJ34" s="34">
        <f t="shared" si="0"/>
        <v>0</v>
      </c>
      <c r="AK34" s="52"/>
      <c r="AL34" s="52"/>
    </row>
    <row r="35" spans="1:38" hidden="1" x14ac:dyDescent="0.2">
      <c r="A35" s="39">
        <v>25</v>
      </c>
      <c r="B35" s="25">
        <v>9</v>
      </c>
      <c r="C35" s="25">
        <v>33</v>
      </c>
      <c r="D35" s="26">
        <v>7</v>
      </c>
      <c r="E35" s="26">
        <v>93300850</v>
      </c>
      <c r="F35" s="26">
        <v>850</v>
      </c>
      <c r="G35" s="2" t="s">
        <v>193</v>
      </c>
      <c r="H35" s="115" t="s">
        <v>194</v>
      </c>
      <c r="I35" s="116">
        <v>40467</v>
      </c>
      <c r="J35" s="117">
        <v>8</v>
      </c>
      <c r="K35" s="118">
        <v>40</v>
      </c>
      <c r="L35" s="118"/>
      <c r="M35" s="119" t="s">
        <v>136</v>
      </c>
      <c r="N35" s="54" t="s">
        <v>117</v>
      </c>
      <c r="O35" s="28" t="s">
        <v>128</v>
      </c>
      <c r="P35" s="47" t="s">
        <v>199</v>
      </c>
      <c r="Q35" s="42">
        <v>5024.8999999999996</v>
      </c>
      <c r="R35" s="43"/>
      <c r="S35" s="32">
        <f t="shared" si="8"/>
        <v>5024.8999999999996</v>
      </c>
      <c r="T35" s="33"/>
      <c r="U35" s="32">
        <f t="shared" si="1"/>
        <v>4019.9199999999992</v>
      </c>
      <c r="V35" s="32">
        <f t="shared" si="2"/>
        <v>8374.8333333333321</v>
      </c>
      <c r="W35" s="34">
        <f t="shared" si="3"/>
        <v>301.49399999999997</v>
      </c>
      <c r="X35" s="34">
        <f t="shared" si="4"/>
        <v>150.74699999999999</v>
      </c>
      <c r="Y35" s="34">
        <f t="shared" si="5"/>
        <v>640.67475000000002</v>
      </c>
      <c r="Z35" s="34">
        <v>0</v>
      </c>
      <c r="AA35" s="35">
        <v>621</v>
      </c>
      <c r="AB35" s="51"/>
      <c r="AC35" s="34">
        <f t="shared" si="7"/>
        <v>251.245</v>
      </c>
      <c r="AD35" s="51"/>
      <c r="AE35" s="51"/>
      <c r="AF35" s="51"/>
      <c r="AG35" s="51"/>
      <c r="AH35" s="51"/>
      <c r="AI35" s="51"/>
      <c r="AJ35" s="34">
        <f t="shared" si="0"/>
        <v>19384.814083333327</v>
      </c>
      <c r="AK35" s="52"/>
      <c r="AL35" s="52"/>
    </row>
    <row r="36" spans="1:38" hidden="1" x14ac:dyDescent="0.2">
      <c r="A36" s="39">
        <v>26</v>
      </c>
      <c r="B36" s="25">
        <v>9</v>
      </c>
      <c r="C36" s="25">
        <v>33</v>
      </c>
      <c r="D36" s="26">
        <v>7</v>
      </c>
      <c r="E36" s="26">
        <v>93300850</v>
      </c>
      <c r="F36" s="26">
        <v>850</v>
      </c>
      <c r="G36" s="101" t="s">
        <v>150</v>
      </c>
      <c r="H36" s="46" t="s">
        <v>216</v>
      </c>
      <c r="I36" s="53">
        <v>39839</v>
      </c>
      <c r="J36" s="78">
        <v>7</v>
      </c>
      <c r="K36" s="109">
        <v>40</v>
      </c>
      <c r="L36" s="109"/>
      <c r="M36" s="72" t="s">
        <v>136</v>
      </c>
      <c r="N36" s="54" t="s">
        <v>118</v>
      </c>
      <c r="O36" s="28" t="s">
        <v>128</v>
      </c>
      <c r="P36" s="47" t="s">
        <v>134</v>
      </c>
      <c r="Q36" s="42">
        <v>4780</v>
      </c>
      <c r="R36" s="43"/>
      <c r="S36" s="32">
        <f t="shared" si="8"/>
        <v>4780</v>
      </c>
      <c r="T36" s="33"/>
      <c r="U36" s="32">
        <f t="shared" si="1"/>
        <v>3824</v>
      </c>
      <c r="V36" s="32">
        <f t="shared" si="2"/>
        <v>7966.666666666667</v>
      </c>
      <c r="W36" s="34">
        <f t="shared" si="3"/>
        <v>286.8</v>
      </c>
      <c r="X36" s="34">
        <f t="shared" si="4"/>
        <v>143.4</v>
      </c>
      <c r="Y36" s="34">
        <f t="shared" si="5"/>
        <v>609.45000000000005</v>
      </c>
      <c r="Z36" s="34">
        <v>0</v>
      </c>
      <c r="AA36" s="35">
        <v>621</v>
      </c>
      <c r="AB36" s="51"/>
      <c r="AC36" s="34">
        <f t="shared" si="7"/>
        <v>239</v>
      </c>
      <c r="AD36" s="51"/>
      <c r="AE36" s="51"/>
      <c r="AF36" s="51"/>
      <c r="AG36" s="51"/>
      <c r="AH36" s="51"/>
      <c r="AI36" s="51"/>
      <c r="AJ36" s="34">
        <f t="shared" si="0"/>
        <v>18470.316666666669</v>
      </c>
      <c r="AK36" s="52"/>
      <c r="AL36" s="52"/>
    </row>
    <row r="37" spans="1:38" hidden="1" x14ac:dyDescent="0.2">
      <c r="A37" s="39">
        <v>27</v>
      </c>
      <c r="B37" s="25">
        <v>9</v>
      </c>
      <c r="C37" s="25">
        <v>33</v>
      </c>
      <c r="D37" s="26">
        <v>7</v>
      </c>
      <c r="E37" s="26">
        <v>93300850</v>
      </c>
      <c r="F37" s="26">
        <v>850</v>
      </c>
      <c r="G37" s="101" t="s">
        <v>187</v>
      </c>
      <c r="H37" s="46" t="s">
        <v>217</v>
      </c>
      <c r="I37" s="53">
        <v>40330</v>
      </c>
      <c r="J37" s="110">
        <v>7</v>
      </c>
      <c r="K37" s="75">
        <v>40</v>
      </c>
      <c r="M37" s="114" t="s">
        <v>136</v>
      </c>
      <c r="N37" s="54" t="s">
        <v>118</v>
      </c>
      <c r="O37" s="28" t="s">
        <v>128</v>
      </c>
      <c r="P37" s="47" t="s">
        <v>239</v>
      </c>
      <c r="Q37" s="42">
        <v>4780</v>
      </c>
      <c r="R37" s="43"/>
      <c r="S37" s="32">
        <f t="shared" si="8"/>
        <v>4780</v>
      </c>
      <c r="T37" s="33"/>
      <c r="U37" s="32">
        <f t="shared" si="1"/>
        <v>3824</v>
      </c>
      <c r="V37" s="32">
        <f t="shared" si="2"/>
        <v>7966.666666666667</v>
      </c>
      <c r="W37" s="34">
        <f t="shared" si="3"/>
        <v>286.8</v>
      </c>
      <c r="X37" s="34">
        <f t="shared" si="4"/>
        <v>143.4</v>
      </c>
      <c r="Y37" s="34">
        <f t="shared" si="5"/>
        <v>609.45000000000005</v>
      </c>
      <c r="Z37" s="34">
        <v>0</v>
      </c>
      <c r="AA37" s="35">
        <v>621</v>
      </c>
      <c r="AB37" s="51"/>
      <c r="AC37" s="34">
        <f t="shared" si="7"/>
        <v>239</v>
      </c>
      <c r="AD37" s="51"/>
      <c r="AE37" s="51"/>
      <c r="AF37" s="51"/>
      <c r="AG37" s="51"/>
      <c r="AH37" s="51"/>
      <c r="AI37" s="51"/>
      <c r="AJ37" s="34">
        <f t="shared" si="0"/>
        <v>18470.316666666669</v>
      </c>
      <c r="AK37" s="52"/>
      <c r="AL37" s="52"/>
    </row>
    <row r="38" spans="1:38" hidden="1" x14ac:dyDescent="0.2">
      <c r="A38" s="39">
        <v>28</v>
      </c>
      <c r="B38" s="25">
        <v>9</v>
      </c>
      <c r="C38" s="25">
        <v>33</v>
      </c>
      <c r="D38" s="26">
        <v>7</v>
      </c>
      <c r="E38" s="26">
        <v>93300850</v>
      </c>
      <c r="F38" s="26">
        <v>850</v>
      </c>
      <c r="G38" s="98" t="s">
        <v>200</v>
      </c>
      <c r="H38" s="104" t="s">
        <v>201</v>
      </c>
      <c r="I38" s="72">
        <v>40695</v>
      </c>
      <c r="J38" s="78">
        <v>4</v>
      </c>
      <c r="K38" s="78">
        <v>40</v>
      </c>
      <c r="L38" s="78"/>
      <c r="M38" s="72" t="s">
        <v>136</v>
      </c>
      <c r="N38" s="54" t="s">
        <v>118</v>
      </c>
      <c r="O38" s="28" t="s">
        <v>128</v>
      </c>
      <c r="P38" s="47" t="s">
        <v>240</v>
      </c>
      <c r="Q38" s="42">
        <v>4780</v>
      </c>
      <c r="R38" s="43"/>
      <c r="S38" s="32">
        <f t="shared" si="8"/>
        <v>4780</v>
      </c>
      <c r="T38" s="33"/>
      <c r="U38" s="32">
        <f t="shared" si="1"/>
        <v>3824</v>
      </c>
      <c r="V38" s="32">
        <f t="shared" si="2"/>
        <v>7966.666666666667</v>
      </c>
      <c r="W38" s="34">
        <f t="shared" si="3"/>
        <v>286.8</v>
      </c>
      <c r="X38" s="34">
        <f t="shared" si="4"/>
        <v>143.4</v>
      </c>
      <c r="Y38" s="34">
        <f t="shared" si="5"/>
        <v>609.45000000000005</v>
      </c>
      <c r="Z38" s="34">
        <f t="shared" si="6"/>
        <v>95.600000000000009</v>
      </c>
      <c r="AA38" s="35">
        <v>621</v>
      </c>
      <c r="AB38" s="51"/>
      <c r="AC38" s="34">
        <f t="shared" si="7"/>
        <v>239</v>
      </c>
      <c r="AD38" s="51"/>
      <c r="AE38" s="51"/>
      <c r="AF38" s="51"/>
      <c r="AG38" s="51"/>
      <c r="AH38" s="51"/>
      <c r="AI38" s="51"/>
      <c r="AJ38" s="34">
        <f t="shared" si="0"/>
        <v>18565.916666666668</v>
      </c>
      <c r="AK38" s="52"/>
      <c r="AL38" s="52"/>
    </row>
    <row r="39" spans="1:38" hidden="1" x14ac:dyDescent="0.2">
      <c r="A39" s="39">
        <v>29</v>
      </c>
      <c r="B39" s="25">
        <v>9</v>
      </c>
      <c r="C39" s="25">
        <v>33</v>
      </c>
      <c r="D39" s="26">
        <v>7</v>
      </c>
      <c r="E39" s="26">
        <v>93300850</v>
      </c>
      <c r="F39" s="26">
        <v>850</v>
      </c>
      <c r="G39" s="69" t="s">
        <v>132</v>
      </c>
      <c r="H39" s="104" t="s">
        <v>146</v>
      </c>
      <c r="I39" s="72" t="s">
        <v>148</v>
      </c>
      <c r="J39" s="78" t="s">
        <v>148</v>
      </c>
      <c r="K39" s="78" t="s">
        <v>148</v>
      </c>
      <c r="L39" s="78"/>
      <c r="M39" s="72" t="s">
        <v>148</v>
      </c>
      <c r="N39" s="54" t="s">
        <v>118</v>
      </c>
      <c r="O39" s="28" t="s">
        <v>147</v>
      </c>
      <c r="P39" s="47" t="s">
        <v>149</v>
      </c>
      <c r="Q39" s="42"/>
      <c r="R39" s="43"/>
      <c r="S39" s="32">
        <f t="shared" si="8"/>
        <v>0</v>
      </c>
      <c r="T39" s="33"/>
      <c r="U39" s="32">
        <f t="shared" si="1"/>
        <v>0</v>
      </c>
      <c r="V39" s="32">
        <f t="shared" si="2"/>
        <v>0</v>
      </c>
      <c r="W39" s="34">
        <f t="shared" si="3"/>
        <v>0</v>
      </c>
      <c r="X39" s="34">
        <f t="shared" si="4"/>
        <v>0</v>
      </c>
      <c r="Y39" s="34">
        <f t="shared" si="5"/>
        <v>0</v>
      </c>
      <c r="Z39" s="34">
        <f t="shared" si="6"/>
        <v>0</v>
      </c>
      <c r="AA39" s="35">
        <v>0</v>
      </c>
      <c r="AB39" s="51"/>
      <c r="AC39" s="34">
        <f t="shared" si="7"/>
        <v>0</v>
      </c>
      <c r="AD39" s="51"/>
      <c r="AE39" s="51"/>
      <c r="AF39" s="51"/>
      <c r="AG39" s="51"/>
      <c r="AH39" s="51"/>
      <c r="AI39" s="51"/>
      <c r="AJ39" s="34">
        <f t="shared" si="0"/>
        <v>0</v>
      </c>
      <c r="AK39" s="52"/>
      <c r="AL39" s="52"/>
    </row>
    <row r="40" spans="1:38" hidden="1" x14ac:dyDescent="0.2">
      <c r="A40" s="39">
        <v>30</v>
      </c>
      <c r="B40" s="25">
        <v>9</v>
      </c>
      <c r="C40" s="25">
        <v>33</v>
      </c>
      <c r="D40" s="26">
        <v>7</v>
      </c>
      <c r="E40" s="26">
        <v>93300850</v>
      </c>
      <c r="F40" s="26">
        <v>850</v>
      </c>
      <c r="G40" s="67" t="s">
        <v>190</v>
      </c>
      <c r="H40" s="105" t="s">
        <v>218</v>
      </c>
      <c r="I40" s="72">
        <v>40422</v>
      </c>
      <c r="J40" s="78">
        <v>7</v>
      </c>
      <c r="K40" s="78">
        <v>40</v>
      </c>
      <c r="L40" s="78"/>
      <c r="M40" s="72" t="s">
        <v>136</v>
      </c>
      <c r="N40" s="54" t="s">
        <v>119</v>
      </c>
      <c r="O40" s="28" t="s">
        <v>128</v>
      </c>
      <c r="P40" s="47" t="s">
        <v>129</v>
      </c>
      <c r="Q40" s="73">
        <v>4780</v>
      </c>
      <c r="R40" s="43"/>
      <c r="S40" s="32">
        <f t="shared" si="8"/>
        <v>4780</v>
      </c>
      <c r="T40" s="33"/>
      <c r="U40" s="32">
        <f t="shared" si="1"/>
        <v>3824</v>
      </c>
      <c r="V40" s="32">
        <f t="shared" si="2"/>
        <v>7966.666666666667</v>
      </c>
      <c r="W40" s="34">
        <f t="shared" si="3"/>
        <v>286.8</v>
      </c>
      <c r="X40" s="34">
        <f t="shared" si="4"/>
        <v>143.4</v>
      </c>
      <c r="Y40" s="34">
        <f t="shared" si="5"/>
        <v>609.45000000000005</v>
      </c>
      <c r="Z40" s="34">
        <f t="shared" si="6"/>
        <v>95.600000000000009</v>
      </c>
      <c r="AA40" s="35">
        <v>621</v>
      </c>
      <c r="AB40" s="51"/>
      <c r="AC40" s="34">
        <f t="shared" si="7"/>
        <v>239</v>
      </c>
      <c r="AD40" s="51"/>
      <c r="AE40" s="51"/>
      <c r="AF40" s="51"/>
      <c r="AG40" s="51"/>
      <c r="AH40" s="51"/>
      <c r="AI40" s="51"/>
      <c r="AJ40" s="34">
        <f t="shared" si="0"/>
        <v>18565.916666666668</v>
      </c>
      <c r="AK40" s="52"/>
      <c r="AL40" s="52"/>
    </row>
    <row r="41" spans="1:38" hidden="1" x14ac:dyDescent="0.2">
      <c r="A41" s="39">
        <v>31</v>
      </c>
      <c r="B41" s="25">
        <v>9</v>
      </c>
      <c r="C41" s="25">
        <v>33</v>
      </c>
      <c r="D41" s="26">
        <v>7</v>
      </c>
      <c r="E41" s="26">
        <v>93300850</v>
      </c>
      <c r="F41" s="26">
        <v>850</v>
      </c>
      <c r="G41" s="98" t="s">
        <v>202</v>
      </c>
      <c r="H41" s="112" t="s">
        <v>231</v>
      </c>
      <c r="I41" s="72">
        <v>40695</v>
      </c>
      <c r="J41" s="78">
        <v>6</v>
      </c>
      <c r="K41" s="78">
        <v>40</v>
      </c>
      <c r="L41" s="78"/>
      <c r="M41" s="72" t="s">
        <v>136</v>
      </c>
      <c r="N41" s="54" t="s">
        <v>120</v>
      </c>
      <c r="O41" s="28" t="s">
        <v>128</v>
      </c>
      <c r="P41" s="47" t="s">
        <v>239</v>
      </c>
      <c r="Q41" s="42">
        <v>4550.3500000000004</v>
      </c>
      <c r="R41" s="43"/>
      <c r="S41" s="32">
        <f t="shared" si="8"/>
        <v>4550.3500000000004</v>
      </c>
      <c r="T41" s="33"/>
      <c r="U41" s="32">
        <f t="shared" si="1"/>
        <v>3640.28</v>
      </c>
      <c r="V41" s="32">
        <f t="shared" si="2"/>
        <v>7583.916666666667</v>
      </c>
      <c r="W41" s="34">
        <f t="shared" si="3"/>
        <v>273.02100000000002</v>
      </c>
      <c r="X41" s="34">
        <f t="shared" si="4"/>
        <v>136.51050000000001</v>
      </c>
      <c r="Y41" s="34">
        <f t="shared" si="5"/>
        <v>580.16962500000011</v>
      </c>
      <c r="Z41" s="34">
        <f t="shared" si="6"/>
        <v>91.007000000000005</v>
      </c>
      <c r="AA41" s="35">
        <v>621</v>
      </c>
      <c r="AB41" s="51"/>
      <c r="AC41" s="34">
        <f t="shared" si="7"/>
        <v>227.51750000000004</v>
      </c>
      <c r="AD41" s="51"/>
      <c r="AE41" s="51"/>
      <c r="AF41" s="51"/>
      <c r="AG41" s="51"/>
      <c r="AH41" s="51"/>
      <c r="AI41" s="51"/>
      <c r="AJ41" s="34">
        <f t="shared" si="0"/>
        <v>17703.772291666672</v>
      </c>
      <c r="AK41" s="52"/>
      <c r="AL41" s="52"/>
    </row>
    <row r="42" spans="1:38" hidden="1" x14ac:dyDescent="0.2">
      <c r="A42" s="39">
        <v>32</v>
      </c>
      <c r="B42" s="25">
        <v>9</v>
      </c>
      <c r="C42" s="25">
        <v>33</v>
      </c>
      <c r="D42" s="26">
        <v>7</v>
      </c>
      <c r="E42" s="26">
        <v>93300850</v>
      </c>
      <c r="F42" s="26">
        <v>850</v>
      </c>
      <c r="G42" s="69" t="s">
        <v>132</v>
      </c>
      <c r="H42" s="104" t="s">
        <v>146</v>
      </c>
      <c r="I42" s="72" t="s">
        <v>148</v>
      </c>
      <c r="J42" s="78" t="s">
        <v>148</v>
      </c>
      <c r="K42" s="78" t="s">
        <v>148</v>
      </c>
      <c r="L42" s="78"/>
      <c r="M42" s="72" t="s">
        <v>148</v>
      </c>
      <c r="N42" s="54" t="s">
        <v>120</v>
      </c>
      <c r="O42" s="28" t="s">
        <v>147</v>
      </c>
      <c r="P42" s="47" t="s">
        <v>149</v>
      </c>
      <c r="Q42" s="42"/>
      <c r="R42" s="43"/>
      <c r="S42" s="32">
        <f t="shared" si="8"/>
        <v>0</v>
      </c>
      <c r="T42" s="33"/>
      <c r="U42" s="32">
        <f t="shared" si="1"/>
        <v>0</v>
      </c>
      <c r="V42" s="32">
        <f t="shared" si="2"/>
        <v>0</v>
      </c>
      <c r="W42" s="34">
        <f t="shared" si="3"/>
        <v>0</v>
      </c>
      <c r="X42" s="34">
        <f t="shared" si="4"/>
        <v>0</v>
      </c>
      <c r="Y42" s="34">
        <f t="shared" si="5"/>
        <v>0</v>
      </c>
      <c r="Z42" s="34">
        <f t="shared" si="6"/>
        <v>0</v>
      </c>
      <c r="AA42" s="35">
        <v>0</v>
      </c>
      <c r="AB42" s="51"/>
      <c r="AC42" s="34">
        <f t="shared" si="7"/>
        <v>0</v>
      </c>
      <c r="AD42" s="51"/>
      <c r="AE42" s="51"/>
      <c r="AF42" s="51"/>
      <c r="AG42" s="51"/>
      <c r="AH42" s="51"/>
      <c r="AI42" s="51"/>
      <c r="AJ42" s="34">
        <f t="shared" si="0"/>
        <v>0</v>
      </c>
      <c r="AK42" s="52"/>
      <c r="AL42" s="52"/>
    </row>
    <row r="43" spans="1:38" hidden="1" x14ac:dyDescent="0.2">
      <c r="A43" s="39">
        <v>33</v>
      </c>
      <c r="B43" s="25">
        <v>9</v>
      </c>
      <c r="C43" s="25">
        <v>33</v>
      </c>
      <c r="D43" s="26">
        <v>7</v>
      </c>
      <c r="E43" s="26">
        <v>93300850</v>
      </c>
      <c r="F43" s="26">
        <v>850</v>
      </c>
      <c r="G43" s="67" t="s">
        <v>203</v>
      </c>
      <c r="H43" s="104" t="s">
        <v>204</v>
      </c>
      <c r="I43" s="72">
        <v>40695</v>
      </c>
      <c r="J43" s="78">
        <v>5</v>
      </c>
      <c r="K43" s="78">
        <v>40</v>
      </c>
      <c r="L43" s="78"/>
      <c r="M43" s="72" t="s">
        <v>136</v>
      </c>
      <c r="N43" s="54" t="s">
        <v>121</v>
      </c>
      <c r="O43" s="28" t="s">
        <v>128</v>
      </c>
      <c r="P43" s="47" t="s">
        <v>239</v>
      </c>
      <c r="Q43" s="42">
        <v>4335.8</v>
      </c>
      <c r="R43" s="43"/>
      <c r="S43" s="32">
        <f t="shared" si="8"/>
        <v>4335.8</v>
      </c>
      <c r="T43" s="33"/>
      <c r="U43" s="32">
        <f t="shared" si="1"/>
        <v>3468.6400000000003</v>
      </c>
      <c r="V43" s="32">
        <f t="shared" si="2"/>
        <v>7226.3333333333339</v>
      </c>
      <c r="W43" s="34">
        <f t="shared" si="3"/>
        <v>260.14800000000002</v>
      </c>
      <c r="X43" s="34">
        <f t="shared" si="4"/>
        <v>130.07400000000001</v>
      </c>
      <c r="Y43" s="34">
        <f t="shared" si="5"/>
        <v>552.81450000000007</v>
      </c>
      <c r="Z43" s="34">
        <f t="shared" si="6"/>
        <v>86.716000000000008</v>
      </c>
      <c r="AA43" s="35">
        <v>621</v>
      </c>
      <c r="AB43" s="51"/>
      <c r="AC43" s="34">
        <f t="shared" si="7"/>
        <v>216.79000000000002</v>
      </c>
      <c r="AD43" s="51"/>
      <c r="AE43" s="51"/>
      <c r="AF43" s="51"/>
      <c r="AG43" s="51"/>
      <c r="AH43" s="51"/>
      <c r="AI43" s="51"/>
      <c r="AJ43" s="34">
        <f t="shared" si="0"/>
        <v>16898.315833333334</v>
      </c>
      <c r="AK43" s="52"/>
      <c r="AL43" s="52"/>
    </row>
    <row r="44" spans="1:38" hidden="1" x14ac:dyDescent="0.2">
      <c r="A44" s="39">
        <v>34</v>
      </c>
      <c r="B44" s="25">
        <v>9</v>
      </c>
      <c r="C44" s="25">
        <v>33</v>
      </c>
      <c r="D44" s="26">
        <v>7</v>
      </c>
      <c r="E44" s="26">
        <v>93300850</v>
      </c>
      <c r="F44" s="26">
        <v>850</v>
      </c>
      <c r="G44" s="67" t="s">
        <v>251</v>
      </c>
      <c r="H44" s="111" t="s">
        <v>253</v>
      </c>
      <c r="I44" s="72">
        <v>41091</v>
      </c>
      <c r="J44" s="78">
        <v>5</v>
      </c>
      <c r="K44" s="78">
        <v>40</v>
      </c>
      <c r="L44" s="78"/>
      <c r="M44" s="72" t="s">
        <v>136</v>
      </c>
      <c r="N44" s="54" t="s">
        <v>121</v>
      </c>
      <c r="O44" s="28" t="s">
        <v>128</v>
      </c>
      <c r="P44" s="47" t="s">
        <v>241</v>
      </c>
      <c r="Q44" s="42">
        <v>4335.8</v>
      </c>
      <c r="R44" s="43"/>
      <c r="S44" s="32">
        <f t="shared" si="8"/>
        <v>4335.8</v>
      </c>
      <c r="T44" s="33"/>
      <c r="U44" s="32">
        <f t="shared" si="1"/>
        <v>3468.6400000000003</v>
      </c>
      <c r="V44" s="32">
        <f t="shared" si="2"/>
        <v>7226.3333333333339</v>
      </c>
      <c r="W44" s="34">
        <f t="shared" si="3"/>
        <v>260.14800000000002</v>
      </c>
      <c r="X44" s="34">
        <f t="shared" si="4"/>
        <v>130.07400000000001</v>
      </c>
      <c r="Y44" s="34">
        <f t="shared" si="5"/>
        <v>552.81450000000007</v>
      </c>
      <c r="Z44" s="34">
        <f t="shared" si="6"/>
        <v>86.716000000000008</v>
      </c>
      <c r="AA44" s="35">
        <v>621</v>
      </c>
      <c r="AB44" s="51"/>
      <c r="AC44" s="34">
        <f t="shared" si="7"/>
        <v>216.79000000000002</v>
      </c>
      <c r="AD44" s="51"/>
      <c r="AE44" s="51"/>
      <c r="AF44" s="51"/>
      <c r="AG44" s="51"/>
      <c r="AH44" s="51"/>
      <c r="AI44" s="51"/>
      <c r="AJ44" s="34">
        <f t="shared" si="0"/>
        <v>16898.315833333334</v>
      </c>
      <c r="AK44" s="52"/>
      <c r="AL44" s="52"/>
    </row>
    <row r="45" spans="1:38" hidden="1" x14ac:dyDescent="0.2">
      <c r="A45" s="39">
        <v>35</v>
      </c>
      <c r="B45" s="25">
        <v>9</v>
      </c>
      <c r="C45" s="25">
        <v>33</v>
      </c>
      <c r="D45" s="26">
        <v>7</v>
      </c>
      <c r="E45" s="26">
        <v>93300850</v>
      </c>
      <c r="F45" s="26">
        <v>850</v>
      </c>
      <c r="G45" s="67" t="s">
        <v>252</v>
      </c>
      <c r="H45" s="111" t="s">
        <v>254</v>
      </c>
      <c r="I45" s="72">
        <v>40909</v>
      </c>
      <c r="J45" s="78">
        <v>5</v>
      </c>
      <c r="K45" s="78">
        <v>40</v>
      </c>
      <c r="L45" s="78"/>
      <c r="M45" s="72" t="s">
        <v>136</v>
      </c>
      <c r="N45" s="54" t="s">
        <v>121</v>
      </c>
      <c r="O45" s="28" t="s">
        <v>128</v>
      </c>
      <c r="P45" s="47" t="s">
        <v>167</v>
      </c>
      <c r="Q45" s="42">
        <v>4335.8</v>
      </c>
      <c r="R45" s="43"/>
      <c r="S45" s="32">
        <f t="shared" si="8"/>
        <v>4335.8</v>
      </c>
      <c r="T45" s="33"/>
      <c r="U45" s="32">
        <f t="shared" si="1"/>
        <v>3468.6400000000003</v>
      </c>
      <c r="V45" s="32">
        <f t="shared" si="2"/>
        <v>7226.3333333333339</v>
      </c>
      <c r="W45" s="34">
        <f t="shared" si="3"/>
        <v>260.14800000000002</v>
      </c>
      <c r="X45" s="34">
        <f t="shared" si="4"/>
        <v>130.07400000000001</v>
      </c>
      <c r="Y45" s="34">
        <f t="shared" si="5"/>
        <v>552.81450000000007</v>
      </c>
      <c r="Z45" s="34">
        <f t="shared" si="6"/>
        <v>86.716000000000008</v>
      </c>
      <c r="AA45" s="35">
        <v>621</v>
      </c>
      <c r="AB45" s="51"/>
      <c r="AC45" s="34">
        <f t="shared" si="7"/>
        <v>216.79000000000002</v>
      </c>
      <c r="AD45" s="51"/>
      <c r="AE45" s="51"/>
      <c r="AF45" s="51"/>
      <c r="AG45" s="51"/>
      <c r="AH45" s="51"/>
      <c r="AI45" s="51"/>
      <c r="AJ45" s="34">
        <f t="shared" si="0"/>
        <v>16898.315833333334</v>
      </c>
      <c r="AK45" s="52"/>
      <c r="AL45" s="52"/>
    </row>
    <row r="46" spans="1:38" hidden="1" x14ac:dyDescent="0.2">
      <c r="A46" s="39">
        <v>36</v>
      </c>
      <c r="B46" s="25">
        <v>9</v>
      </c>
      <c r="C46" s="25">
        <v>33</v>
      </c>
      <c r="D46" s="26">
        <v>7</v>
      </c>
      <c r="E46" s="26">
        <v>93300850</v>
      </c>
      <c r="F46" s="26">
        <v>850</v>
      </c>
      <c r="G46" s="69" t="s">
        <v>132</v>
      </c>
      <c r="H46" s="104" t="s">
        <v>146</v>
      </c>
      <c r="I46" s="72" t="s">
        <v>148</v>
      </c>
      <c r="J46" s="78" t="s">
        <v>148</v>
      </c>
      <c r="K46" s="78" t="s">
        <v>148</v>
      </c>
      <c r="L46" s="78"/>
      <c r="M46" s="72" t="s">
        <v>148</v>
      </c>
      <c r="N46" s="54" t="s">
        <v>121</v>
      </c>
      <c r="O46" s="28" t="s">
        <v>147</v>
      </c>
      <c r="P46" s="47" t="s">
        <v>149</v>
      </c>
      <c r="Q46" s="42"/>
      <c r="R46" s="43"/>
      <c r="S46" s="32">
        <f t="shared" si="8"/>
        <v>0</v>
      </c>
      <c r="T46" s="33"/>
      <c r="U46" s="32">
        <f t="shared" si="1"/>
        <v>0</v>
      </c>
      <c r="V46" s="32">
        <f t="shared" si="2"/>
        <v>0</v>
      </c>
      <c r="W46" s="34">
        <f t="shared" si="3"/>
        <v>0</v>
      </c>
      <c r="X46" s="34">
        <f t="shared" si="4"/>
        <v>0</v>
      </c>
      <c r="Y46" s="34">
        <f t="shared" si="5"/>
        <v>0</v>
      </c>
      <c r="Z46" s="34">
        <f t="shared" si="6"/>
        <v>0</v>
      </c>
      <c r="AA46" s="35">
        <v>0</v>
      </c>
      <c r="AB46" s="51"/>
      <c r="AC46" s="34">
        <f t="shared" si="7"/>
        <v>0</v>
      </c>
      <c r="AD46" s="51"/>
      <c r="AE46" s="51"/>
      <c r="AF46" s="51"/>
      <c r="AG46" s="51"/>
      <c r="AH46" s="51"/>
      <c r="AI46" s="51"/>
      <c r="AJ46" s="34">
        <f t="shared" si="0"/>
        <v>0</v>
      </c>
      <c r="AK46" s="52"/>
      <c r="AL46" s="52"/>
    </row>
    <row r="47" spans="1:38" hidden="1" x14ac:dyDescent="0.2">
      <c r="A47" s="39">
        <v>37</v>
      </c>
      <c r="B47" s="25">
        <v>9</v>
      </c>
      <c r="C47" s="25">
        <v>33</v>
      </c>
      <c r="D47" s="26">
        <v>7</v>
      </c>
      <c r="E47" s="26">
        <v>93300850</v>
      </c>
      <c r="F47" s="26">
        <v>850</v>
      </c>
      <c r="G47" s="69" t="s">
        <v>132</v>
      </c>
      <c r="H47" s="104" t="s">
        <v>146</v>
      </c>
      <c r="I47" s="72" t="s">
        <v>148</v>
      </c>
      <c r="J47" s="78" t="s">
        <v>148</v>
      </c>
      <c r="K47" s="78" t="s">
        <v>148</v>
      </c>
      <c r="L47" s="78"/>
      <c r="M47" s="72" t="s">
        <v>148</v>
      </c>
      <c r="N47" s="54" t="s">
        <v>121</v>
      </c>
      <c r="O47" s="28" t="s">
        <v>147</v>
      </c>
      <c r="P47" s="47" t="s">
        <v>149</v>
      </c>
      <c r="Q47" s="42"/>
      <c r="R47" s="43"/>
      <c r="S47" s="32">
        <f t="shared" si="8"/>
        <v>0</v>
      </c>
      <c r="T47" s="33"/>
      <c r="U47" s="32">
        <f t="shared" si="1"/>
        <v>0</v>
      </c>
      <c r="V47" s="32">
        <f t="shared" si="2"/>
        <v>0</v>
      </c>
      <c r="W47" s="34">
        <f t="shared" si="3"/>
        <v>0</v>
      </c>
      <c r="X47" s="34">
        <f t="shared" si="4"/>
        <v>0</v>
      </c>
      <c r="Y47" s="34">
        <f t="shared" si="5"/>
        <v>0</v>
      </c>
      <c r="Z47" s="34">
        <f t="shared" si="6"/>
        <v>0</v>
      </c>
      <c r="AA47" s="35">
        <v>0</v>
      </c>
      <c r="AB47" s="51"/>
      <c r="AC47" s="34">
        <f t="shared" si="7"/>
        <v>0</v>
      </c>
      <c r="AD47" s="51"/>
      <c r="AE47" s="51"/>
      <c r="AF47" s="51"/>
      <c r="AG47" s="51"/>
      <c r="AH47" s="51"/>
      <c r="AI47" s="51"/>
      <c r="AJ47" s="34">
        <f t="shared" si="0"/>
        <v>0</v>
      </c>
      <c r="AK47" s="52"/>
      <c r="AL47" s="52"/>
    </row>
    <row r="48" spans="1:38" hidden="1" x14ac:dyDescent="0.2">
      <c r="A48" s="39">
        <v>38</v>
      </c>
      <c r="B48" s="25">
        <v>9</v>
      </c>
      <c r="C48" s="25">
        <v>33</v>
      </c>
      <c r="D48" s="26">
        <v>7</v>
      </c>
      <c r="E48" s="26">
        <v>93300850</v>
      </c>
      <c r="F48" s="26">
        <v>850</v>
      </c>
      <c r="G48" s="2" t="s">
        <v>249</v>
      </c>
      <c r="H48" s="100" t="s">
        <v>250</v>
      </c>
      <c r="I48" s="82">
        <v>40832</v>
      </c>
      <c r="J48" s="110">
        <v>4</v>
      </c>
      <c r="K48" s="110">
        <v>40</v>
      </c>
      <c r="L48" s="110"/>
      <c r="M48" s="39" t="s">
        <v>136</v>
      </c>
      <c r="N48" s="54" t="s">
        <v>122</v>
      </c>
      <c r="O48" s="28" t="s">
        <v>128</v>
      </c>
      <c r="P48" s="47" t="s">
        <v>239</v>
      </c>
      <c r="Q48" s="42">
        <v>4132.3500000000004</v>
      </c>
      <c r="R48" s="43"/>
      <c r="S48" s="32">
        <f t="shared" si="8"/>
        <v>4132.3500000000004</v>
      </c>
      <c r="T48" s="33"/>
      <c r="U48" s="32">
        <f t="shared" si="1"/>
        <v>3305.88</v>
      </c>
      <c r="V48" s="32">
        <f t="shared" si="2"/>
        <v>6887.25</v>
      </c>
      <c r="W48" s="34">
        <f t="shared" si="3"/>
        <v>247.941</v>
      </c>
      <c r="X48" s="34">
        <f t="shared" si="4"/>
        <v>123.9705</v>
      </c>
      <c r="Y48" s="34">
        <f t="shared" si="5"/>
        <v>526.87462500000004</v>
      </c>
      <c r="Z48" s="34">
        <f t="shared" si="6"/>
        <v>82.647000000000006</v>
      </c>
      <c r="AA48" s="35">
        <v>621</v>
      </c>
      <c r="AB48" s="51"/>
      <c r="AC48" s="34">
        <f t="shared" si="7"/>
        <v>206.61750000000004</v>
      </c>
      <c r="AD48" s="51"/>
      <c r="AE48" s="51"/>
      <c r="AF48" s="51"/>
      <c r="AG48" s="51"/>
      <c r="AH48" s="51"/>
      <c r="AI48" s="51"/>
      <c r="AJ48" s="34">
        <f t="shared" si="0"/>
        <v>16134.530625000001</v>
      </c>
      <c r="AK48" s="52"/>
      <c r="AL48" s="52"/>
    </row>
    <row r="49" spans="1:38" hidden="1" x14ac:dyDescent="0.2">
      <c r="A49" s="39">
        <v>39</v>
      </c>
      <c r="B49" s="25">
        <v>9</v>
      </c>
      <c r="C49" s="25">
        <v>33</v>
      </c>
      <c r="D49" s="26">
        <v>7</v>
      </c>
      <c r="E49" s="26">
        <v>93300850</v>
      </c>
      <c r="F49" s="26">
        <v>850</v>
      </c>
      <c r="G49" s="67" t="s">
        <v>256</v>
      </c>
      <c r="H49" s="111" t="s">
        <v>257</v>
      </c>
      <c r="I49" s="72">
        <v>41106</v>
      </c>
      <c r="J49" s="78">
        <v>4</v>
      </c>
      <c r="K49" s="78">
        <v>40</v>
      </c>
      <c r="L49" s="78"/>
      <c r="M49" s="72" t="s">
        <v>136</v>
      </c>
      <c r="N49" s="54" t="s">
        <v>123</v>
      </c>
      <c r="O49" s="28" t="s">
        <v>128</v>
      </c>
      <c r="P49" s="47" t="s">
        <v>240</v>
      </c>
      <c r="Q49" s="42">
        <v>4132.3500000000004</v>
      </c>
      <c r="R49" s="43"/>
      <c r="S49" s="32">
        <f t="shared" si="8"/>
        <v>4132.3500000000004</v>
      </c>
      <c r="T49" s="33"/>
      <c r="U49" s="32">
        <f t="shared" si="1"/>
        <v>3305.88</v>
      </c>
      <c r="V49" s="32">
        <f t="shared" si="2"/>
        <v>6887.25</v>
      </c>
      <c r="W49" s="34">
        <f t="shared" si="3"/>
        <v>247.941</v>
      </c>
      <c r="X49" s="34">
        <f t="shared" si="4"/>
        <v>123.9705</v>
      </c>
      <c r="Y49" s="34">
        <f t="shared" si="5"/>
        <v>526.87462500000004</v>
      </c>
      <c r="Z49" s="34">
        <f t="shared" si="6"/>
        <v>82.647000000000006</v>
      </c>
      <c r="AA49" s="35">
        <v>621</v>
      </c>
      <c r="AB49" s="51"/>
      <c r="AC49" s="34">
        <f t="shared" si="7"/>
        <v>206.61750000000004</v>
      </c>
      <c r="AD49" s="51"/>
      <c r="AE49" s="51"/>
      <c r="AF49" s="51"/>
      <c r="AG49" s="51"/>
      <c r="AH49" s="51"/>
      <c r="AI49" s="51"/>
      <c r="AJ49" s="34">
        <f t="shared" si="0"/>
        <v>16134.530625000001</v>
      </c>
      <c r="AK49" s="52"/>
      <c r="AL49" s="52"/>
    </row>
    <row r="50" spans="1:38" hidden="1" x14ac:dyDescent="0.2">
      <c r="A50" s="39">
        <v>40</v>
      </c>
      <c r="B50" s="25">
        <v>9</v>
      </c>
      <c r="C50" s="25">
        <v>33</v>
      </c>
      <c r="D50" s="26">
        <v>7</v>
      </c>
      <c r="E50" s="26">
        <v>93300850</v>
      </c>
      <c r="F50" s="26">
        <v>850</v>
      </c>
      <c r="G50" s="69" t="s">
        <v>132</v>
      </c>
      <c r="H50" s="104" t="s">
        <v>146</v>
      </c>
      <c r="I50" s="72" t="s">
        <v>148</v>
      </c>
      <c r="J50" s="78" t="s">
        <v>148</v>
      </c>
      <c r="K50" s="78" t="s">
        <v>148</v>
      </c>
      <c r="L50" s="78"/>
      <c r="M50" s="72" t="s">
        <v>148</v>
      </c>
      <c r="N50" s="54" t="s">
        <v>123</v>
      </c>
      <c r="O50" s="28" t="s">
        <v>147</v>
      </c>
      <c r="P50" s="47" t="s">
        <v>149</v>
      </c>
      <c r="Q50" s="42"/>
      <c r="R50" s="43"/>
      <c r="S50" s="32">
        <f t="shared" si="8"/>
        <v>0</v>
      </c>
      <c r="T50" s="33"/>
      <c r="U50" s="32">
        <f t="shared" si="1"/>
        <v>0</v>
      </c>
      <c r="V50" s="32">
        <f t="shared" si="2"/>
        <v>0</v>
      </c>
      <c r="W50" s="34">
        <f t="shared" si="3"/>
        <v>0</v>
      </c>
      <c r="X50" s="34">
        <f t="shared" si="4"/>
        <v>0</v>
      </c>
      <c r="Y50" s="34">
        <f t="shared" si="5"/>
        <v>0</v>
      </c>
      <c r="Z50" s="34">
        <f t="shared" si="6"/>
        <v>0</v>
      </c>
      <c r="AA50" s="35">
        <v>0</v>
      </c>
      <c r="AB50" s="51"/>
      <c r="AC50" s="34">
        <f t="shared" si="7"/>
        <v>0</v>
      </c>
      <c r="AD50" s="51"/>
      <c r="AE50" s="51"/>
      <c r="AF50" s="51"/>
      <c r="AG50" s="51"/>
      <c r="AH50" s="51"/>
      <c r="AI50" s="51"/>
      <c r="AJ50" s="34">
        <f t="shared" si="0"/>
        <v>0</v>
      </c>
      <c r="AK50" s="52"/>
      <c r="AL50" s="52"/>
    </row>
    <row r="51" spans="1:38" hidden="1" x14ac:dyDescent="0.2">
      <c r="A51" s="39">
        <v>41</v>
      </c>
      <c r="B51" s="25">
        <v>9</v>
      </c>
      <c r="C51" s="25">
        <v>33</v>
      </c>
      <c r="D51" s="26">
        <v>7</v>
      </c>
      <c r="E51" s="26">
        <v>93300850</v>
      </c>
      <c r="F51" s="26">
        <v>850</v>
      </c>
      <c r="G51" s="73" t="s">
        <v>158</v>
      </c>
      <c r="H51" s="46" t="s">
        <v>219</v>
      </c>
      <c r="I51" s="108">
        <v>39839</v>
      </c>
      <c r="J51" s="78">
        <v>3</v>
      </c>
      <c r="K51" s="78">
        <v>40</v>
      </c>
      <c r="L51" s="78"/>
      <c r="M51" s="72" t="s">
        <v>136</v>
      </c>
      <c r="N51" s="54" t="s">
        <v>124</v>
      </c>
      <c r="O51" s="28" t="s">
        <v>128</v>
      </c>
      <c r="P51" s="47" t="s">
        <v>240</v>
      </c>
      <c r="Q51" s="42">
        <v>3949.75</v>
      </c>
      <c r="R51" s="43"/>
      <c r="S51" s="32">
        <f t="shared" si="8"/>
        <v>3949.75</v>
      </c>
      <c r="T51" s="33"/>
      <c r="U51" s="32">
        <f t="shared" si="1"/>
        <v>3159.8</v>
      </c>
      <c r="V51" s="32">
        <f t="shared" si="2"/>
        <v>6582.916666666667</v>
      </c>
      <c r="W51" s="34">
        <f t="shared" si="3"/>
        <v>236.98499999999999</v>
      </c>
      <c r="X51" s="34">
        <f t="shared" si="4"/>
        <v>118.49249999999999</v>
      </c>
      <c r="Y51" s="34">
        <f t="shared" si="5"/>
        <v>503.59312499999999</v>
      </c>
      <c r="Z51" s="34">
        <f t="shared" si="6"/>
        <v>78.995000000000005</v>
      </c>
      <c r="AA51" s="35">
        <v>621</v>
      </c>
      <c r="AB51" s="51"/>
      <c r="AC51" s="34">
        <f t="shared" si="7"/>
        <v>197.48750000000001</v>
      </c>
      <c r="AD51" s="51"/>
      <c r="AE51" s="51"/>
      <c r="AF51" s="51"/>
      <c r="AG51" s="51"/>
      <c r="AH51" s="51"/>
      <c r="AI51" s="51"/>
      <c r="AJ51" s="34">
        <f t="shared" si="0"/>
        <v>15449.019791666668</v>
      </c>
      <c r="AK51" s="52"/>
      <c r="AL51" s="52"/>
    </row>
    <row r="52" spans="1:38" hidden="1" x14ac:dyDescent="0.2">
      <c r="A52" s="39">
        <v>42</v>
      </c>
      <c r="B52" s="25">
        <v>9</v>
      </c>
      <c r="C52" s="25">
        <v>33</v>
      </c>
      <c r="D52" s="26">
        <v>7</v>
      </c>
      <c r="E52" s="26">
        <v>93300850</v>
      </c>
      <c r="F52" s="26">
        <v>850</v>
      </c>
      <c r="G52" s="67" t="s">
        <v>173</v>
      </c>
      <c r="H52" s="46" t="s">
        <v>221</v>
      </c>
      <c r="I52" s="72">
        <v>40102</v>
      </c>
      <c r="J52" s="78">
        <v>3</v>
      </c>
      <c r="K52" s="78">
        <v>40</v>
      </c>
      <c r="L52" s="78"/>
      <c r="M52" s="72" t="s">
        <v>136</v>
      </c>
      <c r="N52" s="54" t="s">
        <v>125</v>
      </c>
      <c r="O52" s="28" t="s">
        <v>128</v>
      </c>
      <c r="P52" s="47" t="s">
        <v>240</v>
      </c>
      <c r="Q52" s="73">
        <v>3949.75</v>
      </c>
      <c r="R52" s="43"/>
      <c r="S52" s="32">
        <f t="shared" si="8"/>
        <v>3949.75</v>
      </c>
      <c r="T52" s="33"/>
      <c r="U52" s="32">
        <f t="shared" si="1"/>
        <v>3159.8</v>
      </c>
      <c r="V52" s="32">
        <f t="shared" si="2"/>
        <v>6582.916666666667</v>
      </c>
      <c r="W52" s="34">
        <f t="shared" si="3"/>
        <v>236.98499999999999</v>
      </c>
      <c r="X52" s="34">
        <f t="shared" si="4"/>
        <v>118.49249999999999</v>
      </c>
      <c r="Y52" s="34">
        <f t="shared" si="5"/>
        <v>503.59312499999999</v>
      </c>
      <c r="Z52" s="34">
        <f t="shared" si="6"/>
        <v>78.995000000000005</v>
      </c>
      <c r="AA52" s="35">
        <v>621</v>
      </c>
      <c r="AB52" s="51"/>
      <c r="AC52" s="34">
        <f t="shared" si="7"/>
        <v>197.48750000000001</v>
      </c>
      <c r="AD52" s="51"/>
      <c r="AE52" s="51"/>
      <c r="AF52" s="51"/>
      <c r="AG52" s="51"/>
      <c r="AH52" s="51"/>
      <c r="AI52" s="51"/>
      <c r="AJ52" s="34">
        <f t="shared" si="0"/>
        <v>15449.019791666668</v>
      </c>
      <c r="AK52" s="52"/>
      <c r="AL52" s="52"/>
    </row>
    <row r="53" spans="1:38" hidden="1" x14ac:dyDescent="0.2">
      <c r="A53" s="39">
        <v>43</v>
      </c>
      <c r="B53" s="25">
        <v>9</v>
      </c>
      <c r="C53" s="25">
        <v>33</v>
      </c>
      <c r="D53" s="26">
        <v>7</v>
      </c>
      <c r="E53" s="26">
        <v>93300850</v>
      </c>
      <c r="F53" s="26">
        <v>850</v>
      </c>
      <c r="G53" s="67" t="s">
        <v>189</v>
      </c>
      <c r="H53" s="46" t="s">
        <v>220</v>
      </c>
      <c r="I53" s="72">
        <v>40391</v>
      </c>
      <c r="J53" s="78">
        <v>3</v>
      </c>
      <c r="K53" s="78">
        <v>40</v>
      </c>
      <c r="L53" s="78"/>
      <c r="M53" s="72" t="s">
        <v>136</v>
      </c>
      <c r="N53" s="54" t="s">
        <v>125</v>
      </c>
      <c r="O53" s="28" t="s">
        <v>128</v>
      </c>
      <c r="P53" s="47" t="s">
        <v>240</v>
      </c>
      <c r="Q53" s="73">
        <v>3949.75</v>
      </c>
      <c r="R53" s="43"/>
      <c r="S53" s="32">
        <f t="shared" si="8"/>
        <v>3949.75</v>
      </c>
      <c r="T53" s="33"/>
      <c r="U53" s="32">
        <f t="shared" si="1"/>
        <v>3159.8</v>
      </c>
      <c r="V53" s="32">
        <f t="shared" si="2"/>
        <v>6582.916666666667</v>
      </c>
      <c r="W53" s="34">
        <f t="shared" si="3"/>
        <v>236.98499999999999</v>
      </c>
      <c r="X53" s="34">
        <f t="shared" si="4"/>
        <v>118.49249999999999</v>
      </c>
      <c r="Y53" s="34">
        <f t="shared" si="5"/>
        <v>503.59312499999999</v>
      </c>
      <c r="Z53" s="34">
        <f t="shared" si="6"/>
        <v>78.995000000000005</v>
      </c>
      <c r="AA53" s="35">
        <v>621</v>
      </c>
      <c r="AB53" s="51"/>
      <c r="AC53" s="34">
        <f t="shared" si="7"/>
        <v>197.48750000000001</v>
      </c>
      <c r="AD53" s="51"/>
      <c r="AE53" s="51"/>
      <c r="AF53" s="51"/>
      <c r="AG53" s="51"/>
      <c r="AH53" s="51"/>
      <c r="AI53" s="51"/>
      <c r="AJ53" s="34">
        <f t="shared" si="0"/>
        <v>15449.019791666668</v>
      </c>
      <c r="AK53" s="52"/>
      <c r="AL53" s="52"/>
    </row>
    <row r="54" spans="1:38" hidden="1" x14ac:dyDescent="0.2">
      <c r="A54" s="39">
        <v>44</v>
      </c>
      <c r="B54" s="25">
        <v>9</v>
      </c>
      <c r="C54" s="25">
        <v>33</v>
      </c>
      <c r="D54" s="26">
        <v>7</v>
      </c>
      <c r="E54" s="26">
        <v>93300850</v>
      </c>
      <c r="F54" s="26">
        <v>850</v>
      </c>
      <c r="G54" s="51" t="s">
        <v>255</v>
      </c>
      <c r="H54" s="51"/>
      <c r="I54" s="82">
        <v>41153</v>
      </c>
      <c r="J54" s="110">
        <v>1</v>
      </c>
      <c r="K54" s="110">
        <v>40</v>
      </c>
      <c r="L54" s="110"/>
      <c r="M54" s="39" t="s">
        <v>136</v>
      </c>
      <c r="N54" s="54" t="s">
        <v>126</v>
      </c>
      <c r="O54" s="28" t="s">
        <v>128</v>
      </c>
      <c r="P54" s="47" t="s">
        <v>240</v>
      </c>
      <c r="Q54" s="42">
        <v>3664.85</v>
      </c>
      <c r="R54" s="43"/>
      <c r="S54" s="32">
        <f t="shared" si="8"/>
        <v>3664.85</v>
      </c>
      <c r="T54" s="33"/>
      <c r="U54" s="32">
        <f t="shared" si="1"/>
        <v>2931.88</v>
      </c>
      <c r="V54" s="32">
        <f t="shared" si="2"/>
        <v>6108.083333333333</v>
      </c>
      <c r="W54" s="34">
        <f t="shared" si="3"/>
        <v>219.89099999999999</v>
      </c>
      <c r="X54" s="34">
        <f t="shared" si="4"/>
        <v>109.9455</v>
      </c>
      <c r="Y54" s="34">
        <f t="shared" si="5"/>
        <v>467.26837499999999</v>
      </c>
      <c r="Z54" s="34">
        <f t="shared" si="6"/>
        <v>73.296999999999997</v>
      </c>
      <c r="AA54" s="35">
        <v>621</v>
      </c>
      <c r="AB54" s="51"/>
      <c r="AC54" s="34">
        <f t="shared" si="7"/>
        <v>183.24250000000001</v>
      </c>
      <c r="AD54" s="51"/>
      <c r="AE54" s="51"/>
      <c r="AF54" s="51"/>
      <c r="AG54" s="51"/>
      <c r="AH54" s="51"/>
      <c r="AI54" s="51"/>
      <c r="AJ54" s="34">
        <f t="shared" si="0"/>
        <v>14379.457708333332</v>
      </c>
      <c r="AK54" s="52"/>
      <c r="AL54" s="52"/>
    </row>
    <row r="55" spans="1:38" hidden="1" x14ac:dyDescent="0.2">
      <c r="A55" s="39">
        <v>45</v>
      </c>
      <c r="B55" s="25">
        <v>9</v>
      </c>
      <c r="C55" s="25">
        <v>33</v>
      </c>
      <c r="D55" s="26">
        <v>7</v>
      </c>
      <c r="E55" s="26">
        <v>93300850</v>
      </c>
      <c r="F55" s="26">
        <v>850</v>
      </c>
      <c r="G55" s="67" t="s">
        <v>188</v>
      </c>
      <c r="H55" s="46" t="s">
        <v>222</v>
      </c>
      <c r="I55" s="72">
        <v>40330</v>
      </c>
      <c r="J55" s="78">
        <v>1</v>
      </c>
      <c r="K55" s="78">
        <v>40</v>
      </c>
      <c r="L55" s="78"/>
      <c r="M55" s="72" t="s">
        <v>136</v>
      </c>
      <c r="N55" s="54" t="s">
        <v>126</v>
      </c>
      <c r="O55" s="28" t="s">
        <v>128</v>
      </c>
      <c r="P55" s="47" t="s">
        <v>240</v>
      </c>
      <c r="Q55" s="42">
        <v>3664.85</v>
      </c>
      <c r="R55" s="43"/>
      <c r="S55" s="32">
        <f t="shared" si="8"/>
        <v>3664.85</v>
      </c>
      <c r="T55" s="33"/>
      <c r="U55" s="32">
        <f t="shared" si="1"/>
        <v>2931.88</v>
      </c>
      <c r="V55" s="32">
        <f t="shared" si="2"/>
        <v>6108.083333333333</v>
      </c>
      <c r="W55" s="34">
        <f t="shared" si="3"/>
        <v>219.89099999999999</v>
      </c>
      <c r="X55" s="34">
        <f t="shared" si="4"/>
        <v>109.9455</v>
      </c>
      <c r="Y55" s="34">
        <f t="shared" si="5"/>
        <v>467.26837499999999</v>
      </c>
      <c r="Z55" s="34">
        <f t="shared" si="6"/>
        <v>73.296999999999997</v>
      </c>
      <c r="AA55" s="35">
        <v>621</v>
      </c>
      <c r="AB55" s="51"/>
      <c r="AC55" s="34">
        <f t="shared" si="7"/>
        <v>183.24250000000001</v>
      </c>
      <c r="AD55" s="51"/>
      <c r="AE55" s="51"/>
      <c r="AF55" s="51"/>
      <c r="AG55" s="51"/>
      <c r="AH55" s="51"/>
      <c r="AI55" s="51"/>
      <c r="AJ55" s="34">
        <f t="shared" si="0"/>
        <v>14379.457708333332</v>
      </c>
      <c r="AK55" s="52"/>
      <c r="AL55" s="52"/>
    </row>
    <row r="56" spans="1:38" ht="14.1" customHeight="1" x14ac:dyDescent="0.25">
      <c r="A56" s="39">
        <v>1</v>
      </c>
      <c r="B56" s="121">
        <v>9</v>
      </c>
      <c r="C56" s="121">
        <v>33</v>
      </c>
      <c r="D56" s="122">
        <v>7</v>
      </c>
      <c r="E56" s="122">
        <v>93300850</v>
      </c>
      <c r="F56" s="122">
        <v>850</v>
      </c>
      <c r="G56" s="71" t="s">
        <v>139</v>
      </c>
      <c r="H56" s="107" t="s">
        <v>175</v>
      </c>
      <c r="I56" s="72">
        <v>39692</v>
      </c>
      <c r="J56" s="148" t="s">
        <v>151</v>
      </c>
      <c r="K56" s="78">
        <v>12</v>
      </c>
      <c r="L56" s="78">
        <v>52</v>
      </c>
      <c r="M56" s="107"/>
      <c r="N56" s="54" t="s">
        <v>183</v>
      </c>
      <c r="O56" s="28" t="s">
        <v>128</v>
      </c>
      <c r="P56" s="47" t="s">
        <v>133</v>
      </c>
      <c r="Q56" s="42">
        <f>K56*73.78+L56*84.12</f>
        <v>5259.5999999999995</v>
      </c>
      <c r="R56" s="43"/>
      <c r="S56" s="43">
        <f t="shared" si="8"/>
        <v>5259.5999999999995</v>
      </c>
      <c r="T56" s="33">
        <f>Q56*2%</f>
        <v>105.19199999999999</v>
      </c>
      <c r="U56" s="43">
        <f t="shared" si="1"/>
        <v>4207.68</v>
      </c>
      <c r="V56" s="43">
        <f t="shared" si="2"/>
        <v>8766</v>
      </c>
      <c r="W56" s="44">
        <f>Q56*9.5%</f>
        <v>499.66199999999998</v>
      </c>
      <c r="X56" s="44">
        <f t="shared" si="4"/>
        <v>157.78799999999998</v>
      </c>
      <c r="Y56" s="44">
        <f t="shared" si="5"/>
        <v>670.59899999999993</v>
      </c>
      <c r="Z56" s="44">
        <f t="shared" si="6"/>
        <v>105.19199999999999</v>
      </c>
      <c r="AA56" s="35">
        <f>((K56+L56)*3.8825)</f>
        <v>248.48</v>
      </c>
      <c r="AB56" s="51"/>
      <c r="AC56" s="44">
        <f t="shared" si="7"/>
        <v>262.97999999999996</v>
      </c>
      <c r="AD56" s="126">
        <f>((K56*2.43759)+(L56*2.6625))</f>
        <v>167.70108000000002</v>
      </c>
      <c r="AE56" s="126">
        <f>(U56+V56)*30%</f>
        <v>3892.1039999999998</v>
      </c>
      <c r="AF56" s="126"/>
      <c r="AG56" s="126"/>
      <c r="AH56" s="126"/>
      <c r="AI56" s="51"/>
      <c r="AJ56" s="44">
        <f>(S56*12)+(U56)+(V56)+(W56*12)+(X56*12)+(Y56*12)+(Z56*12)+(AA56*12)+(AB56*12)+(AC56)+(AD56*12)+(T56*12)+(AE56)+(AF56)+(AG56)+(AH56)+(AI56)</f>
        <v>103699.33296000001</v>
      </c>
      <c r="AK56" s="52"/>
      <c r="AL56" s="52"/>
    </row>
    <row r="57" spans="1:38" ht="14.1" customHeight="1" x14ac:dyDescent="0.25">
      <c r="A57" s="39">
        <v>2</v>
      </c>
      <c r="B57" s="121">
        <v>9</v>
      </c>
      <c r="C57" s="121">
        <v>33</v>
      </c>
      <c r="D57" s="122">
        <v>7</v>
      </c>
      <c r="E57" s="122">
        <v>93300850</v>
      </c>
      <c r="F57" s="122">
        <v>850</v>
      </c>
      <c r="G57" s="71" t="s">
        <v>140</v>
      </c>
      <c r="H57" s="107" t="s">
        <v>180</v>
      </c>
      <c r="I57" s="72">
        <v>39692</v>
      </c>
      <c r="J57" s="148" t="s">
        <v>151</v>
      </c>
      <c r="K57" s="78">
        <v>68</v>
      </c>
      <c r="L57" s="78">
        <v>12</v>
      </c>
      <c r="M57" s="107"/>
      <c r="N57" s="54" t="s">
        <v>183</v>
      </c>
      <c r="O57" s="28" t="s">
        <v>128</v>
      </c>
      <c r="P57" s="47" t="s">
        <v>133</v>
      </c>
      <c r="Q57" s="42">
        <f t="shared" ref="Q57:Q85" si="17">K57*73.78+L57*84.12</f>
        <v>6026.48</v>
      </c>
      <c r="R57" s="43"/>
      <c r="S57" s="43">
        <f t="shared" si="8"/>
        <v>6026.48</v>
      </c>
      <c r="T57" s="33">
        <f t="shared" ref="T57:T75" si="18">Q57*2%</f>
        <v>120.52959999999999</v>
      </c>
      <c r="U57" s="43">
        <f t="shared" si="1"/>
        <v>4821.1840000000002</v>
      </c>
      <c r="V57" s="43">
        <f t="shared" si="2"/>
        <v>10044.133333333333</v>
      </c>
      <c r="W57" s="44">
        <f t="shared" ref="W57:W85" si="19">Q57*9.5%</f>
        <v>572.51559999999995</v>
      </c>
      <c r="X57" s="44">
        <f t="shared" si="4"/>
        <v>180.79439999999997</v>
      </c>
      <c r="Y57" s="44">
        <f t="shared" si="5"/>
        <v>768.37619999999993</v>
      </c>
      <c r="Z57" s="44">
        <f t="shared" si="6"/>
        <v>120.52959999999999</v>
      </c>
      <c r="AA57" s="35">
        <f t="shared" ref="AA57:AA85" si="20">((K57+L57)*3.8825)</f>
        <v>310.59999999999997</v>
      </c>
      <c r="AB57" s="51"/>
      <c r="AC57" s="44">
        <f t="shared" si="7"/>
        <v>301.32400000000001</v>
      </c>
      <c r="AD57" s="126">
        <f t="shared" ref="AD57:AD85" si="21">((K57*2.43759)+(L57*2.6625))</f>
        <v>197.70612</v>
      </c>
      <c r="AE57" s="126">
        <f t="shared" ref="AE57:AE85" si="22">(U57+V57)*30%</f>
        <v>4459.5951999999997</v>
      </c>
      <c r="AF57" s="126">
        <f t="shared" ref="AF57:AF83" si="23">((K57+K57)/2)*6.7825</f>
        <v>461.21</v>
      </c>
      <c r="AG57" s="126"/>
      <c r="AH57" s="126">
        <v>2500</v>
      </c>
      <c r="AI57" s="51"/>
      <c r="AJ57" s="44">
        <f t="shared" ref="AJ57:AJ85" si="24">(S57*12)+(U57)+(V57)+(W57*12)+(X57*12)+(Y57*12)+(Z57*12)+(AA57*12)+(AB57*12)+(AC57)+(AD57*12)+(T57*12)+(AE57)+(AF57)+(AG57)+(AH57)+(AI57)</f>
        <v>122157.82477333333</v>
      </c>
      <c r="AK57" s="52"/>
      <c r="AL57" s="52"/>
    </row>
    <row r="58" spans="1:38" ht="14.1" customHeight="1" x14ac:dyDescent="0.25">
      <c r="A58" s="39">
        <v>3</v>
      </c>
      <c r="B58" s="121">
        <v>9</v>
      </c>
      <c r="C58" s="121">
        <v>33</v>
      </c>
      <c r="D58" s="122">
        <v>7</v>
      </c>
      <c r="E58" s="122">
        <v>93300850</v>
      </c>
      <c r="F58" s="122">
        <v>850</v>
      </c>
      <c r="G58" s="71" t="s">
        <v>141</v>
      </c>
      <c r="H58" s="46" t="s">
        <v>223</v>
      </c>
      <c r="I58" s="72">
        <v>39692</v>
      </c>
      <c r="J58" s="148" t="s">
        <v>151</v>
      </c>
      <c r="K58" s="78">
        <v>36</v>
      </c>
      <c r="L58" s="78">
        <v>84</v>
      </c>
      <c r="M58" s="107"/>
      <c r="N58" s="54" t="s">
        <v>183</v>
      </c>
      <c r="O58" s="28" t="s">
        <v>128</v>
      </c>
      <c r="P58" s="47" t="s">
        <v>133</v>
      </c>
      <c r="Q58" s="42">
        <f t="shared" si="17"/>
        <v>9722.16</v>
      </c>
      <c r="R58" s="43"/>
      <c r="S58" s="43">
        <f t="shared" si="8"/>
        <v>9722.16</v>
      </c>
      <c r="T58" s="33">
        <f t="shared" si="18"/>
        <v>194.44319999999999</v>
      </c>
      <c r="U58" s="43">
        <f t="shared" si="1"/>
        <v>7777.7280000000001</v>
      </c>
      <c r="V58" s="43">
        <f t="shared" si="2"/>
        <v>16203.6</v>
      </c>
      <c r="W58" s="44">
        <f t="shared" si="19"/>
        <v>923.60519999999997</v>
      </c>
      <c r="X58" s="44">
        <f t="shared" si="4"/>
        <v>291.66479999999996</v>
      </c>
      <c r="Y58" s="44">
        <f t="shared" si="5"/>
        <v>1239.5753999999999</v>
      </c>
      <c r="Z58" s="44">
        <f t="shared" si="6"/>
        <v>194.44319999999999</v>
      </c>
      <c r="AA58" s="35">
        <f t="shared" si="20"/>
        <v>465.9</v>
      </c>
      <c r="AB58" s="51"/>
      <c r="AC58" s="44">
        <f t="shared" si="7"/>
        <v>486.108</v>
      </c>
      <c r="AD58" s="126">
        <f t="shared" si="21"/>
        <v>311.40323999999998</v>
      </c>
      <c r="AE58" s="126">
        <f t="shared" si="22"/>
        <v>7194.3984</v>
      </c>
      <c r="AF58" s="126"/>
      <c r="AG58" s="126"/>
      <c r="AH58" s="126">
        <v>2500</v>
      </c>
      <c r="AI58" s="51"/>
      <c r="AJ58" s="44">
        <f t="shared" si="24"/>
        <v>194280.17487999998</v>
      </c>
      <c r="AK58" s="52"/>
      <c r="AL58" s="52"/>
    </row>
    <row r="59" spans="1:38" ht="14.1" customHeight="1" x14ac:dyDescent="0.25">
      <c r="A59" s="39">
        <v>4</v>
      </c>
      <c r="B59" s="121">
        <v>9</v>
      </c>
      <c r="C59" s="121">
        <v>33</v>
      </c>
      <c r="D59" s="122">
        <v>7</v>
      </c>
      <c r="E59" s="122">
        <v>93300850</v>
      </c>
      <c r="F59" s="122">
        <v>850</v>
      </c>
      <c r="G59" s="71" t="s">
        <v>142</v>
      </c>
      <c r="H59" s="107" t="s">
        <v>176</v>
      </c>
      <c r="I59" s="72">
        <v>39692</v>
      </c>
      <c r="J59" s="148" t="s">
        <v>151</v>
      </c>
      <c r="K59" s="78">
        <v>68</v>
      </c>
      <c r="L59" s="78">
        <v>92</v>
      </c>
      <c r="M59" s="107"/>
      <c r="N59" s="54" t="s">
        <v>183</v>
      </c>
      <c r="O59" s="28" t="s">
        <v>128</v>
      </c>
      <c r="P59" s="47" t="s">
        <v>133</v>
      </c>
      <c r="Q59" s="42">
        <f t="shared" si="17"/>
        <v>12756.080000000002</v>
      </c>
      <c r="R59" s="43"/>
      <c r="S59" s="43">
        <f t="shared" si="8"/>
        <v>12756.080000000002</v>
      </c>
      <c r="T59" s="33">
        <f t="shared" si="18"/>
        <v>255.12160000000003</v>
      </c>
      <c r="U59" s="43">
        <f t="shared" si="1"/>
        <v>10204.864000000001</v>
      </c>
      <c r="V59" s="43">
        <f t="shared" si="2"/>
        <v>21260.133333333339</v>
      </c>
      <c r="W59" s="44">
        <f t="shared" si="19"/>
        <v>1211.8276000000001</v>
      </c>
      <c r="X59" s="44">
        <f t="shared" si="4"/>
        <v>382.68240000000003</v>
      </c>
      <c r="Y59" s="44">
        <f t="shared" si="5"/>
        <v>1626.4002000000003</v>
      </c>
      <c r="Z59" s="44">
        <f t="shared" si="6"/>
        <v>255.12160000000003</v>
      </c>
      <c r="AA59" s="35">
        <f t="shared" si="20"/>
        <v>621.19999999999993</v>
      </c>
      <c r="AB59" s="51"/>
      <c r="AC59" s="44">
        <f t="shared" si="7"/>
        <v>637.80400000000009</v>
      </c>
      <c r="AD59" s="126">
        <f t="shared" si="21"/>
        <v>410.70612000000006</v>
      </c>
      <c r="AE59" s="126">
        <f t="shared" si="22"/>
        <v>9439.499200000002</v>
      </c>
      <c r="AF59" s="126"/>
      <c r="AG59" s="126"/>
      <c r="AH59" s="126">
        <v>2500</v>
      </c>
      <c r="AI59" s="51"/>
      <c r="AJ59" s="44">
        <f t="shared" si="24"/>
        <v>254271.97477333338</v>
      </c>
      <c r="AK59" s="52"/>
      <c r="AL59" s="52"/>
    </row>
    <row r="60" spans="1:38" ht="14.1" customHeight="1" x14ac:dyDescent="0.25">
      <c r="A60" s="39">
        <v>5</v>
      </c>
      <c r="B60" s="121">
        <v>9</v>
      </c>
      <c r="C60" s="121">
        <v>33</v>
      </c>
      <c r="D60" s="122">
        <v>7</v>
      </c>
      <c r="E60" s="122">
        <v>93300850</v>
      </c>
      <c r="F60" s="122">
        <v>850</v>
      </c>
      <c r="G60" s="71" t="s">
        <v>143</v>
      </c>
      <c r="H60" s="107" t="s">
        <v>174</v>
      </c>
      <c r="I60" s="72">
        <v>39692</v>
      </c>
      <c r="J60" s="148" t="s">
        <v>151</v>
      </c>
      <c r="K60" s="78">
        <v>124</v>
      </c>
      <c r="L60" s="78">
        <v>36</v>
      </c>
      <c r="M60" s="107"/>
      <c r="N60" s="54" t="s">
        <v>183</v>
      </c>
      <c r="O60" s="28" t="s">
        <v>128</v>
      </c>
      <c r="P60" s="47" t="s">
        <v>133</v>
      </c>
      <c r="Q60" s="42">
        <f t="shared" si="17"/>
        <v>12177.039999999999</v>
      </c>
      <c r="R60" s="43"/>
      <c r="S60" s="43">
        <f t="shared" si="8"/>
        <v>12177.039999999999</v>
      </c>
      <c r="T60" s="33">
        <f t="shared" si="18"/>
        <v>243.54079999999999</v>
      </c>
      <c r="U60" s="43">
        <f t="shared" si="1"/>
        <v>9741.6319999999996</v>
      </c>
      <c r="V60" s="43">
        <f t="shared" si="2"/>
        <v>20295.066666666666</v>
      </c>
      <c r="W60" s="44">
        <f t="shared" si="19"/>
        <v>1156.8188</v>
      </c>
      <c r="X60" s="44">
        <f t="shared" si="4"/>
        <v>365.31119999999999</v>
      </c>
      <c r="Y60" s="44">
        <f t="shared" si="5"/>
        <v>1552.5726</v>
      </c>
      <c r="Z60" s="44">
        <f t="shared" si="6"/>
        <v>243.54079999999999</v>
      </c>
      <c r="AA60" s="35">
        <f t="shared" si="20"/>
        <v>621.19999999999993</v>
      </c>
      <c r="AB60" s="51"/>
      <c r="AC60" s="44">
        <f t="shared" si="7"/>
        <v>608.85199999999998</v>
      </c>
      <c r="AD60" s="126">
        <f t="shared" si="21"/>
        <v>398.11116000000004</v>
      </c>
      <c r="AE60" s="126">
        <f t="shared" si="22"/>
        <v>9011.0095999999994</v>
      </c>
      <c r="AF60" s="126"/>
      <c r="AG60" s="126"/>
      <c r="AH60" s="126">
        <v>2500</v>
      </c>
      <c r="AI60" s="51"/>
      <c r="AJ60" s="44">
        <f t="shared" si="24"/>
        <v>243254.18458666667</v>
      </c>
      <c r="AK60" s="52"/>
      <c r="AL60" s="52"/>
    </row>
    <row r="61" spans="1:38" ht="14.1" customHeight="1" x14ac:dyDescent="0.25">
      <c r="A61" s="39">
        <v>6</v>
      </c>
      <c r="B61" s="121">
        <v>9</v>
      </c>
      <c r="C61" s="121">
        <v>33</v>
      </c>
      <c r="D61" s="122">
        <v>7</v>
      </c>
      <c r="E61" s="122">
        <v>93300850</v>
      </c>
      <c r="F61" s="122">
        <v>850</v>
      </c>
      <c r="G61" s="71" t="s">
        <v>144</v>
      </c>
      <c r="H61" s="46" t="s">
        <v>224</v>
      </c>
      <c r="I61" s="72">
        <v>39692</v>
      </c>
      <c r="J61" s="148" t="s">
        <v>151</v>
      </c>
      <c r="K61" s="78">
        <v>44</v>
      </c>
      <c r="L61" s="78">
        <v>16</v>
      </c>
      <c r="M61" s="107"/>
      <c r="N61" s="54" t="s">
        <v>183</v>
      </c>
      <c r="O61" s="28" t="s">
        <v>128</v>
      </c>
      <c r="P61" s="47" t="s">
        <v>133</v>
      </c>
      <c r="Q61" s="42">
        <f t="shared" si="17"/>
        <v>4592.24</v>
      </c>
      <c r="R61" s="43"/>
      <c r="S61" s="43">
        <f t="shared" si="8"/>
        <v>4592.24</v>
      </c>
      <c r="T61" s="33">
        <f t="shared" si="18"/>
        <v>91.844799999999992</v>
      </c>
      <c r="U61" s="43">
        <f t="shared" si="1"/>
        <v>3673.7920000000004</v>
      </c>
      <c r="V61" s="43">
        <f t="shared" si="2"/>
        <v>7653.7333333333336</v>
      </c>
      <c r="W61" s="44">
        <f t="shared" si="19"/>
        <v>436.26279999999997</v>
      </c>
      <c r="X61" s="44">
        <f t="shared" si="4"/>
        <v>137.7672</v>
      </c>
      <c r="Y61" s="44">
        <f t="shared" si="5"/>
        <v>585.51059999999995</v>
      </c>
      <c r="Z61" s="44">
        <f t="shared" si="6"/>
        <v>91.844799999999992</v>
      </c>
      <c r="AA61" s="35">
        <f t="shared" si="20"/>
        <v>232.95</v>
      </c>
      <c r="AB61" s="51"/>
      <c r="AC61" s="44">
        <f t="shared" si="7"/>
        <v>229.61199999999999</v>
      </c>
      <c r="AD61" s="126">
        <f t="shared" si="21"/>
        <v>149.85396</v>
      </c>
      <c r="AE61" s="126">
        <f t="shared" si="22"/>
        <v>3398.2576000000004</v>
      </c>
      <c r="AF61" s="126"/>
      <c r="AG61" s="126"/>
      <c r="AH61" s="126"/>
      <c r="AI61" s="51"/>
      <c r="AJ61" s="44">
        <f t="shared" si="24"/>
        <v>90774.684853333325</v>
      </c>
      <c r="AK61" s="52"/>
      <c r="AL61" s="52"/>
    </row>
    <row r="62" spans="1:38" ht="14.1" customHeight="1" x14ac:dyDescent="0.25">
      <c r="A62" s="39">
        <v>7</v>
      </c>
      <c r="B62" s="121">
        <v>9</v>
      </c>
      <c r="C62" s="121">
        <v>33</v>
      </c>
      <c r="D62" s="122">
        <v>7</v>
      </c>
      <c r="E62" s="122">
        <v>93300850</v>
      </c>
      <c r="F62" s="122">
        <v>850</v>
      </c>
      <c r="G62" s="71" t="s">
        <v>145</v>
      </c>
      <c r="H62" s="107" t="s">
        <v>225</v>
      </c>
      <c r="I62" s="72">
        <v>39692</v>
      </c>
      <c r="J62" s="148" t="s">
        <v>151</v>
      </c>
      <c r="K62" s="78">
        <v>16</v>
      </c>
      <c r="L62" s="78">
        <v>48</v>
      </c>
      <c r="M62" s="107"/>
      <c r="N62" s="54" t="s">
        <v>183</v>
      </c>
      <c r="O62" s="28" t="s">
        <v>128</v>
      </c>
      <c r="P62" s="47" t="s">
        <v>133</v>
      </c>
      <c r="Q62" s="42">
        <f t="shared" si="17"/>
        <v>5218.24</v>
      </c>
      <c r="R62" s="43"/>
      <c r="S62" s="43">
        <f t="shared" si="8"/>
        <v>5218.24</v>
      </c>
      <c r="T62" s="33">
        <f t="shared" si="18"/>
        <v>104.3648</v>
      </c>
      <c r="U62" s="43">
        <f t="shared" si="1"/>
        <v>4174.5919999999996</v>
      </c>
      <c r="V62" s="43">
        <f t="shared" si="2"/>
        <v>8697.0666666666657</v>
      </c>
      <c r="W62" s="44">
        <f t="shared" si="19"/>
        <v>495.7328</v>
      </c>
      <c r="X62" s="44">
        <f t="shared" si="4"/>
        <v>156.54719999999998</v>
      </c>
      <c r="Y62" s="44">
        <f t="shared" si="5"/>
        <v>665.32560000000001</v>
      </c>
      <c r="Z62" s="44">
        <f t="shared" si="6"/>
        <v>104.3648</v>
      </c>
      <c r="AA62" s="35">
        <f t="shared" si="20"/>
        <v>248.48</v>
      </c>
      <c r="AB62" s="51"/>
      <c r="AC62" s="44">
        <f t="shared" si="7"/>
        <v>260.91199999999998</v>
      </c>
      <c r="AD62" s="126">
        <f t="shared" si="21"/>
        <v>166.80144000000001</v>
      </c>
      <c r="AE62" s="126">
        <f t="shared" si="22"/>
        <v>3861.4975999999997</v>
      </c>
      <c r="AF62" s="126">
        <f t="shared" si="23"/>
        <v>108.52</v>
      </c>
      <c r="AG62" s="126"/>
      <c r="AH62" s="126"/>
      <c r="AI62" s="51"/>
      <c r="AJ62" s="44">
        <f t="shared" si="24"/>
        <v>103020.86794666668</v>
      </c>
      <c r="AK62" s="52"/>
      <c r="AL62" s="52"/>
    </row>
    <row r="63" spans="1:38" ht="15" hidden="1" x14ac:dyDescent="0.25">
      <c r="A63" s="39">
        <v>8</v>
      </c>
      <c r="B63" s="121">
        <v>9</v>
      </c>
      <c r="C63" s="121">
        <v>33</v>
      </c>
      <c r="D63" s="122">
        <v>7</v>
      </c>
      <c r="E63" s="122">
        <v>93300850</v>
      </c>
      <c r="F63" s="122">
        <v>850</v>
      </c>
      <c r="G63" s="71" t="s">
        <v>161</v>
      </c>
      <c r="H63" s="107" t="s">
        <v>184</v>
      </c>
      <c r="I63" s="72">
        <v>39845</v>
      </c>
      <c r="J63" s="148" t="s">
        <v>151</v>
      </c>
      <c r="K63" s="84"/>
      <c r="L63" s="84"/>
      <c r="M63" s="107"/>
      <c r="N63" s="54" t="s">
        <v>157</v>
      </c>
      <c r="O63" s="28" t="s">
        <v>128</v>
      </c>
      <c r="P63" s="47" t="s">
        <v>133</v>
      </c>
      <c r="Q63" s="42">
        <f t="shared" si="17"/>
        <v>0</v>
      </c>
      <c r="R63" s="43"/>
      <c r="S63" s="43">
        <f t="shared" si="8"/>
        <v>0</v>
      </c>
      <c r="T63" s="33">
        <f t="shared" si="18"/>
        <v>0</v>
      </c>
      <c r="U63" s="43">
        <f t="shared" si="1"/>
        <v>0</v>
      </c>
      <c r="V63" s="43">
        <f t="shared" si="2"/>
        <v>0</v>
      </c>
      <c r="W63" s="44">
        <f t="shared" si="19"/>
        <v>0</v>
      </c>
      <c r="X63" s="44">
        <f t="shared" si="4"/>
        <v>0</v>
      </c>
      <c r="Y63" s="44">
        <f t="shared" si="5"/>
        <v>0</v>
      </c>
      <c r="Z63" s="44">
        <f t="shared" si="6"/>
        <v>0</v>
      </c>
      <c r="AA63" s="35">
        <f t="shared" si="20"/>
        <v>0</v>
      </c>
      <c r="AB63" s="51"/>
      <c r="AC63" s="44">
        <f t="shared" si="7"/>
        <v>0</v>
      </c>
      <c r="AD63" s="126">
        <f t="shared" si="21"/>
        <v>0</v>
      </c>
      <c r="AE63" s="126">
        <f t="shared" si="22"/>
        <v>0</v>
      </c>
      <c r="AF63" s="126">
        <f t="shared" si="23"/>
        <v>0</v>
      </c>
      <c r="AG63" s="126"/>
      <c r="AH63" s="126">
        <v>2500</v>
      </c>
      <c r="AI63" s="51"/>
      <c r="AJ63" s="44">
        <f t="shared" si="24"/>
        <v>2500</v>
      </c>
      <c r="AK63" s="52"/>
      <c r="AL63" s="52"/>
    </row>
    <row r="64" spans="1:38" ht="14.1" customHeight="1" x14ac:dyDescent="0.2">
      <c r="A64" s="39">
        <v>8</v>
      </c>
      <c r="B64" s="121">
        <v>9</v>
      </c>
      <c r="C64" s="121">
        <v>33</v>
      </c>
      <c r="D64" s="122">
        <v>7</v>
      </c>
      <c r="E64" s="122">
        <v>93300850</v>
      </c>
      <c r="F64" s="123">
        <v>850</v>
      </c>
      <c r="G64" s="51" t="s">
        <v>160</v>
      </c>
      <c r="H64" s="46" t="s">
        <v>205</v>
      </c>
      <c r="I64" s="53">
        <v>39845</v>
      </c>
      <c r="J64" s="148" t="s">
        <v>151</v>
      </c>
      <c r="K64" s="78">
        <v>36</v>
      </c>
      <c r="L64" s="78">
        <v>104</v>
      </c>
      <c r="M64" s="107"/>
      <c r="N64" s="54" t="s">
        <v>183</v>
      </c>
      <c r="O64" s="28" t="s">
        <v>128</v>
      </c>
      <c r="P64" s="54" t="s">
        <v>133</v>
      </c>
      <c r="Q64" s="42">
        <f t="shared" si="17"/>
        <v>11404.56</v>
      </c>
      <c r="R64" s="43"/>
      <c r="S64" s="43">
        <f t="shared" si="8"/>
        <v>11404.56</v>
      </c>
      <c r="T64" s="33">
        <f t="shared" si="18"/>
        <v>228.09119999999999</v>
      </c>
      <c r="U64" s="43">
        <f t="shared" si="1"/>
        <v>9123.6479999999992</v>
      </c>
      <c r="V64" s="43">
        <f t="shared" si="2"/>
        <v>19007.599999999999</v>
      </c>
      <c r="W64" s="44">
        <f t="shared" si="19"/>
        <v>1083.4331999999999</v>
      </c>
      <c r="X64" s="44">
        <f t="shared" si="4"/>
        <v>342.13679999999999</v>
      </c>
      <c r="Y64" s="44">
        <f t="shared" si="5"/>
        <v>1454.0814</v>
      </c>
      <c r="Z64" s="44">
        <f t="shared" si="6"/>
        <v>228.09119999999999</v>
      </c>
      <c r="AA64" s="35">
        <f t="shared" si="20"/>
        <v>543.54999999999995</v>
      </c>
      <c r="AB64" s="51"/>
      <c r="AC64" s="44">
        <f t="shared" si="7"/>
        <v>570.22799999999995</v>
      </c>
      <c r="AD64" s="126">
        <f t="shared" si="21"/>
        <v>364.65324000000004</v>
      </c>
      <c r="AE64" s="126">
        <f t="shared" si="22"/>
        <v>8439.3743999999988</v>
      </c>
      <c r="AF64" s="126"/>
      <c r="AG64" s="126"/>
      <c r="AH64" s="126">
        <v>2500</v>
      </c>
      <c r="AI64" s="44"/>
      <c r="AJ64" s="44">
        <f t="shared" si="24"/>
        <v>227424.01488</v>
      </c>
      <c r="AK64" s="52"/>
    </row>
    <row r="65" spans="1:37" hidden="1" x14ac:dyDescent="0.2">
      <c r="A65" s="39">
        <v>10</v>
      </c>
      <c r="B65" s="121">
        <v>9</v>
      </c>
      <c r="C65" s="121">
        <v>33</v>
      </c>
      <c r="D65" s="122">
        <v>7</v>
      </c>
      <c r="E65" s="122">
        <v>93300850</v>
      </c>
      <c r="F65" s="123">
        <v>850</v>
      </c>
      <c r="G65" s="51" t="s">
        <v>170</v>
      </c>
      <c r="H65" s="107" t="s">
        <v>177</v>
      </c>
      <c r="I65" s="53">
        <v>40028</v>
      </c>
      <c r="J65" s="148" t="s">
        <v>151</v>
      </c>
      <c r="K65" s="78"/>
      <c r="L65" s="78"/>
      <c r="M65" s="107"/>
      <c r="N65" s="54" t="s">
        <v>157</v>
      </c>
      <c r="O65" s="28" t="s">
        <v>128</v>
      </c>
      <c r="P65" s="54" t="s">
        <v>133</v>
      </c>
      <c r="Q65" s="42">
        <f t="shared" si="17"/>
        <v>0</v>
      </c>
      <c r="R65" s="43"/>
      <c r="S65" s="43">
        <f t="shared" ref="S65:S66" si="25">Q65+R65</f>
        <v>0</v>
      </c>
      <c r="T65" s="33">
        <f t="shared" si="18"/>
        <v>0</v>
      </c>
      <c r="U65" s="43">
        <f t="shared" ref="U65:U66" si="26">Q65/30*24</f>
        <v>0</v>
      </c>
      <c r="V65" s="43">
        <f t="shared" ref="V65:V66" si="27">Q65/30*50</f>
        <v>0</v>
      </c>
      <c r="W65" s="44">
        <f t="shared" si="19"/>
        <v>0</v>
      </c>
      <c r="X65" s="44">
        <f t="shared" ref="X65:X66" si="28">Q65*3%</f>
        <v>0</v>
      </c>
      <c r="Y65" s="44">
        <f t="shared" ref="Y65:Y66" si="29">Q65*12.75%</f>
        <v>0</v>
      </c>
      <c r="Z65" s="44">
        <f t="shared" ref="Z65:Z66" si="30">Q65*2%</f>
        <v>0</v>
      </c>
      <c r="AA65" s="35">
        <f t="shared" si="20"/>
        <v>0</v>
      </c>
      <c r="AB65" s="51"/>
      <c r="AC65" s="44">
        <f t="shared" si="7"/>
        <v>0</v>
      </c>
      <c r="AD65" s="126">
        <f t="shared" si="21"/>
        <v>0</v>
      </c>
      <c r="AE65" s="126">
        <f t="shared" si="22"/>
        <v>0</v>
      </c>
      <c r="AF65" s="126">
        <f t="shared" si="23"/>
        <v>0</v>
      </c>
      <c r="AG65" s="126"/>
      <c r="AH65" s="126">
        <v>2500</v>
      </c>
      <c r="AI65" s="44"/>
      <c r="AJ65" s="44">
        <f t="shared" si="24"/>
        <v>2500</v>
      </c>
      <c r="AK65" s="52"/>
    </row>
    <row r="66" spans="1:37" ht="14.1" customHeight="1" x14ac:dyDescent="0.2">
      <c r="A66" s="39">
        <v>9</v>
      </c>
      <c r="B66" s="121">
        <v>9</v>
      </c>
      <c r="C66" s="121">
        <v>33</v>
      </c>
      <c r="D66" s="122">
        <v>7</v>
      </c>
      <c r="E66" s="122">
        <v>93300850</v>
      </c>
      <c r="F66" s="123">
        <v>850</v>
      </c>
      <c r="G66" s="51" t="s">
        <v>171</v>
      </c>
      <c r="H66" s="107" t="s">
        <v>178</v>
      </c>
      <c r="I66" s="53">
        <v>40028</v>
      </c>
      <c r="J66" s="148" t="s">
        <v>151</v>
      </c>
      <c r="K66" s="78">
        <v>36</v>
      </c>
      <c r="L66" s="78">
        <v>80</v>
      </c>
      <c r="M66" s="107"/>
      <c r="N66" s="54" t="s">
        <v>183</v>
      </c>
      <c r="O66" s="28" t="s">
        <v>128</v>
      </c>
      <c r="P66" s="54" t="s">
        <v>133</v>
      </c>
      <c r="Q66" s="42">
        <f t="shared" si="17"/>
        <v>9385.68</v>
      </c>
      <c r="R66" s="43"/>
      <c r="S66" s="43">
        <f t="shared" si="25"/>
        <v>9385.68</v>
      </c>
      <c r="T66" s="33">
        <f t="shared" si="18"/>
        <v>187.71360000000001</v>
      </c>
      <c r="U66" s="43">
        <f t="shared" si="26"/>
        <v>7508.5439999999999</v>
      </c>
      <c r="V66" s="43">
        <f t="shared" si="27"/>
        <v>15642.8</v>
      </c>
      <c r="W66" s="44">
        <f t="shared" si="19"/>
        <v>891.63960000000009</v>
      </c>
      <c r="X66" s="44">
        <f t="shared" si="28"/>
        <v>281.57040000000001</v>
      </c>
      <c r="Y66" s="44">
        <f t="shared" si="29"/>
        <v>1196.6742000000002</v>
      </c>
      <c r="Z66" s="44">
        <f t="shared" si="30"/>
        <v>187.71360000000001</v>
      </c>
      <c r="AA66" s="35">
        <f t="shared" si="20"/>
        <v>450.37</v>
      </c>
      <c r="AB66" s="51"/>
      <c r="AC66" s="44">
        <f t="shared" si="7"/>
        <v>469.28400000000005</v>
      </c>
      <c r="AD66" s="126">
        <f t="shared" si="21"/>
        <v>300.75324000000001</v>
      </c>
      <c r="AE66" s="126">
        <f t="shared" si="22"/>
        <v>6945.4031999999988</v>
      </c>
      <c r="AF66" s="126"/>
      <c r="AG66" s="126"/>
      <c r="AH66" s="126">
        <v>2500</v>
      </c>
      <c r="AI66" s="44"/>
      <c r="AJ66" s="44">
        <f t="shared" si="24"/>
        <v>187651.40687999999</v>
      </c>
      <c r="AK66" s="52"/>
    </row>
    <row r="67" spans="1:37" ht="14.1" customHeight="1" x14ac:dyDescent="0.2">
      <c r="A67" s="39">
        <v>10</v>
      </c>
      <c r="B67" s="121">
        <v>9</v>
      </c>
      <c r="C67" s="121">
        <v>33</v>
      </c>
      <c r="D67" s="122">
        <v>7</v>
      </c>
      <c r="E67" s="122">
        <v>93300850</v>
      </c>
      <c r="F67" s="123">
        <v>850</v>
      </c>
      <c r="G67" s="51" t="s">
        <v>172</v>
      </c>
      <c r="H67" s="107" t="s">
        <v>179</v>
      </c>
      <c r="I67" s="53">
        <v>40028</v>
      </c>
      <c r="J67" s="148" t="s">
        <v>151</v>
      </c>
      <c r="K67" s="78">
        <v>40</v>
      </c>
      <c r="L67" s="78">
        <v>20</v>
      </c>
      <c r="M67" s="107"/>
      <c r="N67" s="54" t="s">
        <v>183</v>
      </c>
      <c r="O67" s="28" t="s">
        <v>128</v>
      </c>
      <c r="P67" s="54" t="s">
        <v>133</v>
      </c>
      <c r="Q67" s="42">
        <f t="shared" si="17"/>
        <v>4633.6000000000004</v>
      </c>
      <c r="R67" s="43"/>
      <c r="S67" s="43">
        <f>Q67+R67</f>
        <v>4633.6000000000004</v>
      </c>
      <c r="T67" s="33">
        <f t="shared" si="18"/>
        <v>92.672000000000011</v>
      </c>
      <c r="U67" s="43">
        <f>Q67/30*24</f>
        <v>3706.88</v>
      </c>
      <c r="V67" s="43">
        <f>Q67/30*50</f>
        <v>7722.666666666667</v>
      </c>
      <c r="W67" s="44">
        <f t="shared" si="19"/>
        <v>440.19200000000006</v>
      </c>
      <c r="X67" s="44">
        <f>Q67*3%</f>
        <v>139.00800000000001</v>
      </c>
      <c r="Y67" s="44">
        <f>Q67*12.75%</f>
        <v>590.78400000000011</v>
      </c>
      <c r="Z67" s="44">
        <f>Q67*2%</f>
        <v>92.672000000000011</v>
      </c>
      <c r="AA67" s="35">
        <f t="shared" si="20"/>
        <v>232.95</v>
      </c>
      <c r="AB67" s="51"/>
      <c r="AC67" s="44">
        <f t="shared" si="7"/>
        <v>231.68000000000004</v>
      </c>
      <c r="AD67" s="126">
        <f t="shared" si="21"/>
        <v>150.75360000000001</v>
      </c>
      <c r="AE67" s="126">
        <f t="shared" si="22"/>
        <v>3428.864</v>
      </c>
      <c r="AF67" s="126">
        <f t="shared" si="23"/>
        <v>271.3</v>
      </c>
      <c r="AG67" s="126"/>
      <c r="AH67" s="126"/>
      <c r="AI67" s="44"/>
      <c r="AJ67" s="44">
        <f t="shared" si="24"/>
        <v>91832.969866666666</v>
      </c>
      <c r="AK67" s="52"/>
    </row>
    <row r="68" spans="1:37" ht="14.1" customHeight="1" x14ac:dyDescent="0.2">
      <c r="A68" s="39">
        <v>11</v>
      </c>
      <c r="B68" s="121">
        <v>9</v>
      </c>
      <c r="C68" s="121">
        <v>33</v>
      </c>
      <c r="D68" s="122">
        <v>7</v>
      </c>
      <c r="E68" s="122">
        <v>93300850</v>
      </c>
      <c r="F68" s="123">
        <v>850</v>
      </c>
      <c r="G68" s="51" t="s">
        <v>272</v>
      </c>
      <c r="H68" s="106" t="s">
        <v>226</v>
      </c>
      <c r="I68" s="53">
        <v>40406</v>
      </c>
      <c r="J68" s="148" t="s">
        <v>151</v>
      </c>
      <c r="K68" s="78"/>
      <c r="L68" s="78">
        <v>80</v>
      </c>
      <c r="M68" s="107"/>
      <c r="N68" s="54" t="s">
        <v>274</v>
      </c>
      <c r="O68" s="28" t="s">
        <v>128</v>
      </c>
      <c r="P68" s="54" t="s">
        <v>133</v>
      </c>
      <c r="Q68" s="42">
        <f t="shared" si="17"/>
        <v>6729.6</v>
      </c>
      <c r="R68" s="43"/>
      <c r="S68" s="43">
        <f t="shared" ref="S68:S69" si="31">Q68+R68</f>
        <v>6729.6</v>
      </c>
      <c r="T68" s="33"/>
      <c r="U68" s="43">
        <f t="shared" ref="U68:U69" si="32">Q68/30*24</f>
        <v>5383.68</v>
      </c>
      <c r="V68" s="43">
        <f t="shared" ref="V68:V69" si="33">Q68/30*50</f>
        <v>11216.000000000002</v>
      </c>
      <c r="W68" s="44">
        <f t="shared" si="19"/>
        <v>639.31200000000001</v>
      </c>
      <c r="X68" s="44">
        <f t="shared" ref="X68:X69" si="34">Q68*3%</f>
        <v>201.88800000000001</v>
      </c>
      <c r="Y68" s="44">
        <f t="shared" ref="Y68:Y69" si="35">Q68*12.75%</f>
        <v>858.02400000000011</v>
      </c>
      <c r="Z68" s="44">
        <f t="shared" ref="Z68:Z69" si="36">Q68*2%</f>
        <v>134.59200000000001</v>
      </c>
      <c r="AA68" s="35">
        <f t="shared" si="20"/>
        <v>310.59999999999997</v>
      </c>
      <c r="AB68" s="51"/>
      <c r="AC68" s="44">
        <f t="shared" ref="AC68:AC69" si="37">Q68*5%</f>
        <v>336.48</v>
      </c>
      <c r="AD68" s="126">
        <f t="shared" si="21"/>
        <v>213</v>
      </c>
      <c r="AE68" s="126">
        <f t="shared" si="22"/>
        <v>4979.9039999999995</v>
      </c>
      <c r="AF68" s="126"/>
      <c r="AG68" s="126"/>
      <c r="AH68" s="126">
        <v>2500</v>
      </c>
      <c r="AI68" s="44"/>
      <c r="AJ68" s="44">
        <f t="shared" si="24"/>
        <v>133460.25599999999</v>
      </c>
      <c r="AK68" s="52"/>
    </row>
    <row r="69" spans="1:37" ht="14.1" customHeight="1" x14ac:dyDescent="0.2">
      <c r="A69" s="39">
        <v>12</v>
      </c>
      <c r="B69" s="121">
        <v>9</v>
      </c>
      <c r="C69" s="121">
        <v>33</v>
      </c>
      <c r="D69" s="122">
        <v>7</v>
      </c>
      <c r="E69" s="122">
        <v>93300850</v>
      </c>
      <c r="F69" s="123">
        <v>850</v>
      </c>
      <c r="G69" s="51" t="s">
        <v>273</v>
      </c>
      <c r="H69" s="107" t="s">
        <v>227</v>
      </c>
      <c r="I69" s="53">
        <v>40406</v>
      </c>
      <c r="J69" s="148" t="s">
        <v>151</v>
      </c>
      <c r="K69" s="78">
        <v>56</v>
      </c>
      <c r="L69" s="78">
        <v>20</v>
      </c>
      <c r="M69" s="107"/>
      <c r="N69" s="54" t="s">
        <v>183</v>
      </c>
      <c r="O69" s="28" t="s">
        <v>128</v>
      </c>
      <c r="P69" s="54" t="s">
        <v>133</v>
      </c>
      <c r="Q69" s="42">
        <f t="shared" si="17"/>
        <v>5814.08</v>
      </c>
      <c r="R69" s="43"/>
      <c r="S69" s="43">
        <f t="shared" si="31"/>
        <v>5814.08</v>
      </c>
      <c r="T69" s="33"/>
      <c r="U69" s="43">
        <f t="shared" si="32"/>
        <v>4651.2639999999992</v>
      </c>
      <c r="V69" s="43">
        <f t="shared" si="33"/>
        <v>9690.1333333333332</v>
      </c>
      <c r="W69" s="44">
        <f t="shared" si="19"/>
        <v>552.33759999999995</v>
      </c>
      <c r="X69" s="44">
        <f t="shared" si="34"/>
        <v>174.42239999999998</v>
      </c>
      <c r="Y69" s="44">
        <f t="shared" si="35"/>
        <v>741.29520000000002</v>
      </c>
      <c r="Z69" s="44">
        <f t="shared" si="36"/>
        <v>116.2816</v>
      </c>
      <c r="AA69" s="35">
        <f t="shared" si="20"/>
        <v>295.07</v>
      </c>
      <c r="AB69" s="51"/>
      <c r="AC69" s="44">
        <f t="shared" si="37"/>
        <v>290.70400000000001</v>
      </c>
      <c r="AD69" s="126">
        <f t="shared" si="21"/>
        <v>189.75504000000001</v>
      </c>
      <c r="AE69" s="126">
        <f t="shared" si="22"/>
        <v>4302.4191999999994</v>
      </c>
      <c r="AF69" s="126"/>
      <c r="AG69" s="126"/>
      <c r="AH69" s="126">
        <v>2500</v>
      </c>
      <c r="AI69" s="44"/>
      <c r="AJ69" s="44">
        <f t="shared" si="24"/>
        <v>116033.42261333331</v>
      </c>
      <c r="AK69" s="52"/>
    </row>
    <row r="70" spans="1:37" hidden="1" x14ac:dyDescent="0.2">
      <c r="A70" s="39">
        <v>13</v>
      </c>
      <c r="B70" s="121">
        <v>9</v>
      </c>
      <c r="C70" s="121">
        <v>33</v>
      </c>
      <c r="D70" s="122">
        <v>7</v>
      </c>
      <c r="E70" s="122">
        <v>93300850</v>
      </c>
      <c r="F70" s="123">
        <v>850</v>
      </c>
      <c r="G70" s="51" t="s">
        <v>196</v>
      </c>
      <c r="H70" s="46" t="s">
        <v>228</v>
      </c>
      <c r="I70" s="53">
        <v>40590</v>
      </c>
      <c r="J70" s="148" t="s">
        <v>151</v>
      </c>
      <c r="K70" s="78"/>
      <c r="L70" s="78"/>
      <c r="M70" s="107"/>
      <c r="N70" s="54" t="s">
        <v>183</v>
      </c>
      <c r="O70" s="28" t="s">
        <v>128</v>
      </c>
      <c r="P70" s="54" t="s">
        <v>133</v>
      </c>
      <c r="Q70" s="42">
        <f t="shared" si="17"/>
        <v>0</v>
      </c>
      <c r="R70" s="43"/>
      <c r="S70" s="43">
        <f t="shared" ref="S70:S83" si="38">Q70+R70</f>
        <v>0</v>
      </c>
      <c r="T70" s="33">
        <f t="shared" si="18"/>
        <v>0</v>
      </c>
      <c r="U70" s="43">
        <f t="shared" ref="U70:U83" si="39">Q70/30*24</f>
        <v>0</v>
      </c>
      <c r="V70" s="43">
        <f t="shared" ref="V70:V83" si="40">Q70/30*50</f>
        <v>0</v>
      </c>
      <c r="W70" s="44">
        <f t="shared" si="19"/>
        <v>0</v>
      </c>
      <c r="X70" s="44">
        <f t="shared" ref="X70:X83" si="41">Q70*3%</f>
        <v>0</v>
      </c>
      <c r="Y70" s="44">
        <f t="shared" ref="Y70:Y83" si="42">Q70*12.75%</f>
        <v>0</v>
      </c>
      <c r="Z70" s="44">
        <f t="shared" ref="Z70:Z83" si="43">Q70*2%</f>
        <v>0</v>
      </c>
      <c r="AA70" s="35">
        <f t="shared" si="20"/>
        <v>0</v>
      </c>
      <c r="AB70" s="51"/>
      <c r="AC70" s="44">
        <f t="shared" ref="AC70:AC83" si="44">Q70*5%</f>
        <v>0</v>
      </c>
      <c r="AD70" s="126">
        <f t="shared" si="21"/>
        <v>0</v>
      </c>
      <c r="AE70" s="126">
        <f t="shared" si="22"/>
        <v>0</v>
      </c>
      <c r="AF70" s="126">
        <f t="shared" si="23"/>
        <v>0</v>
      </c>
      <c r="AG70" s="126"/>
      <c r="AH70" s="126">
        <v>2500</v>
      </c>
      <c r="AI70" s="44"/>
      <c r="AJ70" s="44">
        <f t="shared" si="24"/>
        <v>2500</v>
      </c>
      <c r="AK70" s="52"/>
    </row>
    <row r="71" spans="1:37" hidden="1" x14ac:dyDescent="0.2">
      <c r="A71" s="39">
        <v>14</v>
      </c>
      <c r="B71" s="121">
        <v>9</v>
      </c>
      <c r="C71" s="121">
        <v>33</v>
      </c>
      <c r="D71" s="122">
        <v>7</v>
      </c>
      <c r="E71" s="122">
        <v>93300850</v>
      </c>
      <c r="F71" s="123">
        <v>850</v>
      </c>
      <c r="G71" s="51" t="s">
        <v>197</v>
      </c>
      <c r="H71" s="46" t="s">
        <v>229</v>
      </c>
      <c r="I71" s="53">
        <v>40590</v>
      </c>
      <c r="J71" s="148" t="s">
        <v>151</v>
      </c>
      <c r="K71" s="78"/>
      <c r="L71" s="78"/>
      <c r="M71" s="107"/>
      <c r="N71" s="54" t="s">
        <v>183</v>
      </c>
      <c r="O71" s="28" t="s">
        <v>128</v>
      </c>
      <c r="P71" s="54" t="s">
        <v>133</v>
      </c>
      <c r="Q71" s="42">
        <f t="shared" si="17"/>
        <v>0</v>
      </c>
      <c r="R71" s="43"/>
      <c r="S71" s="43">
        <f t="shared" si="38"/>
        <v>0</v>
      </c>
      <c r="T71" s="33">
        <f t="shared" si="18"/>
        <v>0</v>
      </c>
      <c r="U71" s="43">
        <f t="shared" si="39"/>
        <v>0</v>
      </c>
      <c r="V71" s="43">
        <f t="shared" si="40"/>
        <v>0</v>
      </c>
      <c r="W71" s="44">
        <f t="shared" si="19"/>
        <v>0</v>
      </c>
      <c r="X71" s="44">
        <f t="shared" si="41"/>
        <v>0</v>
      </c>
      <c r="Y71" s="44">
        <f t="shared" si="42"/>
        <v>0</v>
      </c>
      <c r="Z71" s="44">
        <f t="shared" si="43"/>
        <v>0</v>
      </c>
      <c r="AA71" s="35">
        <f t="shared" si="20"/>
        <v>0</v>
      </c>
      <c r="AB71" s="51"/>
      <c r="AC71" s="44">
        <f t="shared" si="44"/>
        <v>0</v>
      </c>
      <c r="AD71" s="126">
        <f t="shared" si="21"/>
        <v>0</v>
      </c>
      <c r="AE71" s="126">
        <f t="shared" si="22"/>
        <v>0</v>
      </c>
      <c r="AF71" s="126">
        <f t="shared" si="23"/>
        <v>0</v>
      </c>
      <c r="AG71" s="126"/>
      <c r="AH71" s="126">
        <v>2500</v>
      </c>
      <c r="AI71" s="44"/>
      <c r="AJ71" s="44">
        <f t="shared" si="24"/>
        <v>2500</v>
      </c>
      <c r="AK71" s="52"/>
    </row>
    <row r="72" spans="1:37" hidden="1" x14ac:dyDescent="0.2">
      <c r="A72" s="39">
        <v>15</v>
      </c>
      <c r="B72" s="121">
        <v>9</v>
      </c>
      <c r="C72" s="121">
        <v>33</v>
      </c>
      <c r="D72" s="122">
        <v>7</v>
      </c>
      <c r="E72" s="122">
        <v>93300850</v>
      </c>
      <c r="F72" s="123">
        <v>850</v>
      </c>
      <c r="G72" s="51" t="s">
        <v>198</v>
      </c>
      <c r="H72" s="46" t="s">
        <v>230</v>
      </c>
      <c r="I72" s="53">
        <v>40603</v>
      </c>
      <c r="J72" s="148" t="s">
        <v>151</v>
      </c>
      <c r="K72" s="78"/>
      <c r="L72" s="78"/>
      <c r="M72" s="107"/>
      <c r="N72" s="54" t="s">
        <v>183</v>
      </c>
      <c r="O72" s="28" t="s">
        <v>128</v>
      </c>
      <c r="P72" s="54" t="s">
        <v>133</v>
      </c>
      <c r="Q72" s="42">
        <f t="shared" si="17"/>
        <v>0</v>
      </c>
      <c r="R72" s="43"/>
      <c r="S72" s="43">
        <f t="shared" si="38"/>
        <v>0</v>
      </c>
      <c r="T72" s="33">
        <f t="shared" si="18"/>
        <v>0</v>
      </c>
      <c r="U72" s="43">
        <f t="shared" si="39"/>
        <v>0</v>
      </c>
      <c r="V72" s="43">
        <f t="shared" si="40"/>
        <v>0</v>
      </c>
      <c r="W72" s="44">
        <f t="shared" si="19"/>
        <v>0</v>
      </c>
      <c r="X72" s="44">
        <f t="shared" si="41"/>
        <v>0</v>
      </c>
      <c r="Y72" s="44">
        <f t="shared" si="42"/>
        <v>0</v>
      </c>
      <c r="Z72" s="44">
        <f t="shared" si="43"/>
        <v>0</v>
      </c>
      <c r="AA72" s="35">
        <f t="shared" si="20"/>
        <v>0</v>
      </c>
      <c r="AB72" s="51"/>
      <c r="AC72" s="44">
        <f t="shared" si="44"/>
        <v>0</v>
      </c>
      <c r="AD72" s="126">
        <f t="shared" si="21"/>
        <v>0</v>
      </c>
      <c r="AE72" s="126">
        <f t="shared" si="22"/>
        <v>0</v>
      </c>
      <c r="AF72" s="126">
        <f t="shared" si="23"/>
        <v>0</v>
      </c>
      <c r="AG72" s="126"/>
      <c r="AH72" s="126">
        <v>2500</v>
      </c>
      <c r="AI72" s="44"/>
      <c r="AJ72" s="44">
        <f t="shared" si="24"/>
        <v>2500</v>
      </c>
      <c r="AK72" s="52"/>
    </row>
    <row r="73" spans="1:37" ht="14.1" customHeight="1" x14ac:dyDescent="0.2">
      <c r="A73" s="39">
        <v>13</v>
      </c>
      <c r="B73" s="121">
        <v>9</v>
      </c>
      <c r="C73" s="121">
        <v>33</v>
      </c>
      <c r="D73" s="122">
        <v>7</v>
      </c>
      <c r="E73" s="122">
        <v>93300850</v>
      </c>
      <c r="F73" s="123">
        <v>850</v>
      </c>
      <c r="G73" s="120" t="s">
        <v>269</v>
      </c>
      <c r="H73" s="46"/>
      <c r="I73" s="53">
        <v>41290</v>
      </c>
      <c r="J73" s="148" t="s">
        <v>151</v>
      </c>
      <c r="K73" s="78">
        <v>104</v>
      </c>
      <c r="L73" s="78">
        <v>24</v>
      </c>
      <c r="M73" s="107"/>
      <c r="N73" s="54" t="s">
        <v>183</v>
      </c>
      <c r="O73" s="28" t="s">
        <v>128</v>
      </c>
      <c r="P73" s="54" t="s">
        <v>133</v>
      </c>
      <c r="Q73" s="42">
        <f t="shared" si="17"/>
        <v>9692</v>
      </c>
      <c r="R73" s="43"/>
      <c r="S73" s="43">
        <f t="shared" si="38"/>
        <v>9692</v>
      </c>
      <c r="T73" s="33"/>
      <c r="U73" s="43">
        <f t="shared" si="39"/>
        <v>7753.6</v>
      </c>
      <c r="V73" s="43">
        <f t="shared" si="40"/>
        <v>16153.333333333334</v>
      </c>
      <c r="W73" s="44">
        <f t="shared" si="19"/>
        <v>920.74</v>
      </c>
      <c r="X73" s="44">
        <f t="shared" si="41"/>
        <v>290.76</v>
      </c>
      <c r="Y73" s="44">
        <f t="shared" si="42"/>
        <v>1235.73</v>
      </c>
      <c r="Z73" s="44">
        <f t="shared" si="43"/>
        <v>193.84</v>
      </c>
      <c r="AA73" s="35">
        <f t="shared" si="20"/>
        <v>496.96</v>
      </c>
      <c r="AB73" s="51"/>
      <c r="AC73" s="44">
        <f t="shared" si="44"/>
        <v>484.6</v>
      </c>
      <c r="AD73" s="126">
        <f t="shared" si="21"/>
        <v>317.40935999999999</v>
      </c>
      <c r="AE73" s="126">
        <f t="shared" si="22"/>
        <v>7172.08</v>
      </c>
      <c r="AF73" s="126"/>
      <c r="AG73" s="126"/>
      <c r="AH73" s="126">
        <v>2500</v>
      </c>
      <c r="AI73" s="44"/>
      <c r="AJ73" s="44">
        <f t="shared" si="24"/>
        <v>191832.88565333333</v>
      </c>
      <c r="AK73" s="52"/>
    </row>
    <row r="74" spans="1:37" hidden="1" x14ac:dyDescent="0.2">
      <c r="A74" s="39">
        <v>17</v>
      </c>
      <c r="B74" s="121">
        <v>9</v>
      </c>
      <c r="C74" s="121">
        <v>33</v>
      </c>
      <c r="D74" s="122">
        <v>7</v>
      </c>
      <c r="E74" s="122">
        <v>93300850</v>
      </c>
      <c r="F74" s="123">
        <v>850</v>
      </c>
      <c r="G74" s="51"/>
      <c r="H74" s="51"/>
      <c r="I74" s="82">
        <v>41159</v>
      </c>
      <c r="J74" s="148" t="s">
        <v>151</v>
      </c>
      <c r="K74" s="78"/>
      <c r="L74" s="78"/>
      <c r="M74" s="39"/>
      <c r="N74" s="54" t="s">
        <v>183</v>
      </c>
      <c r="O74" s="28" t="s">
        <v>128</v>
      </c>
      <c r="P74" s="54" t="s">
        <v>133</v>
      </c>
      <c r="Q74" s="42">
        <f t="shared" si="17"/>
        <v>0</v>
      </c>
      <c r="R74" s="43"/>
      <c r="S74" s="43">
        <f t="shared" si="38"/>
        <v>0</v>
      </c>
      <c r="T74" s="33">
        <f t="shared" si="18"/>
        <v>0</v>
      </c>
      <c r="U74" s="43">
        <f t="shared" si="39"/>
        <v>0</v>
      </c>
      <c r="V74" s="43">
        <f t="shared" si="40"/>
        <v>0</v>
      </c>
      <c r="W74" s="44">
        <f t="shared" si="19"/>
        <v>0</v>
      </c>
      <c r="X74" s="44">
        <f t="shared" si="41"/>
        <v>0</v>
      </c>
      <c r="Y74" s="44">
        <f t="shared" si="42"/>
        <v>0</v>
      </c>
      <c r="Z74" s="44">
        <f t="shared" si="43"/>
        <v>0</v>
      </c>
      <c r="AA74" s="35">
        <f t="shared" si="20"/>
        <v>0</v>
      </c>
      <c r="AB74" s="51"/>
      <c r="AC74" s="44">
        <f t="shared" si="44"/>
        <v>0</v>
      </c>
      <c r="AD74" s="126">
        <f t="shared" si="21"/>
        <v>0</v>
      </c>
      <c r="AE74" s="126">
        <f t="shared" si="22"/>
        <v>0</v>
      </c>
      <c r="AF74" s="126">
        <f t="shared" si="23"/>
        <v>0</v>
      </c>
      <c r="AG74" s="126"/>
      <c r="AH74" s="126">
        <v>2500</v>
      </c>
      <c r="AI74" s="44"/>
      <c r="AJ74" s="44">
        <f t="shared" si="24"/>
        <v>2500</v>
      </c>
      <c r="AK74" s="52"/>
    </row>
    <row r="75" spans="1:37" hidden="1" x14ac:dyDescent="0.2">
      <c r="A75" s="39">
        <v>18</v>
      </c>
      <c r="B75" s="121">
        <v>9</v>
      </c>
      <c r="C75" s="121">
        <v>33</v>
      </c>
      <c r="D75" s="122">
        <v>7</v>
      </c>
      <c r="E75" s="122">
        <v>93300850</v>
      </c>
      <c r="F75" s="123">
        <v>850</v>
      </c>
      <c r="G75" s="51" t="s">
        <v>258</v>
      </c>
      <c r="H75" s="51"/>
      <c r="I75" s="82">
        <v>41159</v>
      </c>
      <c r="J75" s="148" t="s">
        <v>151</v>
      </c>
      <c r="K75" s="78"/>
      <c r="L75" s="78"/>
      <c r="M75" s="39"/>
      <c r="N75" s="54" t="s">
        <v>183</v>
      </c>
      <c r="O75" s="28" t="s">
        <v>128</v>
      </c>
      <c r="P75" s="54" t="s">
        <v>133</v>
      </c>
      <c r="Q75" s="42">
        <f t="shared" si="17"/>
        <v>0</v>
      </c>
      <c r="R75" s="43"/>
      <c r="S75" s="43">
        <f t="shared" si="38"/>
        <v>0</v>
      </c>
      <c r="T75" s="33">
        <f t="shared" si="18"/>
        <v>0</v>
      </c>
      <c r="U75" s="43">
        <f t="shared" si="39"/>
        <v>0</v>
      </c>
      <c r="V75" s="43">
        <f t="shared" si="40"/>
        <v>0</v>
      </c>
      <c r="W75" s="44">
        <f t="shared" si="19"/>
        <v>0</v>
      </c>
      <c r="X75" s="44">
        <f t="shared" si="41"/>
        <v>0</v>
      </c>
      <c r="Y75" s="44">
        <f t="shared" si="42"/>
        <v>0</v>
      </c>
      <c r="Z75" s="44">
        <f t="shared" si="43"/>
        <v>0</v>
      </c>
      <c r="AA75" s="35">
        <f t="shared" si="20"/>
        <v>0</v>
      </c>
      <c r="AB75" s="51"/>
      <c r="AC75" s="44">
        <f t="shared" si="44"/>
        <v>0</v>
      </c>
      <c r="AD75" s="126">
        <f t="shared" si="21"/>
        <v>0</v>
      </c>
      <c r="AE75" s="126">
        <f t="shared" si="22"/>
        <v>0</v>
      </c>
      <c r="AF75" s="126">
        <f t="shared" si="23"/>
        <v>0</v>
      </c>
      <c r="AG75" s="126"/>
      <c r="AH75" s="126">
        <v>2500</v>
      </c>
      <c r="AI75" s="44"/>
      <c r="AJ75" s="44">
        <f t="shared" si="24"/>
        <v>2500</v>
      </c>
      <c r="AK75" s="52"/>
    </row>
    <row r="76" spans="1:37" ht="14.1" customHeight="1" x14ac:dyDescent="0.2">
      <c r="A76" s="39">
        <v>14</v>
      </c>
      <c r="B76" s="121">
        <v>9</v>
      </c>
      <c r="C76" s="121">
        <v>33</v>
      </c>
      <c r="D76" s="122">
        <v>7</v>
      </c>
      <c r="E76" s="122">
        <v>93300850</v>
      </c>
      <c r="F76" s="123">
        <v>850</v>
      </c>
      <c r="G76" s="51" t="s">
        <v>259</v>
      </c>
      <c r="H76" s="51"/>
      <c r="I76" s="82">
        <v>40422</v>
      </c>
      <c r="J76" s="148" t="s">
        <v>151</v>
      </c>
      <c r="K76" s="78">
        <v>72</v>
      </c>
      <c r="L76" s="78">
        <v>28</v>
      </c>
      <c r="M76" s="39"/>
      <c r="N76" s="54" t="s">
        <v>183</v>
      </c>
      <c r="O76" s="28" t="s">
        <v>128</v>
      </c>
      <c r="P76" s="54" t="s">
        <v>133</v>
      </c>
      <c r="Q76" s="42">
        <f t="shared" si="17"/>
        <v>7667.52</v>
      </c>
      <c r="R76" s="43"/>
      <c r="S76" s="43">
        <f t="shared" si="38"/>
        <v>7667.52</v>
      </c>
      <c r="T76" s="33"/>
      <c r="U76" s="43">
        <f t="shared" si="39"/>
        <v>6134.0159999999996</v>
      </c>
      <c r="V76" s="43">
        <f t="shared" si="40"/>
        <v>12779.2</v>
      </c>
      <c r="W76" s="44">
        <f t="shared" si="19"/>
        <v>728.4144</v>
      </c>
      <c r="X76" s="44">
        <f t="shared" si="41"/>
        <v>230.0256</v>
      </c>
      <c r="Y76" s="44">
        <f t="shared" si="42"/>
        <v>977.60880000000009</v>
      </c>
      <c r="Z76" s="44">
        <f t="shared" si="43"/>
        <v>153.35040000000001</v>
      </c>
      <c r="AA76" s="35">
        <f t="shared" si="20"/>
        <v>388.25</v>
      </c>
      <c r="AB76" s="51"/>
      <c r="AC76" s="44">
        <f t="shared" si="44"/>
        <v>383.37600000000003</v>
      </c>
      <c r="AD76" s="126">
        <f t="shared" si="21"/>
        <v>250.05648000000002</v>
      </c>
      <c r="AE76" s="126">
        <f t="shared" si="22"/>
        <v>5673.9647999999997</v>
      </c>
      <c r="AF76" s="126">
        <f t="shared" si="23"/>
        <v>488.34</v>
      </c>
      <c r="AG76" s="126"/>
      <c r="AH76" s="126">
        <v>2500</v>
      </c>
      <c r="AI76" s="44"/>
      <c r="AJ76" s="44">
        <f t="shared" si="24"/>
        <v>152701.60495999997</v>
      </c>
      <c r="AK76" s="52"/>
    </row>
    <row r="77" spans="1:37" ht="14.1" customHeight="1" x14ac:dyDescent="0.2">
      <c r="A77" s="39">
        <v>15</v>
      </c>
      <c r="B77" s="121">
        <v>9</v>
      </c>
      <c r="C77" s="121">
        <v>33</v>
      </c>
      <c r="D77" s="122">
        <v>7</v>
      </c>
      <c r="E77" s="122">
        <v>93300850</v>
      </c>
      <c r="F77" s="123">
        <v>850</v>
      </c>
      <c r="G77" s="51" t="s">
        <v>260</v>
      </c>
      <c r="H77" s="51"/>
      <c r="I77" s="82">
        <v>40422</v>
      </c>
      <c r="J77" s="148" t="s">
        <v>151</v>
      </c>
      <c r="K77" s="78">
        <v>104</v>
      </c>
      <c r="L77" s="78">
        <v>36</v>
      </c>
      <c r="M77" s="39"/>
      <c r="N77" s="54" t="s">
        <v>183</v>
      </c>
      <c r="O77" s="28" t="s">
        <v>128</v>
      </c>
      <c r="P77" s="54" t="s">
        <v>133</v>
      </c>
      <c r="Q77" s="42">
        <f t="shared" si="17"/>
        <v>10701.44</v>
      </c>
      <c r="R77" s="43"/>
      <c r="S77" s="43">
        <f t="shared" si="38"/>
        <v>10701.44</v>
      </c>
      <c r="T77" s="33"/>
      <c r="U77" s="43">
        <f t="shared" si="39"/>
        <v>8561.152</v>
      </c>
      <c r="V77" s="43">
        <f t="shared" si="40"/>
        <v>17835.733333333334</v>
      </c>
      <c r="W77" s="44">
        <f t="shared" si="19"/>
        <v>1016.6368000000001</v>
      </c>
      <c r="X77" s="44">
        <f t="shared" si="41"/>
        <v>321.04320000000001</v>
      </c>
      <c r="Y77" s="44">
        <f t="shared" si="42"/>
        <v>1364.4336000000001</v>
      </c>
      <c r="Z77" s="44">
        <f t="shared" si="43"/>
        <v>214.02880000000002</v>
      </c>
      <c r="AA77" s="35">
        <f t="shared" si="20"/>
        <v>543.54999999999995</v>
      </c>
      <c r="AB77" s="51"/>
      <c r="AC77" s="44">
        <f t="shared" si="44"/>
        <v>535.072</v>
      </c>
      <c r="AD77" s="126">
        <f t="shared" si="21"/>
        <v>349.35936000000004</v>
      </c>
      <c r="AE77" s="126">
        <f t="shared" si="22"/>
        <v>7919.065599999999</v>
      </c>
      <c r="AF77" s="126"/>
      <c r="AG77" s="126"/>
      <c r="AH77" s="126">
        <v>2500</v>
      </c>
      <c r="AI77" s="44"/>
      <c r="AJ77" s="44">
        <f t="shared" si="24"/>
        <v>211476.92405333332</v>
      </c>
      <c r="AK77" s="52"/>
    </row>
    <row r="78" spans="1:37" ht="14.1" customHeight="1" x14ac:dyDescent="0.2">
      <c r="A78" s="39">
        <v>16</v>
      </c>
      <c r="B78" s="121">
        <v>9</v>
      </c>
      <c r="C78" s="121">
        <v>33</v>
      </c>
      <c r="D78" s="122">
        <v>7</v>
      </c>
      <c r="E78" s="122">
        <v>93300850</v>
      </c>
      <c r="F78" s="123">
        <v>850</v>
      </c>
      <c r="G78" s="51" t="s">
        <v>261</v>
      </c>
      <c r="H78" s="51"/>
      <c r="I78" s="82">
        <v>40406</v>
      </c>
      <c r="J78" s="148" t="s">
        <v>151</v>
      </c>
      <c r="K78" s="78"/>
      <c r="L78" s="78">
        <v>16</v>
      </c>
      <c r="M78" s="39"/>
      <c r="N78" s="54" t="s">
        <v>275</v>
      </c>
      <c r="O78" s="28" t="s">
        <v>128</v>
      </c>
      <c r="P78" s="54" t="s">
        <v>133</v>
      </c>
      <c r="Q78" s="42">
        <f t="shared" si="17"/>
        <v>1345.92</v>
      </c>
      <c r="R78" s="43"/>
      <c r="S78" s="43">
        <f t="shared" si="38"/>
        <v>1345.92</v>
      </c>
      <c r="T78" s="33"/>
      <c r="U78" s="43">
        <f t="shared" si="39"/>
        <v>1076.7360000000001</v>
      </c>
      <c r="V78" s="43">
        <f t="shared" si="40"/>
        <v>2243.2000000000003</v>
      </c>
      <c r="W78" s="44">
        <f t="shared" si="19"/>
        <v>127.86240000000001</v>
      </c>
      <c r="X78" s="44">
        <f t="shared" si="41"/>
        <v>40.377600000000001</v>
      </c>
      <c r="Y78" s="44">
        <f t="shared" si="42"/>
        <v>171.60480000000001</v>
      </c>
      <c r="Z78" s="44">
        <f t="shared" si="43"/>
        <v>26.918400000000002</v>
      </c>
      <c r="AA78" s="35">
        <f t="shared" si="20"/>
        <v>62.12</v>
      </c>
      <c r="AB78" s="51"/>
      <c r="AC78" s="44">
        <f t="shared" si="44"/>
        <v>67.296000000000006</v>
      </c>
      <c r="AD78" s="126">
        <f t="shared" si="21"/>
        <v>42.6</v>
      </c>
      <c r="AE78" s="126">
        <f t="shared" si="22"/>
        <v>995.98080000000016</v>
      </c>
      <c r="AF78" s="126"/>
      <c r="AG78" s="126"/>
      <c r="AH78" s="126"/>
      <c r="AI78" s="44"/>
      <c r="AJ78" s="44">
        <f t="shared" si="24"/>
        <v>26192.051200000002</v>
      </c>
      <c r="AK78" s="52"/>
    </row>
    <row r="79" spans="1:37" ht="14.1" customHeight="1" x14ac:dyDescent="0.2">
      <c r="A79" s="39">
        <v>17</v>
      </c>
      <c r="B79" s="121">
        <v>9</v>
      </c>
      <c r="C79" s="121">
        <v>33</v>
      </c>
      <c r="D79" s="122">
        <v>7</v>
      </c>
      <c r="E79" s="122">
        <v>93300850</v>
      </c>
      <c r="F79" s="123">
        <v>850</v>
      </c>
      <c r="G79" s="51" t="s">
        <v>262</v>
      </c>
      <c r="H79" s="51"/>
      <c r="I79" s="82">
        <v>40422</v>
      </c>
      <c r="J79" s="148" t="s">
        <v>151</v>
      </c>
      <c r="K79" s="78"/>
      <c r="L79" s="78">
        <v>40</v>
      </c>
      <c r="M79" s="39"/>
      <c r="N79" s="54" t="s">
        <v>275</v>
      </c>
      <c r="O79" s="28" t="s">
        <v>128</v>
      </c>
      <c r="P79" s="54" t="s">
        <v>133</v>
      </c>
      <c r="Q79" s="42">
        <f t="shared" si="17"/>
        <v>3364.8</v>
      </c>
      <c r="R79" s="43"/>
      <c r="S79" s="43">
        <f t="shared" si="38"/>
        <v>3364.8</v>
      </c>
      <c r="T79" s="33"/>
      <c r="U79" s="43">
        <f t="shared" si="39"/>
        <v>2691.84</v>
      </c>
      <c r="V79" s="43">
        <f t="shared" si="40"/>
        <v>5608.0000000000009</v>
      </c>
      <c r="W79" s="44">
        <f t="shared" si="19"/>
        <v>319.65600000000001</v>
      </c>
      <c r="X79" s="44">
        <f t="shared" si="41"/>
        <v>100.944</v>
      </c>
      <c r="Y79" s="44">
        <f t="shared" si="42"/>
        <v>429.01200000000006</v>
      </c>
      <c r="Z79" s="44">
        <f t="shared" si="43"/>
        <v>67.296000000000006</v>
      </c>
      <c r="AA79" s="35">
        <f t="shared" si="20"/>
        <v>155.29999999999998</v>
      </c>
      <c r="AB79" s="51"/>
      <c r="AC79" s="44">
        <f t="shared" si="44"/>
        <v>168.24</v>
      </c>
      <c r="AD79" s="126">
        <f t="shared" si="21"/>
        <v>106.5</v>
      </c>
      <c r="AE79" s="126">
        <f t="shared" si="22"/>
        <v>2489.9519999999998</v>
      </c>
      <c r="AF79" s="126"/>
      <c r="AG79" s="126"/>
      <c r="AH79" s="126"/>
      <c r="AI79" s="44"/>
      <c r="AJ79" s="44">
        <f t="shared" si="24"/>
        <v>65480.128000000004</v>
      </c>
      <c r="AK79" s="52"/>
    </row>
    <row r="80" spans="1:37" ht="14.1" customHeight="1" x14ac:dyDescent="0.2">
      <c r="A80" s="39">
        <v>18</v>
      </c>
      <c r="B80" s="121">
        <v>9</v>
      </c>
      <c r="C80" s="121">
        <v>33</v>
      </c>
      <c r="D80" s="122">
        <v>7</v>
      </c>
      <c r="E80" s="122">
        <v>93300850</v>
      </c>
      <c r="F80" s="123">
        <v>850</v>
      </c>
      <c r="G80" s="51" t="s">
        <v>263</v>
      </c>
      <c r="H80" s="51"/>
      <c r="I80" s="82">
        <v>40940</v>
      </c>
      <c r="J80" s="148" t="s">
        <v>151</v>
      </c>
      <c r="K80" s="78">
        <v>64</v>
      </c>
      <c r="L80" s="78">
        <v>76</v>
      </c>
      <c r="M80" s="39"/>
      <c r="N80" s="54" t="s">
        <v>183</v>
      </c>
      <c r="O80" s="28" t="s">
        <v>128</v>
      </c>
      <c r="P80" s="54" t="s">
        <v>133</v>
      </c>
      <c r="Q80" s="42">
        <f t="shared" si="17"/>
        <v>11115.04</v>
      </c>
      <c r="R80" s="43"/>
      <c r="S80" s="43">
        <f t="shared" si="38"/>
        <v>11115.04</v>
      </c>
      <c r="T80" s="33"/>
      <c r="U80" s="43">
        <f t="shared" si="39"/>
        <v>8892.0320000000011</v>
      </c>
      <c r="V80" s="43">
        <f t="shared" si="40"/>
        <v>18525.066666666669</v>
      </c>
      <c r="W80" s="44">
        <f t="shared" si="19"/>
        <v>1055.9288000000001</v>
      </c>
      <c r="X80" s="44">
        <f t="shared" si="41"/>
        <v>333.45120000000003</v>
      </c>
      <c r="Y80" s="44">
        <f t="shared" si="42"/>
        <v>1417.1676000000002</v>
      </c>
      <c r="Z80" s="44">
        <f t="shared" si="43"/>
        <v>222.30080000000001</v>
      </c>
      <c r="AA80" s="35">
        <f t="shared" si="20"/>
        <v>543.54999999999995</v>
      </c>
      <c r="AB80" s="51"/>
      <c r="AC80" s="44">
        <f t="shared" si="44"/>
        <v>555.75200000000007</v>
      </c>
      <c r="AD80" s="126">
        <f t="shared" si="21"/>
        <v>358.35576000000003</v>
      </c>
      <c r="AE80" s="126">
        <f t="shared" si="22"/>
        <v>8225.129600000002</v>
      </c>
      <c r="AF80" s="126">
        <f t="shared" si="23"/>
        <v>434.08</v>
      </c>
      <c r="AG80" s="126"/>
      <c r="AH80" s="126">
        <v>2500</v>
      </c>
      <c r="AI80" s="44"/>
      <c r="AJ80" s="44">
        <f t="shared" si="24"/>
        <v>219681.59018666673</v>
      </c>
      <c r="AK80" s="52"/>
    </row>
    <row r="81" spans="1:37" ht="14.1" customHeight="1" x14ac:dyDescent="0.2">
      <c r="A81" s="39">
        <v>19</v>
      </c>
      <c r="B81" s="121">
        <v>9</v>
      </c>
      <c r="C81" s="121">
        <v>33</v>
      </c>
      <c r="D81" s="122">
        <v>7</v>
      </c>
      <c r="E81" s="122">
        <v>93300850</v>
      </c>
      <c r="F81" s="123">
        <v>850</v>
      </c>
      <c r="G81" s="51" t="s">
        <v>264</v>
      </c>
      <c r="H81" s="51"/>
      <c r="I81" s="82">
        <v>40422</v>
      </c>
      <c r="J81" s="148" t="s">
        <v>151</v>
      </c>
      <c r="K81" s="78">
        <v>84</v>
      </c>
      <c r="L81" s="78">
        <v>24</v>
      </c>
      <c r="M81" s="39"/>
      <c r="N81" s="54" t="s">
        <v>183</v>
      </c>
      <c r="O81" s="28" t="s">
        <v>128</v>
      </c>
      <c r="P81" s="54" t="s">
        <v>133</v>
      </c>
      <c r="Q81" s="42">
        <f t="shared" si="17"/>
        <v>8216.4000000000015</v>
      </c>
      <c r="R81" s="43"/>
      <c r="S81" s="43">
        <f t="shared" si="38"/>
        <v>8216.4000000000015</v>
      </c>
      <c r="T81" s="33"/>
      <c r="U81" s="43">
        <f t="shared" si="39"/>
        <v>6573.1200000000008</v>
      </c>
      <c r="V81" s="43">
        <f t="shared" si="40"/>
        <v>13694.000000000002</v>
      </c>
      <c r="W81" s="44">
        <f t="shared" si="19"/>
        <v>780.55800000000011</v>
      </c>
      <c r="X81" s="44">
        <f t="shared" si="41"/>
        <v>246.49200000000005</v>
      </c>
      <c r="Y81" s="44">
        <f t="shared" si="42"/>
        <v>1047.5910000000001</v>
      </c>
      <c r="Z81" s="44">
        <f t="shared" si="43"/>
        <v>164.32800000000003</v>
      </c>
      <c r="AA81" s="35">
        <f t="shared" si="20"/>
        <v>419.31</v>
      </c>
      <c r="AB81" s="51"/>
      <c r="AC81" s="44">
        <f t="shared" si="44"/>
        <v>410.82000000000011</v>
      </c>
      <c r="AD81" s="126">
        <f t="shared" si="21"/>
        <v>268.65755999999999</v>
      </c>
      <c r="AE81" s="126">
        <f t="shared" si="22"/>
        <v>6080.1360000000004</v>
      </c>
      <c r="AF81" s="126"/>
      <c r="AG81" s="126"/>
      <c r="AH81" s="126">
        <v>2500</v>
      </c>
      <c r="AI81" s="44"/>
      <c r="AJ81" s="44">
        <f t="shared" si="24"/>
        <v>162978.11472000001</v>
      </c>
      <c r="AK81" s="52"/>
    </row>
    <row r="82" spans="1:37" ht="14.1" customHeight="1" x14ac:dyDescent="0.2">
      <c r="A82" s="39">
        <v>20</v>
      </c>
      <c r="B82" s="121">
        <v>9</v>
      </c>
      <c r="C82" s="121">
        <v>33</v>
      </c>
      <c r="D82" s="122">
        <v>7</v>
      </c>
      <c r="E82" s="122">
        <v>93300850</v>
      </c>
      <c r="F82" s="123">
        <v>850</v>
      </c>
      <c r="G82" s="51" t="s">
        <v>265</v>
      </c>
      <c r="H82" s="51"/>
      <c r="I82" s="82">
        <v>41122</v>
      </c>
      <c r="J82" s="148" t="s">
        <v>151</v>
      </c>
      <c r="K82" s="78">
        <v>60</v>
      </c>
      <c r="L82" s="78">
        <v>28</v>
      </c>
      <c r="M82" s="39"/>
      <c r="N82" s="54" t="s">
        <v>183</v>
      </c>
      <c r="O82" s="28" t="s">
        <v>128</v>
      </c>
      <c r="P82" s="54" t="s">
        <v>133</v>
      </c>
      <c r="Q82" s="42">
        <f t="shared" si="17"/>
        <v>6782.16</v>
      </c>
      <c r="R82" s="43"/>
      <c r="S82" s="43">
        <f t="shared" si="38"/>
        <v>6782.16</v>
      </c>
      <c r="T82" s="33"/>
      <c r="U82" s="43">
        <f t="shared" si="39"/>
        <v>5425.7280000000001</v>
      </c>
      <c r="V82" s="43">
        <f t="shared" si="40"/>
        <v>11303.6</v>
      </c>
      <c r="W82" s="44">
        <f t="shared" si="19"/>
        <v>644.30520000000001</v>
      </c>
      <c r="X82" s="44">
        <f t="shared" si="41"/>
        <v>203.4648</v>
      </c>
      <c r="Y82" s="44">
        <f t="shared" si="42"/>
        <v>864.72540000000004</v>
      </c>
      <c r="Z82" s="44">
        <f t="shared" si="43"/>
        <v>135.64320000000001</v>
      </c>
      <c r="AA82" s="35">
        <f t="shared" si="20"/>
        <v>341.65999999999997</v>
      </c>
      <c r="AB82" s="51"/>
      <c r="AC82" s="44">
        <f t="shared" si="44"/>
        <v>339.108</v>
      </c>
      <c r="AD82" s="126">
        <f t="shared" si="21"/>
        <v>220.80540000000002</v>
      </c>
      <c r="AE82" s="126">
        <f t="shared" si="22"/>
        <v>5018.7984000000006</v>
      </c>
      <c r="AF82" s="126"/>
      <c r="AG82" s="126"/>
      <c r="AH82" s="126">
        <v>2500</v>
      </c>
      <c r="AI82" s="44"/>
      <c r="AJ82" s="44">
        <f t="shared" si="24"/>
        <v>134900.40240000002</v>
      </c>
      <c r="AK82" s="52"/>
    </row>
    <row r="83" spans="1:37" ht="14.1" customHeight="1" x14ac:dyDescent="0.2">
      <c r="A83" s="39">
        <v>21</v>
      </c>
      <c r="B83" s="121">
        <v>9</v>
      </c>
      <c r="C83" s="121">
        <v>33</v>
      </c>
      <c r="D83" s="122">
        <v>7</v>
      </c>
      <c r="E83" s="122">
        <v>93300850</v>
      </c>
      <c r="F83" s="123">
        <v>850</v>
      </c>
      <c r="G83" s="51" t="s">
        <v>266</v>
      </c>
      <c r="H83" s="51"/>
      <c r="I83" s="82">
        <v>40422</v>
      </c>
      <c r="J83" s="148" t="s">
        <v>151</v>
      </c>
      <c r="K83" s="78">
        <v>8</v>
      </c>
      <c r="L83" s="78">
        <v>24</v>
      </c>
      <c r="M83" s="39"/>
      <c r="N83" s="54" t="s">
        <v>183</v>
      </c>
      <c r="O83" s="28" t="s">
        <v>128</v>
      </c>
      <c r="P83" s="54" t="s">
        <v>133</v>
      </c>
      <c r="Q83" s="42">
        <f t="shared" si="17"/>
        <v>2609.12</v>
      </c>
      <c r="R83" s="43"/>
      <c r="S83" s="43">
        <f t="shared" si="38"/>
        <v>2609.12</v>
      </c>
      <c r="T83" s="33"/>
      <c r="U83" s="43">
        <f t="shared" si="39"/>
        <v>2087.2959999999998</v>
      </c>
      <c r="V83" s="43">
        <f t="shared" si="40"/>
        <v>4348.5333333333328</v>
      </c>
      <c r="W83" s="44">
        <f t="shared" si="19"/>
        <v>247.8664</v>
      </c>
      <c r="X83" s="44">
        <f t="shared" si="41"/>
        <v>78.273599999999988</v>
      </c>
      <c r="Y83" s="44">
        <f t="shared" si="42"/>
        <v>332.6628</v>
      </c>
      <c r="Z83" s="44">
        <f t="shared" si="43"/>
        <v>52.182400000000001</v>
      </c>
      <c r="AA83" s="35">
        <f t="shared" si="20"/>
        <v>124.24</v>
      </c>
      <c r="AB83" s="51"/>
      <c r="AC83" s="44">
        <f t="shared" si="44"/>
        <v>130.45599999999999</v>
      </c>
      <c r="AD83" s="126">
        <f t="shared" si="21"/>
        <v>83.400720000000007</v>
      </c>
      <c r="AE83" s="126">
        <f t="shared" si="22"/>
        <v>1930.7487999999998</v>
      </c>
      <c r="AF83" s="126">
        <f t="shared" si="23"/>
        <v>54.26</v>
      </c>
      <c r="AG83" s="126"/>
      <c r="AH83" s="126"/>
      <c r="AI83" s="44"/>
      <c r="AJ83" s="44">
        <f t="shared" si="24"/>
        <v>50884.245173333336</v>
      </c>
      <c r="AK83" s="52"/>
    </row>
    <row r="84" spans="1:37" ht="14.1" customHeight="1" x14ac:dyDescent="0.2">
      <c r="A84" s="39">
        <v>22</v>
      </c>
      <c r="B84" s="121">
        <v>9</v>
      </c>
      <c r="C84" s="121">
        <v>33</v>
      </c>
      <c r="D84" s="122">
        <v>7</v>
      </c>
      <c r="E84" s="122">
        <v>93300850</v>
      </c>
      <c r="F84" s="123">
        <v>850</v>
      </c>
      <c r="G84" s="51" t="s">
        <v>270</v>
      </c>
      <c r="H84" s="51"/>
      <c r="I84" s="82">
        <v>41122</v>
      </c>
      <c r="J84" s="148" t="s">
        <v>152</v>
      </c>
      <c r="K84" s="78">
        <v>68</v>
      </c>
      <c r="L84" s="78">
        <v>56</v>
      </c>
      <c r="M84" s="39"/>
      <c r="N84" s="54" t="s">
        <v>183</v>
      </c>
      <c r="O84" s="28" t="s">
        <v>128</v>
      </c>
      <c r="P84" s="54" t="s">
        <v>133</v>
      </c>
      <c r="Q84" s="42">
        <f t="shared" si="17"/>
        <v>9727.76</v>
      </c>
      <c r="R84" s="43"/>
      <c r="S84" s="43">
        <f t="shared" ref="S84:S85" si="45">Q84+R84</f>
        <v>9727.76</v>
      </c>
      <c r="T84" s="33"/>
      <c r="U84" s="43">
        <f t="shared" ref="U84:U85" si="46">Q84/30*24</f>
        <v>7782.2080000000005</v>
      </c>
      <c r="V84" s="43">
        <f t="shared" ref="V84:V85" si="47">Q84/30*50</f>
        <v>16212.933333333334</v>
      </c>
      <c r="W84" s="44">
        <f t="shared" si="19"/>
        <v>924.13720000000001</v>
      </c>
      <c r="X84" s="44">
        <f t="shared" ref="X84:X85" si="48">Q84*3%</f>
        <v>291.83280000000002</v>
      </c>
      <c r="Y84" s="44">
        <f t="shared" ref="Y84:Y85" si="49">Q84*12.75%</f>
        <v>1240.2894000000001</v>
      </c>
      <c r="Z84" s="44">
        <f t="shared" ref="Z84:Z85" si="50">Q84*2%</f>
        <v>194.55520000000001</v>
      </c>
      <c r="AA84" s="35">
        <f t="shared" si="20"/>
        <v>481.43</v>
      </c>
      <c r="AB84" s="51"/>
      <c r="AC84" s="44">
        <f t="shared" ref="AC84:AC85" si="51">Q84*5%</f>
        <v>486.38800000000003</v>
      </c>
      <c r="AD84" s="126">
        <f t="shared" si="21"/>
        <v>314.85612000000003</v>
      </c>
      <c r="AE84" s="126">
        <f t="shared" si="22"/>
        <v>7198.5423999999994</v>
      </c>
      <c r="AF84" s="126"/>
      <c r="AG84" s="126"/>
      <c r="AH84" s="126">
        <v>2500</v>
      </c>
      <c r="AI84" s="44"/>
      <c r="AJ84" s="44">
        <f t="shared" si="24"/>
        <v>192278.40037333331</v>
      </c>
      <c r="AK84" s="52"/>
    </row>
    <row r="85" spans="1:37" ht="14.1" customHeight="1" x14ac:dyDescent="0.2">
      <c r="A85" s="39">
        <v>23</v>
      </c>
      <c r="B85" s="121">
        <v>9</v>
      </c>
      <c r="C85" s="121">
        <v>33</v>
      </c>
      <c r="D85" s="122">
        <v>7</v>
      </c>
      <c r="E85" s="122">
        <v>93300850</v>
      </c>
      <c r="F85" s="123">
        <v>850</v>
      </c>
      <c r="G85" s="51" t="s">
        <v>271</v>
      </c>
      <c r="H85" s="51"/>
      <c r="I85" s="82">
        <v>41502</v>
      </c>
      <c r="J85" s="148" t="s">
        <v>153</v>
      </c>
      <c r="K85" s="78">
        <v>40</v>
      </c>
      <c r="L85" s="78">
        <v>8</v>
      </c>
      <c r="M85" s="39"/>
      <c r="N85" s="54" t="s">
        <v>183</v>
      </c>
      <c r="O85" s="28" t="s">
        <v>128</v>
      </c>
      <c r="P85" s="54" t="s">
        <v>133</v>
      </c>
      <c r="Q85" s="42">
        <f t="shared" si="17"/>
        <v>3624.16</v>
      </c>
      <c r="R85" s="43"/>
      <c r="S85" s="43">
        <f t="shared" si="45"/>
        <v>3624.16</v>
      </c>
      <c r="T85" s="33"/>
      <c r="U85" s="43">
        <f t="shared" si="46"/>
        <v>2899.3279999999995</v>
      </c>
      <c r="V85" s="43">
        <f t="shared" si="47"/>
        <v>6040.2666666666664</v>
      </c>
      <c r="W85" s="44">
        <f t="shared" si="19"/>
        <v>344.29519999999997</v>
      </c>
      <c r="X85" s="44">
        <f t="shared" si="48"/>
        <v>108.72479999999999</v>
      </c>
      <c r="Y85" s="44">
        <f t="shared" si="49"/>
        <v>462.0804</v>
      </c>
      <c r="Z85" s="44">
        <f t="shared" si="50"/>
        <v>72.483199999999997</v>
      </c>
      <c r="AA85" s="35">
        <f t="shared" si="20"/>
        <v>186.35999999999999</v>
      </c>
      <c r="AB85" s="51"/>
      <c r="AC85" s="44">
        <f t="shared" si="51"/>
        <v>181.208</v>
      </c>
      <c r="AD85" s="126">
        <f t="shared" si="21"/>
        <v>118.8036</v>
      </c>
      <c r="AE85" s="126">
        <f t="shared" si="22"/>
        <v>2681.8783999999996</v>
      </c>
      <c r="AF85" s="126"/>
      <c r="AG85" s="126"/>
      <c r="AH85" s="126"/>
      <c r="AI85" s="44"/>
      <c r="AJ85" s="44">
        <f t="shared" si="24"/>
        <v>70805.567466666675</v>
      </c>
      <c r="AK85" s="52"/>
    </row>
    <row r="86" spans="1:37" x14ac:dyDescent="0.2">
      <c r="A86" s="86"/>
      <c r="B86" s="87"/>
      <c r="C86" s="87"/>
      <c r="D86" s="88"/>
      <c r="E86" s="88"/>
      <c r="F86" s="89"/>
      <c r="G86" s="52"/>
      <c r="H86" s="52"/>
      <c r="I86" s="90"/>
      <c r="J86" s="99"/>
      <c r="K86" s="91"/>
      <c r="L86" s="91"/>
      <c r="M86" s="86"/>
      <c r="N86" s="92"/>
      <c r="O86" s="93"/>
      <c r="P86" s="92"/>
      <c r="Q86" s="147">
        <f t="shared" ref="Q86:AI86" si="52">SUM(Q56:Q85)</f>
        <v>168565.68000000002</v>
      </c>
      <c r="R86" s="147">
        <f t="shared" si="52"/>
        <v>0</v>
      </c>
      <c r="S86" s="147">
        <f t="shared" si="52"/>
        <v>168565.68000000002</v>
      </c>
      <c r="T86" s="147">
        <f t="shared" si="52"/>
        <v>1623.5136</v>
      </c>
      <c r="U86" s="147">
        <f t="shared" si="52"/>
        <v>134852.54400000002</v>
      </c>
      <c r="V86" s="147">
        <f t="shared" si="52"/>
        <v>280942.80000000005</v>
      </c>
      <c r="W86" s="147">
        <f t="shared" si="52"/>
        <v>16013.739600000004</v>
      </c>
      <c r="X86" s="147">
        <f t="shared" si="52"/>
        <v>5056.9704000000002</v>
      </c>
      <c r="Y86" s="147">
        <f t="shared" si="52"/>
        <v>21492.124199999995</v>
      </c>
      <c r="Z86" s="147">
        <f t="shared" si="52"/>
        <v>3371.3136</v>
      </c>
      <c r="AA86" s="147">
        <f t="shared" si="52"/>
        <v>8324.08</v>
      </c>
      <c r="AB86" s="147">
        <f t="shared" si="52"/>
        <v>0</v>
      </c>
      <c r="AC86" s="147">
        <f t="shared" si="52"/>
        <v>8428.2840000000015</v>
      </c>
      <c r="AD86" s="147">
        <f t="shared" si="52"/>
        <v>5452.0025999999998</v>
      </c>
      <c r="AE86" s="147">
        <f t="shared" si="52"/>
        <v>124738.60320000003</v>
      </c>
      <c r="AF86" s="147">
        <f t="shared" si="52"/>
        <v>1817.7099999999998</v>
      </c>
      <c r="AG86" s="147">
        <f t="shared" si="52"/>
        <v>0</v>
      </c>
      <c r="AH86" s="147">
        <f t="shared" si="52"/>
        <v>55000</v>
      </c>
      <c r="AI86" s="147">
        <f t="shared" si="52"/>
        <v>0</v>
      </c>
      <c r="AJ86" s="147">
        <f>SUM(AJ56:AJ85)</f>
        <v>3364573.0291999993</v>
      </c>
      <c r="AK86" s="52"/>
    </row>
    <row r="87" spans="1:37" x14ac:dyDescent="0.2">
      <c r="A87" s="86"/>
      <c r="B87" s="87"/>
      <c r="C87" s="87"/>
      <c r="D87" s="88"/>
      <c r="E87" s="88"/>
      <c r="F87" s="89"/>
      <c r="G87" s="52"/>
      <c r="H87" s="52"/>
      <c r="I87" s="90"/>
      <c r="J87" s="99"/>
      <c r="K87" s="91"/>
      <c r="L87" s="91"/>
      <c r="M87" s="86"/>
      <c r="N87" s="92"/>
      <c r="O87" s="93"/>
      <c r="P87" s="92"/>
      <c r="Q87" s="94"/>
      <c r="R87" s="95"/>
      <c r="S87" s="95"/>
      <c r="T87" s="96"/>
      <c r="U87" s="95"/>
      <c r="V87" s="95"/>
      <c r="W87" s="36"/>
      <c r="X87" s="36"/>
      <c r="Y87" s="36"/>
      <c r="Z87" s="36"/>
      <c r="AA87" s="125"/>
      <c r="AB87" s="52"/>
      <c r="AC87" s="36"/>
      <c r="AD87" s="52"/>
      <c r="AE87" s="52"/>
      <c r="AF87" s="52"/>
      <c r="AG87" s="52"/>
      <c r="AH87" s="52"/>
      <c r="AI87" s="36"/>
      <c r="AJ87" s="36"/>
      <c r="AK87" s="52"/>
    </row>
    <row r="88" spans="1:37" x14ac:dyDescent="0.2">
      <c r="A88" s="86"/>
      <c r="B88" s="87"/>
      <c r="C88" s="87"/>
      <c r="D88" s="88"/>
      <c r="E88" s="88"/>
      <c r="F88" s="89"/>
      <c r="G88" s="52"/>
      <c r="H88" s="52"/>
      <c r="I88" s="90"/>
      <c r="J88" s="99"/>
      <c r="K88" s="91"/>
      <c r="L88" s="91"/>
      <c r="M88" s="86"/>
      <c r="N88" s="92"/>
      <c r="O88" s="93"/>
      <c r="P88" s="92"/>
      <c r="Q88" s="94"/>
      <c r="R88" s="95"/>
      <c r="S88" s="95"/>
      <c r="T88" s="96"/>
      <c r="U88" s="95"/>
      <c r="V88" s="95"/>
      <c r="W88" s="36"/>
      <c r="X88" s="36"/>
      <c r="Y88" s="36"/>
      <c r="Z88" s="36"/>
      <c r="AA88" s="97"/>
      <c r="AB88" s="52"/>
      <c r="AC88" s="36"/>
      <c r="AD88" s="52"/>
      <c r="AE88" s="52"/>
      <c r="AF88" s="52"/>
      <c r="AG88" s="52"/>
      <c r="AH88" s="52"/>
      <c r="AI88" s="36"/>
      <c r="AJ88" s="36"/>
      <c r="AK88" s="52"/>
    </row>
    <row r="89" spans="1:37" x14ac:dyDescent="0.2">
      <c r="A89" s="86"/>
      <c r="B89" s="87"/>
      <c r="C89" s="87"/>
      <c r="D89" s="88"/>
      <c r="E89" s="88"/>
      <c r="F89" s="89"/>
      <c r="G89" s="52"/>
      <c r="H89" s="52"/>
      <c r="I89" s="90"/>
      <c r="J89" s="99"/>
      <c r="K89" s="91"/>
      <c r="L89" s="91"/>
      <c r="M89" s="86"/>
      <c r="N89" s="92"/>
      <c r="O89" s="93"/>
      <c r="P89" s="92"/>
      <c r="Q89" s="94"/>
      <c r="R89" s="95"/>
      <c r="S89" s="95"/>
      <c r="T89" s="96"/>
      <c r="U89" s="95"/>
      <c r="V89" s="95"/>
      <c r="W89" s="36"/>
      <c r="X89" s="36"/>
      <c r="Y89" s="36"/>
      <c r="Z89" s="36"/>
      <c r="AA89" s="97"/>
      <c r="AB89" s="52"/>
      <c r="AC89" s="36"/>
      <c r="AD89" s="52"/>
      <c r="AE89" s="52"/>
      <c r="AF89" s="52"/>
      <c r="AG89" s="52"/>
      <c r="AH89" s="52"/>
      <c r="AI89" s="36"/>
      <c r="AJ89" s="36"/>
      <c r="AK89" s="52"/>
    </row>
    <row r="90" spans="1:37" x14ac:dyDescent="0.25">
      <c r="W90" s="85"/>
      <c r="X90" s="85"/>
      <c r="Z90" s="85"/>
    </row>
    <row r="91" spans="1:37" ht="15.75" x14ac:dyDescent="0.25">
      <c r="A91" s="2"/>
      <c r="B91" s="2"/>
      <c r="C91" s="57" t="s">
        <v>37</v>
      </c>
      <c r="D91" s="18"/>
      <c r="E91" s="17"/>
      <c r="F91" s="58"/>
      <c r="G91" s="18"/>
      <c r="H91" s="18"/>
      <c r="I91" s="17"/>
      <c r="J91" s="81"/>
      <c r="K91" s="81"/>
      <c r="L91" s="81"/>
      <c r="M91" s="17"/>
      <c r="O91" s="59" t="s">
        <v>38</v>
      </c>
      <c r="P91" s="55"/>
    </row>
    <row r="92" spans="1:37" ht="15" x14ac:dyDescent="0.25">
      <c r="A92" s="2"/>
      <c r="B92" s="2"/>
      <c r="C92" s="60" t="s">
        <v>7</v>
      </c>
      <c r="D92" s="60"/>
      <c r="E92" s="60"/>
      <c r="F92" s="61"/>
      <c r="G92" s="60" t="s">
        <v>39</v>
      </c>
      <c r="O92" s="55"/>
      <c r="P92" s="62" t="s">
        <v>40</v>
      </c>
    </row>
    <row r="93" spans="1:37" ht="15" x14ac:dyDescent="0.25">
      <c r="B93" s="2"/>
      <c r="C93" s="60" t="s">
        <v>41</v>
      </c>
      <c r="D93" s="60"/>
      <c r="E93" s="60"/>
      <c r="F93" s="61"/>
      <c r="G93" s="60" t="s">
        <v>42</v>
      </c>
      <c r="O93" s="55"/>
      <c r="P93" s="63" t="s">
        <v>43</v>
      </c>
    </row>
    <row r="94" spans="1:37" ht="15" x14ac:dyDescent="0.25">
      <c r="A94" s="2"/>
      <c r="B94" s="2"/>
      <c r="C94" s="60" t="s">
        <v>9</v>
      </c>
      <c r="D94" s="60"/>
      <c r="E94" s="60"/>
      <c r="F94" s="61"/>
      <c r="G94" s="60" t="s">
        <v>44</v>
      </c>
      <c r="O94" s="55"/>
      <c r="P94" s="63" t="s">
        <v>45</v>
      </c>
    </row>
    <row r="95" spans="1:37" ht="15" x14ac:dyDescent="0.25">
      <c r="A95" s="2"/>
      <c r="B95" s="2"/>
      <c r="C95" s="60" t="s">
        <v>10</v>
      </c>
      <c r="D95" s="60"/>
      <c r="E95" s="60"/>
      <c r="F95" s="61"/>
      <c r="G95" s="60" t="s">
        <v>46</v>
      </c>
      <c r="O95" s="55"/>
    </row>
    <row r="96" spans="1:37" ht="15" x14ac:dyDescent="0.25">
      <c r="C96" s="60" t="s">
        <v>11</v>
      </c>
      <c r="D96" s="60"/>
      <c r="E96" s="60"/>
      <c r="F96" s="61"/>
      <c r="G96" s="60" t="s">
        <v>47</v>
      </c>
      <c r="P96" s="63" t="s">
        <v>48</v>
      </c>
    </row>
    <row r="97" spans="1:22" ht="15.75" x14ac:dyDescent="0.25">
      <c r="C97" s="60" t="s">
        <v>49</v>
      </c>
      <c r="D97" s="60"/>
      <c r="E97" s="60"/>
      <c r="F97" s="61"/>
      <c r="G97" s="60" t="s">
        <v>50</v>
      </c>
      <c r="P97" s="56" t="s">
        <v>51</v>
      </c>
      <c r="Q97" s="55"/>
      <c r="R97" s="64"/>
      <c r="S97" s="64"/>
    </row>
    <row r="98" spans="1:22" ht="15" x14ac:dyDescent="0.25">
      <c r="A98" s="60"/>
      <c r="B98" s="60"/>
      <c r="C98" s="60" t="s">
        <v>13</v>
      </c>
      <c r="D98" s="60"/>
      <c r="E98" s="60"/>
      <c r="F98" s="61"/>
      <c r="G98" s="60" t="s">
        <v>52</v>
      </c>
      <c r="H98" s="60"/>
      <c r="I98" s="60"/>
      <c r="P98" s="65" t="s">
        <v>53</v>
      </c>
      <c r="R98" s="66" t="s">
        <v>54</v>
      </c>
      <c r="T98" s="66"/>
    </row>
    <row r="99" spans="1:22" ht="15" x14ac:dyDescent="0.25">
      <c r="A99" s="60"/>
      <c r="B99" s="60"/>
      <c r="C99" s="60" t="s">
        <v>14</v>
      </c>
      <c r="D99" s="60"/>
      <c r="E99" s="60"/>
      <c r="F99" s="61"/>
      <c r="G99" s="60" t="s">
        <v>55</v>
      </c>
      <c r="H99" s="60"/>
      <c r="I99" s="60"/>
      <c r="P99" s="65" t="s">
        <v>56</v>
      </c>
      <c r="R99" s="66" t="s">
        <v>57</v>
      </c>
      <c r="S99" s="64"/>
      <c r="T99" s="66"/>
    </row>
    <row r="100" spans="1:22" ht="15" x14ac:dyDescent="0.25">
      <c r="A100" s="60"/>
      <c r="B100" s="60"/>
      <c r="C100" s="60" t="s">
        <v>15</v>
      </c>
      <c r="D100" s="60"/>
      <c r="E100" s="60"/>
      <c r="F100" s="61"/>
      <c r="G100" s="60" t="s">
        <v>58</v>
      </c>
      <c r="H100" s="60"/>
      <c r="I100" s="60"/>
      <c r="P100" s="65" t="s">
        <v>59</v>
      </c>
      <c r="Q100" s="55"/>
      <c r="R100" s="66" t="s">
        <v>60</v>
      </c>
      <c r="S100" s="64"/>
    </row>
    <row r="101" spans="1:22" ht="15" x14ac:dyDescent="0.25">
      <c r="A101" s="60"/>
      <c r="B101" s="60"/>
      <c r="C101" s="60" t="s">
        <v>61</v>
      </c>
      <c r="D101" s="60"/>
      <c r="E101" s="60"/>
      <c r="F101" s="61"/>
      <c r="G101" s="60" t="s">
        <v>62</v>
      </c>
      <c r="H101" s="60"/>
      <c r="I101" s="60"/>
      <c r="P101" s="65" t="s">
        <v>63</v>
      </c>
      <c r="Q101" s="55"/>
      <c r="R101" s="66" t="s">
        <v>64</v>
      </c>
      <c r="S101" s="64"/>
    </row>
    <row r="102" spans="1:22" ht="15" x14ac:dyDescent="0.25">
      <c r="A102" s="60"/>
      <c r="B102" s="60"/>
      <c r="C102" s="60" t="s">
        <v>65</v>
      </c>
      <c r="D102" s="60"/>
      <c r="E102" s="60"/>
      <c r="F102" s="61"/>
      <c r="G102" s="60" t="s">
        <v>66</v>
      </c>
      <c r="H102" s="60"/>
      <c r="I102" s="60"/>
      <c r="P102" s="65" t="s">
        <v>67</v>
      </c>
      <c r="Q102" s="55"/>
      <c r="R102" s="66" t="s">
        <v>68</v>
      </c>
      <c r="S102" s="64"/>
    </row>
    <row r="103" spans="1:22" ht="15" x14ac:dyDescent="0.25">
      <c r="A103" s="60"/>
      <c r="B103" s="60"/>
      <c r="C103" s="60" t="s">
        <v>17</v>
      </c>
      <c r="D103" s="60"/>
      <c r="E103" s="60"/>
      <c r="F103" s="61"/>
      <c r="G103" s="60" t="s">
        <v>69</v>
      </c>
      <c r="H103" s="60"/>
      <c r="I103" s="60"/>
      <c r="P103" s="65" t="s">
        <v>70</v>
      </c>
      <c r="R103" s="66" t="s">
        <v>71</v>
      </c>
    </row>
    <row r="104" spans="1:22" ht="15" x14ac:dyDescent="0.25">
      <c r="A104" s="60"/>
      <c r="B104" s="60"/>
      <c r="C104" s="60" t="s">
        <v>72</v>
      </c>
      <c r="D104" s="60"/>
      <c r="E104" s="60"/>
      <c r="F104" s="61"/>
      <c r="G104" s="60" t="s">
        <v>73</v>
      </c>
      <c r="H104" s="60"/>
      <c r="I104" s="60"/>
      <c r="P104" s="65" t="s">
        <v>74</v>
      </c>
      <c r="R104" s="66" t="s">
        <v>75</v>
      </c>
    </row>
    <row r="105" spans="1:22" ht="15" x14ac:dyDescent="0.25">
      <c r="A105" s="60"/>
      <c r="B105" s="60"/>
      <c r="C105" s="60" t="s">
        <v>19</v>
      </c>
      <c r="D105" s="60"/>
      <c r="E105" s="60"/>
      <c r="F105" s="61"/>
      <c r="G105" s="60" t="s">
        <v>76</v>
      </c>
      <c r="H105" s="60"/>
      <c r="I105" s="60"/>
      <c r="P105" s="65" t="s">
        <v>77</v>
      </c>
      <c r="R105" s="66" t="s">
        <v>78</v>
      </c>
    </row>
    <row r="106" spans="1:22" x14ac:dyDescent="0.25">
      <c r="A106" s="60"/>
      <c r="B106" s="2"/>
      <c r="E106" s="6"/>
      <c r="F106" s="6"/>
      <c r="G106" s="6"/>
      <c r="H106" s="6"/>
      <c r="I106" s="6"/>
      <c r="J106" s="2"/>
      <c r="K106" s="2"/>
      <c r="L106" s="2"/>
      <c r="M106" s="2"/>
      <c r="P106" s="2"/>
      <c r="Q106" s="2"/>
      <c r="R106" s="2"/>
      <c r="S106" s="2"/>
      <c r="T106" s="2"/>
      <c r="U106" s="2"/>
      <c r="V106" s="2"/>
    </row>
    <row r="107" spans="1:22" x14ac:dyDescent="0.25">
      <c r="A107" s="60"/>
      <c r="B107" s="2"/>
      <c r="E107" s="6"/>
      <c r="F107" s="6"/>
      <c r="G107" s="6"/>
      <c r="H107" s="6"/>
      <c r="I107" s="6"/>
      <c r="J107" s="2"/>
      <c r="K107" s="2"/>
      <c r="L107" s="2"/>
      <c r="M107" s="2"/>
      <c r="P107" s="2"/>
      <c r="Q107" s="2"/>
      <c r="R107" s="2"/>
      <c r="S107" s="2"/>
      <c r="T107" s="2"/>
      <c r="U107" s="2"/>
      <c r="V107" s="2"/>
    </row>
    <row r="108" spans="1:22" x14ac:dyDescent="0.25">
      <c r="A108" s="60"/>
      <c r="B108" s="2"/>
      <c r="E108" s="6"/>
      <c r="F108" s="6"/>
      <c r="G108" s="6"/>
      <c r="H108" s="6"/>
      <c r="I108" s="6"/>
      <c r="J108" s="2"/>
      <c r="K108" s="2"/>
      <c r="L108" s="2"/>
      <c r="M108" s="2"/>
      <c r="P108" s="2"/>
      <c r="Q108" s="2"/>
      <c r="R108" s="2"/>
      <c r="S108" s="2"/>
      <c r="T108" s="2"/>
      <c r="U108" s="2"/>
      <c r="V108" s="2"/>
    </row>
    <row r="109" spans="1:22" x14ac:dyDescent="0.25">
      <c r="A109" s="60"/>
      <c r="B109" s="2"/>
      <c r="E109" s="6"/>
      <c r="F109" s="6"/>
      <c r="G109" s="6"/>
      <c r="H109" s="6"/>
      <c r="I109" s="6"/>
      <c r="J109" s="2"/>
      <c r="K109" s="2"/>
      <c r="L109" s="2"/>
      <c r="M109" s="2"/>
      <c r="P109" s="2"/>
      <c r="Q109" s="2"/>
      <c r="R109" s="2"/>
      <c r="S109" s="2"/>
      <c r="T109" s="2"/>
      <c r="U109" s="2"/>
      <c r="V109" s="2"/>
    </row>
    <row r="110" spans="1:22" x14ac:dyDescent="0.25">
      <c r="A110" s="60"/>
      <c r="B110" s="2"/>
      <c r="E110" s="6"/>
      <c r="F110" s="6"/>
      <c r="G110" s="6"/>
      <c r="H110" s="6"/>
      <c r="I110" s="6"/>
      <c r="J110" s="2"/>
      <c r="K110" s="2"/>
      <c r="L110" s="2"/>
      <c r="M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60"/>
      <c r="B111" s="2"/>
      <c r="E111" s="6"/>
      <c r="F111" s="6"/>
      <c r="G111" s="6"/>
      <c r="H111" s="6"/>
      <c r="I111" s="6"/>
      <c r="J111" s="2"/>
      <c r="K111" s="2"/>
      <c r="L111" s="2"/>
      <c r="M111" s="2"/>
      <c r="P111" s="2"/>
      <c r="Q111" s="2"/>
      <c r="R111" s="2"/>
      <c r="S111" s="2"/>
      <c r="T111" s="2"/>
      <c r="U111" s="2"/>
      <c r="V111" s="2"/>
    </row>
    <row r="112" spans="1:22" x14ac:dyDescent="0.25">
      <c r="A112" s="60"/>
      <c r="B112" s="2"/>
      <c r="E112" s="6"/>
      <c r="F112" s="6"/>
      <c r="G112" s="6"/>
      <c r="H112" s="6"/>
      <c r="I112" s="6"/>
      <c r="J112" s="2"/>
      <c r="K112" s="2"/>
      <c r="L112" s="2"/>
      <c r="M112" s="2"/>
      <c r="P112" s="2"/>
      <c r="Q112" s="2"/>
      <c r="R112" s="2"/>
      <c r="S112" s="2"/>
      <c r="T112" s="2"/>
      <c r="U112" s="2"/>
      <c r="V112" s="2"/>
    </row>
    <row r="113" spans="1:22" x14ac:dyDescent="0.25">
      <c r="A113" s="60"/>
      <c r="B113" s="2"/>
      <c r="E113" s="6"/>
      <c r="F113" s="6"/>
      <c r="G113" s="6"/>
      <c r="H113" s="6"/>
      <c r="I113" s="6"/>
      <c r="J113" s="2"/>
      <c r="K113" s="2"/>
      <c r="L113" s="2"/>
      <c r="M113" s="2"/>
      <c r="P113" s="2"/>
      <c r="Q113" s="2"/>
      <c r="R113" s="2"/>
      <c r="S113" s="2"/>
      <c r="T113" s="2"/>
      <c r="U113" s="2"/>
      <c r="V113" s="2"/>
    </row>
    <row r="114" spans="1:22" x14ac:dyDescent="0.25">
      <c r="A114" s="60"/>
      <c r="B114" s="2"/>
      <c r="E114" s="6"/>
      <c r="F114" s="6"/>
      <c r="G114" s="6"/>
      <c r="H114" s="6"/>
      <c r="I114" s="6"/>
      <c r="J114" s="2"/>
      <c r="K114" s="2"/>
      <c r="L114" s="2"/>
      <c r="M114" s="2"/>
      <c r="P114" s="2"/>
      <c r="Q114" s="2"/>
      <c r="R114" s="2"/>
      <c r="S114" s="2"/>
      <c r="T114" s="2"/>
      <c r="U114" s="2"/>
      <c r="V114" s="2"/>
    </row>
    <row r="115" spans="1:22" x14ac:dyDescent="0.25">
      <c r="A115" s="60"/>
      <c r="B115" s="2"/>
      <c r="E115" s="6"/>
      <c r="F115" s="6"/>
      <c r="G115" s="6"/>
      <c r="H115" s="6"/>
      <c r="I115" s="6"/>
      <c r="J115" s="2"/>
      <c r="K115" s="2"/>
      <c r="L115" s="2"/>
      <c r="M115" s="2"/>
      <c r="P115" s="2"/>
      <c r="Q115" s="2"/>
      <c r="R115" s="2"/>
      <c r="S115" s="2"/>
      <c r="T115" s="2"/>
      <c r="U115" s="2"/>
      <c r="V115" s="2"/>
    </row>
    <row r="116" spans="1:22" x14ac:dyDescent="0.25">
      <c r="A116" s="60"/>
      <c r="B116" s="2"/>
      <c r="E116" s="6"/>
      <c r="F116" s="6"/>
      <c r="G116" s="6"/>
      <c r="H116" s="6"/>
      <c r="I116" s="6"/>
      <c r="J116" s="2"/>
      <c r="K116" s="2"/>
      <c r="L116" s="2"/>
      <c r="M116" s="2"/>
      <c r="P116" s="2"/>
      <c r="Q116" s="2"/>
      <c r="R116" s="2"/>
      <c r="S116" s="2"/>
      <c r="T116" s="2"/>
      <c r="U116" s="2"/>
      <c r="V116" s="2"/>
    </row>
    <row r="117" spans="1:22" x14ac:dyDescent="0.25">
      <c r="A117" s="60"/>
      <c r="B117" s="2"/>
      <c r="E117" s="6"/>
      <c r="F117" s="6"/>
      <c r="G117" s="6"/>
      <c r="H117" s="6"/>
      <c r="I117" s="6"/>
      <c r="J117" s="2"/>
      <c r="K117" s="2"/>
      <c r="L117" s="2"/>
      <c r="M117" s="2"/>
      <c r="P117" s="2"/>
      <c r="Q117" s="2"/>
      <c r="R117" s="2"/>
      <c r="S117" s="2"/>
      <c r="T117" s="2"/>
      <c r="U117" s="2"/>
      <c r="V117" s="2"/>
    </row>
    <row r="118" spans="1:22" x14ac:dyDescent="0.25">
      <c r="A118" s="60"/>
      <c r="B118" s="2"/>
      <c r="E118" s="6"/>
      <c r="F118" s="6"/>
      <c r="G118" s="6"/>
      <c r="H118" s="6"/>
      <c r="I118" s="6"/>
      <c r="J118" s="2"/>
      <c r="K118" s="2"/>
      <c r="L118" s="2"/>
      <c r="M118" s="2"/>
      <c r="P118" s="2"/>
      <c r="Q118" s="2"/>
      <c r="R118" s="2"/>
      <c r="S118" s="2"/>
      <c r="T118" s="2"/>
      <c r="U118" s="2"/>
      <c r="V118" s="2"/>
    </row>
    <row r="119" spans="1:22" x14ac:dyDescent="0.25">
      <c r="A119" s="60"/>
      <c r="B119" s="2"/>
      <c r="E119" s="6"/>
      <c r="F119" s="6"/>
      <c r="G119" s="6"/>
      <c r="H119" s="6"/>
      <c r="I119" s="6"/>
      <c r="J119" s="2"/>
      <c r="K119" s="2"/>
      <c r="L119" s="2"/>
      <c r="M119" s="2"/>
      <c r="P119" s="2"/>
      <c r="Q119" s="2"/>
      <c r="R119" s="2"/>
      <c r="S119" s="2"/>
      <c r="T119" s="2"/>
      <c r="U119" s="2"/>
      <c r="V119" s="2"/>
    </row>
    <row r="120" spans="1:22" x14ac:dyDescent="0.25">
      <c r="A120" s="60"/>
      <c r="B120" s="2"/>
      <c r="E120" s="6"/>
      <c r="F120" s="6"/>
      <c r="G120" s="6"/>
      <c r="H120" s="6"/>
      <c r="I120" s="6"/>
      <c r="J120" s="2"/>
      <c r="K120" s="2"/>
      <c r="L120" s="2"/>
      <c r="M120" s="2"/>
      <c r="P120" s="2"/>
      <c r="Q120" s="2"/>
      <c r="R120" s="2"/>
      <c r="S120" s="2"/>
      <c r="T120" s="2"/>
      <c r="U120" s="2"/>
      <c r="V120" s="2"/>
    </row>
    <row r="121" spans="1:22" x14ac:dyDescent="0.25">
      <c r="A121" s="60"/>
      <c r="B121" s="2"/>
      <c r="E121" s="6"/>
      <c r="F121" s="6"/>
      <c r="G121" s="6"/>
      <c r="H121" s="6"/>
      <c r="I121" s="6"/>
      <c r="J121" s="2"/>
      <c r="K121" s="2"/>
      <c r="L121" s="2"/>
      <c r="M121" s="2"/>
      <c r="P121" s="2"/>
      <c r="Q121" s="2"/>
      <c r="R121" s="2"/>
      <c r="S121" s="2"/>
      <c r="T121" s="2"/>
      <c r="U121" s="2"/>
      <c r="V121" s="2"/>
    </row>
    <row r="122" spans="1:22" x14ac:dyDescent="0.25">
      <c r="A122" s="60"/>
      <c r="B122" s="2"/>
      <c r="E122" s="6"/>
      <c r="F122" s="6"/>
      <c r="G122" s="6"/>
      <c r="H122" s="6"/>
      <c r="I122" s="6"/>
      <c r="J122" s="2"/>
      <c r="K122" s="2"/>
      <c r="L122" s="2"/>
      <c r="M122" s="2"/>
      <c r="P122" s="2"/>
      <c r="Q122" s="2"/>
      <c r="R122" s="2"/>
      <c r="S122" s="2"/>
      <c r="T122" s="2"/>
      <c r="U122" s="2"/>
      <c r="V122" s="2"/>
    </row>
    <row r="123" spans="1:22" x14ac:dyDescent="0.25">
      <c r="A123" s="60"/>
      <c r="B123" s="60"/>
      <c r="C123" s="2"/>
      <c r="D123" s="2"/>
      <c r="E123" s="2"/>
      <c r="F123" s="2"/>
      <c r="H123" s="60"/>
      <c r="I123" s="60"/>
    </row>
    <row r="124" spans="1:22" x14ac:dyDescent="0.25">
      <c r="A124" s="60"/>
      <c r="B124" s="60"/>
      <c r="C124" s="2"/>
      <c r="D124" s="2"/>
      <c r="E124" s="2"/>
      <c r="F124" s="2"/>
      <c r="H124" s="60"/>
      <c r="I124" s="60"/>
    </row>
    <row r="125" spans="1:22" x14ac:dyDescent="0.25">
      <c r="A125" s="60"/>
      <c r="B125" s="60"/>
      <c r="C125" s="60"/>
      <c r="D125" s="60"/>
      <c r="E125" s="60"/>
      <c r="F125" s="61"/>
      <c r="G125" s="60"/>
      <c r="H125" s="60"/>
      <c r="I125" s="60"/>
    </row>
    <row r="126" spans="1:22" x14ac:dyDescent="0.25">
      <c r="A126" s="60"/>
      <c r="B126" s="60"/>
      <c r="C126" s="60"/>
      <c r="D126" s="60"/>
      <c r="E126" s="60"/>
      <c r="F126" s="61"/>
      <c r="G126" s="60"/>
      <c r="H126" s="60"/>
      <c r="I126" s="60"/>
    </row>
    <row r="127" spans="1:22" x14ac:dyDescent="0.25">
      <c r="A127" s="60"/>
      <c r="B127" s="60"/>
      <c r="C127" s="60"/>
      <c r="D127" s="60"/>
      <c r="E127" s="60"/>
      <c r="F127" s="61"/>
      <c r="G127" s="60"/>
      <c r="H127" s="60"/>
      <c r="I127" s="60"/>
    </row>
    <row r="128" spans="1:22" x14ac:dyDescent="0.25">
      <c r="A128" s="60"/>
      <c r="B128" s="60"/>
      <c r="C128" s="60"/>
      <c r="D128" s="60"/>
      <c r="E128" s="60"/>
      <c r="F128" s="61"/>
      <c r="G128" s="60"/>
      <c r="H128" s="60"/>
      <c r="I128" s="60"/>
    </row>
    <row r="129" spans="1:9" x14ac:dyDescent="0.25">
      <c r="A129" s="60"/>
      <c r="B129" s="60"/>
      <c r="C129" s="60"/>
      <c r="D129" s="60"/>
      <c r="E129" s="60"/>
      <c r="F129" s="61"/>
      <c r="G129" s="60"/>
      <c r="H129" s="60"/>
      <c r="I129" s="60"/>
    </row>
    <row r="130" spans="1:9" x14ac:dyDescent="0.25">
      <c r="A130" s="60"/>
      <c r="B130" s="60"/>
      <c r="C130" s="60"/>
      <c r="D130" s="60"/>
      <c r="E130" s="60"/>
      <c r="F130" s="61"/>
      <c r="G130" s="60"/>
      <c r="H130" s="60"/>
      <c r="I130" s="60"/>
    </row>
    <row r="131" spans="1:9" x14ac:dyDescent="0.25">
      <c r="A131" s="60"/>
      <c r="B131" s="60"/>
      <c r="C131" s="60"/>
      <c r="D131" s="60"/>
      <c r="E131" s="60"/>
      <c r="F131" s="61"/>
      <c r="G131" s="60"/>
      <c r="H131" s="60"/>
      <c r="I131" s="60"/>
    </row>
    <row r="132" spans="1:9" x14ac:dyDescent="0.25">
      <c r="A132" s="60"/>
      <c r="B132" s="60"/>
      <c r="C132" s="60"/>
      <c r="D132" s="60"/>
      <c r="E132" s="60"/>
      <c r="F132" s="61"/>
      <c r="G132" s="60"/>
      <c r="H132" s="60"/>
      <c r="I132" s="60"/>
    </row>
    <row r="133" spans="1:9" x14ac:dyDescent="0.25">
      <c r="A133" s="60"/>
      <c r="B133" s="60"/>
      <c r="C133" s="60"/>
      <c r="D133" s="60"/>
      <c r="E133" s="60"/>
      <c r="F133" s="61"/>
      <c r="G133" s="60"/>
      <c r="H133" s="60"/>
      <c r="I133" s="60"/>
    </row>
    <row r="134" spans="1:9" x14ac:dyDescent="0.25">
      <c r="A134" s="60"/>
      <c r="B134" s="60"/>
      <c r="C134" s="60"/>
      <c r="D134" s="60"/>
      <c r="E134" s="60"/>
      <c r="F134" s="61"/>
      <c r="G134" s="60"/>
      <c r="H134" s="60"/>
      <c r="I134" s="60"/>
    </row>
    <row r="135" spans="1:9" x14ac:dyDescent="0.25">
      <c r="A135" s="60"/>
      <c r="B135" s="60"/>
      <c r="C135" s="60"/>
      <c r="D135" s="60"/>
      <c r="E135" s="60"/>
      <c r="F135" s="61"/>
      <c r="G135" s="60"/>
      <c r="H135" s="60"/>
      <c r="I135" s="60"/>
    </row>
    <row r="136" spans="1:9" x14ac:dyDescent="0.25">
      <c r="A136" s="60"/>
      <c r="B136" s="60"/>
      <c r="C136" s="60"/>
      <c r="D136" s="60"/>
      <c r="E136" s="60"/>
      <c r="F136" s="61"/>
      <c r="G136" s="60"/>
      <c r="H136" s="60"/>
      <c r="I136" s="60"/>
    </row>
    <row r="137" spans="1:9" x14ac:dyDescent="0.25">
      <c r="A137" s="60"/>
      <c r="B137" s="60"/>
      <c r="C137" s="60"/>
      <c r="D137" s="60"/>
      <c r="E137" s="60"/>
      <c r="F137" s="61"/>
      <c r="G137" s="60"/>
      <c r="H137" s="60"/>
      <c r="I137" s="60"/>
    </row>
    <row r="138" spans="1:9" x14ac:dyDescent="0.25">
      <c r="A138" s="60"/>
      <c r="B138" s="60"/>
      <c r="C138" s="60"/>
      <c r="D138" s="60"/>
      <c r="E138" s="60"/>
      <c r="F138" s="61"/>
      <c r="G138" s="60"/>
      <c r="H138" s="60"/>
      <c r="I138" s="60"/>
    </row>
    <row r="139" spans="1:9" x14ac:dyDescent="0.25">
      <c r="A139" s="60"/>
      <c r="B139" s="60"/>
      <c r="C139" s="60"/>
      <c r="D139" s="60"/>
      <c r="E139" s="60"/>
      <c r="F139" s="61"/>
      <c r="G139" s="60"/>
      <c r="H139" s="60"/>
      <c r="I139" s="60"/>
    </row>
    <row r="140" spans="1:9" x14ac:dyDescent="0.25">
      <c r="A140" s="60"/>
      <c r="B140" s="60"/>
      <c r="C140" s="60"/>
      <c r="D140" s="60"/>
      <c r="E140" s="60"/>
      <c r="F140" s="61"/>
      <c r="G140" s="60"/>
      <c r="H140" s="60"/>
      <c r="I140" s="60"/>
    </row>
    <row r="141" spans="1:9" x14ac:dyDescent="0.25">
      <c r="A141" s="60"/>
      <c r="B141" s="60"/>
      <c r="C141" s="60"/>
      <c r="D141" s="60"/>
      <c r="E141" s="60"/>
      <c r="F141" s="61"/>
      <c r="G141" s="60"/>
      <c r="H141" s="60"/>
      <c r="I141" s="60"/>
    </row>
    <row r="142" spans="1:9" x14ac:dyDescent="0.25">
      <c r="A142" s="60"/>
      <c r="B142" s="60"/>
      <c r="C142" s="60"/>
      <c r="D142" s="60"/>
      <c r="E142" s="60"/>
      <c r="F142" s="61"/>
      <c r="G142" s="60"/>
      <c r="H142" s="60"/>
      <c r="I142" s="60"/>
    </row>
    <row r="143" spans="1:9" x14ac:dyDescent="0.25">
      <c r="A143" s="60"/>
      <c r="B143" s="60"/>
      <c r="C143" s="60"/>
      <c r="D143" s="60"/>
      <c r="E143" s="60"/>
      <c r="F143" s="61"/>
      <c r="G143" s="60"/>
      <c r="H143" s="60"/>
      <c r="I143" s="60"/>
    </row>
    <row r="144" spans="1:9" x14ac:dyDescent="0.25">
      <c r="A144" s="60"/>
      <c r="B144" s="60"/>
      <c r="C144" s="60"/>
      <c r="D144" s="60"/>
      <c r="E144" s="60"/>
      <c r="F144" s="61"/>
      <c r="G144" s="60"/>
      <c r="H144" s="60"/>
      <c r="I144" s="60"/>
    </row>
    <row r="145" spans="1:9" x14ac:dyDescent="0.25">
      <c r="A145" s="60"/>
      <c r="B145" s="60"/>
      <c r="C145" s="60"/>
      <c r="D145" s="60"/>
      <c r="E145" s="60"/>
      <c r="F145" s="61"/>
      <c r="G145" s="60"/>
      <c r="H145" s="60"/>
      <c r="I145" s="60"/>
    </row>
    <row r="146" spans="1:9" x14ac:dyDescent="0.25">
      <c r="A146" s="60"/>
      <c r="B146" s="60"/>
      <c r="C146" s="60"/>
      <c r="D146" s="60"/>
      <c r="E146" s="60"/>
      <c r="F146" s="61"/>
      <c r="G146" s="60"/>
      <c r="H146" s="60"/>
      <c r="I146" s="60"/>
    </row>
    <row r="147" spans="1:9" x14ac:dyDescent="0.25">
      <c r="A147" s="60"/>
      <c r="B147" s="60"/>
      <c r="C147" s="60"/>
      <c r="D147" s="60"/>
      <c r="E147" s="60"/>
      <c r="F147" s="61"/>
      <c r="G147" s="60"/>
      <c r="H147" s="60"/>
      <c r="I147" s="60"/>
    </row>
    <row r="148" spans="1:9" x14ac:dyDescent="0.25">
      <c r="A148" s="60"/>
      <c r="B148" s="60"/>
      <c r="C148" s="60"/>
      <c r="D148" s="60"/>
      <c r="E148" s="60"/>
      <c r="F148" s="61"/>
      <c r="G148" s="60"/>
      <c r="H148" s="60"/>
      <c r="I148" s="60"/>
    </row>
    <row r="149" spans="1:9" x14ac:dyDescent="0.25">
      <c r="A149" s="60"/>
      <c r="B149" s="60"/>
      <c r="C149" s="60"/>
      <c r="D149" s="60"/>
      <c r="E149" s="60"/>
      <c r="F149" s="61"/>
      <c r="G149" s="60"/>
      <c r="H149" s="60"/>
      <c r="I149" s="60"/>
    </row>
    <row r="150" spans="1:9" x14ac:dyDescent="0.25">
      <c r="A150" s="60"/>
      <c r="B150" s="60"/>
      <c r="C150" s="60"/>
      <c r="D150" s="60"/>
      <c r="E150" s="60"/>
      <c r="F150" s="61"/>
      <c r="G150" s="60"/>
      <c r="H150" s="60"/>
      <c r="I150" s="60"/>
    </row>
    <row r="151" spans="1:9" x14ac:dyDescent="0.25">
      <c r="A151" s="60"/>
      <c r="B151" s="60"/>
      <c r="C151" s="60"/>
      <c r="D151" s="60"/>
      <c r="E151" s="60"/>
      <c r="F151" s="61"/>
      <c r="G151" s="60"/>
      <c r="H151" s="60"/>
      <c r="I151" s="60"/>
    </row>
    <row r="152" spans="1:9" x14ac:dyDescent="0.25">
      <c r="A152" s="60"/>
      <c r="B152" s="60"/>
      <c r="C152" s="60"/>
      <c r="D152" s="60"/>
      <c r="E152" s="60"/>
      <c r="F152" s="61"/>
      <c r="G152" s="60"/>
      <c r="H152" s="60"/>
      <c r="I152" s="60"/>
    </row>
    <row r="153" spans="1:9" x14ac:dyDescent="0.25">
      <c r="A153" s="60"/>
      <c r="B153" s="60"/>
      <c r="C153" s="60"/>
      <c r="D153" s="60"/>
      <c r="E153" s="60"/>
      <c r="F153" s="61"/>
      <c r="G153" s="60"/>
      <c r="H153" s="60"/>
      <c r="I153" s="60"/>
    </row>
    <row r="154" spans="1:9" x14ac:dyDescent="0.25">
      <c r="A154" s="60"/>
      <c r="B154" s="60"/>
      <c r="C154" s="60"/>
      <c r="D154" s="60"/>
      <c r="E154" s="60"/>
      <c r="F154" s="61"/>
      <c r="G154" s="60"/>
      <c r="H154" s="60"/>
      <c r="I154" s="60"/>
    </row>
    <row r="155" spans="1:9" x14ac:dyDescent="0.25">
      <c r="A155" s="60"/>
      <c r="B155" s="60"/>
      <c r="C155" s="60"/>
      <c r="D155" s="60"/>
      <c r="E155" s="60"/>
      <c r="F155" s="61"/>
      <c r="G155" s="60"/>
      <c r="H155" s="60"/>
      <c r="I155" s="60"/>
    </row>
    <row r="156" spans="1:9" x14ac:dyDescent="0.25">
      <c r="A156" s="60"/>
      <c r="B156" s="60"/>
      <c r="C156" s="60"/>
      <c r="D156" s="60"/>
      <c r="E156" s="60"/>
      <c r="F156" s="61"/>
      <c r="G156" s="60"/>
      <c r="H156" s="60"/>
      <c r="I156" s="60"/>
    </row>
    <row r="157" spans="1:9" x14ac:dyDescent="0.25">
      <c r="A157" s="60"/>
      <c r="B157" s="60"/>
      <c r="C157" s="60"/>
      <c r="D157" s="60"/>
      <c r="E157" s="60"/>
      <c r="F157" s="61"/>
      <c r="G157" s="60"/>
      <c r="H157" s="60"/>
      <c r="I157" s="60"/>
    </row>
    <row r="158" spans="1:9" x14ac:dyDescent="0.25">
      <c r="A158" s="60"/>
      <c r="B158" s="60"/>
      <c r="C158" s="60"/>
      <c r="D158" s="60"/>
      <c r="E158" s="60"/>
      <c r="F158" s="61"/>
      <c r="G158" s="60"/>
      <c r="H158" s="60"/>
      <c r="I158" s="60"/>
    </row>
    <row r="159" spans="1:9" x14ac:dyDescent="0.25">
      <c r="A159" s="60"/>
      <c r="B159" s="60"/>
      <c r="C159" s="60"/>
      <c r="D159" s="60"/>
      <c r="E159" s="60"/>
      <c r="F159" s="61"/>
      <c r="G159" s="60"/>
      <c r="H159" s="60"/>
      <c r="I159" s="60"/>
    </row>
    <row r="160" spans="1:9" x14ac:dyDescent="0.25">
      <c r="A160" s="60"/>
      <c r="B160" s="60"/>
      <c r="C160" s="60"/>
      <c r="D160" s="60"/>
      <c r="E160" s="60"/>
      <c r="F160" s="61"/>
      <c r="G160" s="60"/>
      <c r="H160" s="60"/>
      <c r="I160" s="60"/>
    </row>
    <row r="161" spans="1:9" x14ac:dyDescent="0.25">
      <c r="A161" s="60"/>
      <c r="B161" s="60"/>
      <c r="C161" s="60"/>
      <c r="D161" s="60"/>
      <c r="E161" s="60"/>
      <c r="F161" s="61"/>
      <c r="G161" s="60"/>
      <c r="H161" s="60"/>
      <c r="I161" s="60"/>
    </row>
    <row r="162" spans="1:9" x14ac:dyDescent="0.25">
      <c r="A162" s="60"/>
      <c r="B162" s="60"/>
      <c r="C162" s="60"/>
      <c r="D162" s="60"/>
      <c r="E162" s="60"/>
      <c r="F162" s="61"/>
      <c r="G162" s="60"/>
      <c r="H162" s="60"/>
      <c r="I162" s="60"/>
    </row>
    <row r="163" spans="1:9" x14ac:dyDescent="0.25">
      <c r="A163" s="60"/>
      <c r="B163" s="60"/>
      <c r="C163" s="60"/>
      <c r="D163" s="60"/>
      <c r="E163" s="60"/>
      <c r="F163" s="61"/>
      <c r="G163" s="60"/>
      <c r="H163" s="60"/>
      <c r="I163" s="60"/>
    </row>
    <row r="164" spans="1:9" x14ac:dyDescent="0.25">
      <c r="A164" s="60"/>
      <c r="B164" s="60"/>
      <c r="C164" s="60"/>
      <c r="D164" s="60"/>
      <c r="E164" s="60"/>
      <c r="F164" s="61"/>
      <c r="G164" s="60"/>
      <c r="H164" s="60"/>
      <c r="I164" s="60"/>
    </row>
    <row r="165" spans="1:9" x14ac:dyDescent="0.25">
      <c r="A165" s="60"/>
      <c r="B165" s="60"/>
      <c r="C165" s="60"/>
      <c r="D165" s="60"/>
      <c r="E165" s="60"/>
      <c r="F165" s="61"/>
      <c r="G165" s="60"/>
      <c r="H165" s="60"/>
      <c r="I165" s="60"/>
    </row>
    <row r="166" spans="1:9" x14ac:dyDescent="0.25">
      <c r="A166" s="60"/>
      <c r="B166" s="60"/>
      <c r="C166" s="60"/>
      <c r="D166" s="60"/>
      <c r="E166" s="60"/>
      <c r="F166" s="61"/>
      <c r="G166" s="60"/>
      <c r="H166" s="60"/>
      <c r="I166" s="60"/>
    </row>
    <row r="167" spans="1:9" x14ac:dyDescent="0.25">
      <c r="A167" s="60"/>
      <c r="B167" s="60"/>
      <c r="C167" s="60"/>
      <c r="D167" s="60"/>
      <c r="E167" s="60"/>
      <c r="F167" s="61"/>
      <c r="G167" s="60"/>
      <c r="H167" s="60"/>
      <c r="I167" s="60"/>
    </row>
    <row r="168" spans="1:9" x14ac:dyDescent="0.25">
      <c r="A168" s="60"/>
      <c r="B168" s="60"/>
      <c r="C168" s="60"/>
      <c r="D168" s="60"/>
      <c r="E168" s="60"/>
      <c r="F168" s="61"/>
      <c r="G168" s="60"/>
      <c r="H168" s="60"/>
      <c r="I168" s="60"/>
    </row>
    <row r="169" spans="1:9" x14ac:dyDescent="0.25">
      <c r="A169" s="60"/>
      <c r="B169" s="60"/>
      <c r="C169" s="60"/>
      <c r="D169" s="60"/>
      <c r="E169" s="60"/>
      <c r="F169" s="61"/>
      <c r="G169" s="60"/>
      <c r="H169" s="60"/>
      <c r="I169" s="60"/>
    </row>
    <row r="170" spans="1:9" x14ac:dyDescent="0.25">
      <c r="A170" s="60"/>
      <c r="B170" s="60"/>
      <c r="C170" s="60"/>
      <c r="D170" s="60"/>
      <c r="E170" s="60"/>
      <c r="F170" s="61"/>
      <c r="G170" s="60"/>
      <c r="H170" s="60"/>
      <c r="I170" s="60"/>
    </row>
  </sheetData>
  <mergeCells count="8">
    <mergeCell ref="A3:AN3"/>
    <mergeCell ref="AR3:AZ3"/>
    <mergeCell ref="D4:O4"/>
    <mergeCell ref="D5:G5"/>
    <mergeCell ref="Q8:T8"/>
    <mergeCell ref="U8:V8"/>
    <mergeCell ref="W8:AB8"/>
    <mergeCell ref="AD8:AI8"/>
  </mergeCells>
  <pageMargins left="0" right="0" top="0" bottom="0" header="0" footer="0"/>
  <pageSetup paperSize="5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U20" sqref="U19:U20"/>
    </sheetView>
  </sheetViews>
  <sheetFormatPr baseColWidth="10" defaultRowHeight="15" x14ac:dyDescent="0.25"/>
  <sheetData>
    <row r="1" s="2" customFormat="1" ht="12.75" x14ac:dyDescent="0.25"/>
    <row r="2" s="2" customFormat="1" ht="12.75" x14ac:dyDescent="0.25"/>
    <row r="3" s="2" customFormat="1" ht="12.75" x14ac:dyDescent="0.25"/>
    <row r="4" s="2" customFormat="1" ht="12.75" x14ac:dyDescent="0.25"/>
    <row r="5" s="2" customFormat="1" ht="12.75" x14ac:dyDescent="0.25"/>
    <row r="6" s="2" customFormat="1" ht="12.75" x14ac:dyDescent="0.25"/>
    <row r="7" s="2" customFormat="1" ht="12.75" x14ac:dyDescent="0.25"/>
    <row r="8" s="2" customFormat="1" ht="12.75" customHeight="1" x14ac:dyDescent="0.25"/>
    <row r="9" s="2" customFormat="1" ht="12.75" x14ac:dyDescent="0.25"/>
    <row r="10" s="2" customFormat="1" ht="12.75" x14ac:dyDescent="0.25"/>
    <row r="11" s="2" customFormat="1" ht="12.75" x14ac:dyDescent="0.25"/>
    <row r="12" s="2" customFormat="1" ht="12.75" x14ac:dyDescent="0.25"/>
    <row r="13" s="2" customFormat="1" ht="12.75" x14ac:dyDescent="0.25"/>
    <row r="14" s="2" customFormat="1" ht="12.75" x14ac:dyDescent="0.25"/>
    <row r="15" s="2" customFormat="1" ht="12.75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3"/>
  <sheetViews>
    <sheetView tabSelected="1" workbookViewId="0">
      <pane xSplit="7" topLeftCell="H1" activePane="topRight" state="frozen"/>
      <selection activeCell="G1" sqref="G1"/>
      <selection pane="topRight" activeCell="N18" sqref="N18"/>
    </sheetView>
  </sheetViews>
  <sheetFormatPr baseColWidth="10" defaultRowHeight="15" x14ac:dyDescent="0.25"/>
  <cols>
    <col min="1" max="1" width="4.7109375" customWidth="1"/>
    <col min="2" max="2" width="4.5703125" customWidth="1"/>
    <col min="3" max="3" width="2.7109375" customWidth="1"/>
    <col min="4" max="4" width="2" customWidth="1"/>
    <col min="5" max="5" width="2.28515625" customWidth="1"/>
    <col min="6" max="6" width="1.5703125" customWidth="1"/>
    <col min="7" max="7" width="31.7109375" customWidth="1"/>
    <col min="8" max="8" width="7.140625" hidden="1" customWidth="1"/>
    <col min="10" max="10" width="7.28515625" bestFit="1" customWidth="1"/>
    <col min="11" max="11" width="8.28515625" customWidth="1"/>
    <col min="12" max="12" width="6.140625" customWidth="1"/>
    <col min="13" max="13" width="5.5703125" customWidth="1"/>
    <col min="14" max="14" width="20.5703125" customWidth="1"/>
    <col min="16" max="16" width="8.28515625" customWidth="1"/>
    <col min="17" max="17" width="19.5703125" customWidth="1"/>
    <col min="36" max="36" width="14" customWidth="1"/>
  </cols>
  <sheetData>
    <row r="1" spans="1:40" ht="23.25" x14ac:dyDescent="0.25">
      <c r="A1" s="1"/>
      <c r="B1" s="1"/>
      <c r="C1" s="1"/>
      <c r="D1" s="1"/>
      <c r="E1" s="1"/>
      <c r="F1" s="1"/>
      <c r="G1" s="1"/>
      <c r="H1" s="1"/>
      <c r="I1" s="1"/>
      <c r="J1" s="74"/>
      <c r="K1" s="74"/>
      <c r="L1" s="7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3"/>
      <c r="AN1" s="3"/>
    </row>
    <row r="2" spans="1:40" ht="23.25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</row>
    <row r="3" spans="1:40" x14ac:dyDescent="0.25">
      <c r="A3" s="136" t="s">
        <v>2</v>
      </c>
      <c r="B3" s="136"/>
      <c r="C3" s="149"/>
      <c r="D3" s="159" t="s">
        <v>276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35"/>
      <c r="Q3" s="135"/>
      <c r="R3" s="149"/>
      <c r="S3" s="149"/>
      <c r="T3" s="138"/>
      <c r="U3" s="138"/>
      <c r="V3" s="138"/>
      <c r="W3" s="138"/>
      <c r="X3" s="138"/>
      <c r="Y3" s="138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</row>
    <row r="4" spans="1:40" x14ac:dyDescent="0.25">
      <c r="A4" s="145" t="s">
        <v>277</v>
      </c>
      <c r="B4" s="146"/>
      <c r="C4" s="149"/>
      <c r="D4" s="160" t="s">
        <v>278</v>
      </c>
      <c r="E4" s="160"/>
      <c r="F4" s="160"/>
      <c r="G4" s="160"/>
      <c r="H4" s="135"/>
      <c r="I4" s="135"/>
      <c r="J4" s="135"/>
      <c r="K4" s="149"/>
      <c r="L4" s="149"/>
      <c r="M4" s="149"/>
      <c r="N4" s="149"/>
      <c r="O4" s="135"/>
      <c r="P4" s="135"/>
      <c r="Q4" s="135"/>
      <c r="R4" s="149"/>
      <c r="S4" s="149"/>
      <c r="T4" s="138"/>
      <c r="U4" s="138"/>
      <c r="V4" s="138"/>
      <c r="W4" s="138"/>
      <c r="X4" s="138"/>
      <c r="Y4" s="138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</row>
    <row r="5" spans="1:40" x14ac:dyDescent="0.25">
      <c r="A5" s="4"/>
      <c r="B5" s="4"/>
      <c r="C5" s="4"/>
      <c r="D5" s="4"/>
      <c r="E5" s="4"/>
      <c r="F5" s="5"/>
      <c r="G5" s="2"/>
      <c r="H5" s="2"/>
      <c r="I5" s="4"/>
      <c r="J5" s="75"/>
      <c r="K5" s="75"/>
      <c r="L5" s="75"/>
      <c r="M5" s="4"/>
      <c r="N5" s="2"/>
      <c r="O5" s="2"/>
      <c r="P5" s="4"/>
      <c r="Q5" s="4"/>
      <c r="R5" s="6"/>
      <c r="S5" s="6"/>
      <c r="T5" s="6"/>
      <c r="U5" s="6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7"/>
      <c r="AN5" s="8"/>
    </row>
    <row r="6" spans="1:40" x14ac:dyDescent="0.25">
      <c r="A6" s="14"/>
      <c r="B6" s="14"/>
      <c r="C6" s="4"/>
      <c r="D6" s="4"/>
      <c r="E6" s="15"/>
      <c r="F6" s="16"/>
      <c r="G6" s="16"/>
      <c r="H6" s="16"/>
      <c r="I6" s="16"/>
      <c r="J6" s="76"/>
      <c r="K6" s="76"/>
      <c r="L6" s="76"/>
      <c r="M6" s="16"/>
      <c r="N6" s="2"/>
      <c r="O6" s="2"/>
      <c r="P6" s="4"/>
      <c r="Q6" s="4"/>
      <c r="R6" s="6"/>
      <c r="S6" s="6"/>
      <c r="T6" s="6"/>
      <c r="U6" s="6"/>
      <c r="V6" s="6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7" t="s">
        <v>0</v>
      </c>
      <c r="AN6" s="8">
        <v>0.04</v>
      </c>
    </row>
    <row r="7" spans="1:40" x14ac:dyDescent="0.25">
      <c r="A7" s="127"/>
      <c r="B7" s="127"/>
      <c r="C7" s="127"/>
      <c r="D7" s="127"/>
      <c r="E7" s="127"/>
      <c r="F7" s="128"/>
      <c r="G7" s="129"/>
      <c r="H7" s="129"/>
      <c r="I7" s="127"/>
      <c r="J7" s="130"/>
      <c r="K7" s="130"/>
      <c r="L7" s="130"/>
      <c r="M7" s="127"/>
      <c r="N7" s="129"/>
      <c r="O7" s="129"/>
      <c r="P7" s="127"/>
      <c r="Q7" s="161" t="s">
        <v>3</v>
      </c>
      <c r="R7" s="162"/>
      <c r="S7" s="162"/>
      <c r="T7" s="163"/>
      <c r="U7" s="164" t="s">
        <v>4</v>
      </c>
      <c r="V7" s="164"/>
      <c r="W7" s="165" t="s">
        <v>3</v>
      </c>
      <c r="X7" s="165"/>
      <c r="Y7" s="165"/>
      <c r="Z7" s="165"/>
      <c r="AA7" s="165"/>
      <c r="AB7" s="165"/>
      <c r="AC7" s="131" t="s">
        <v>4</v>
      </c>
      <c r="AD7" s="166" t="s">
        <v>279</v>
      </c>
      <c r="AE7" s="167"/>
      <c r="AF7" s="167"/>
      <c r="AG7" s="167"/>
      <c r="AH7" s="167"/>
      <c r="AI7" s="168"/>
      <c r="AJ7" s="129"/>
      <c r="AK7" s="2"/>
      <c r="AL7" s="2"/>
      <c r="AM7" s="7" t="s">
        <v>5</v>
      </c>
      <c r="AN7" s="19">
        <v>9.9723999999999993E-2</v>
      </c>
    </row>
    <row r="8" spans="1:40" ht="64.5" thickBot="1" x14ac:dyDescent="0.3">
      <c r="A8" s="132" t="s">
        <v>6</v>
      </c>
      <c r="B8" s="132" t="s">
        <v>7</v>
      </c>
      <c r="C8" s="132" t="s">
        <v>8</v>
      </c>
      <c r="D8" s="132" t="s">
        <v>9</v>
      </c>
      <c r="E8" s="132" t="s">
        <v>10</v>
      </c>
      <c r="F8" s="132" t="s">
        <v>11</v>
      </c>
      <c r="G8" s="133" t="s">
        <v>12</v>
      </c>
      <c r="H8" s="133" t="s">
        <v>13</v>
      </c>
      <c r="I8" s="133" t="s">
        <v>14</v>
      </c>
      <c r="J8" s="133" t="s">
        <v>15</v>
      </c>
      <c r="K8" s="133" t="s">
        <v>268</v>
      </c>
      <c r="L8" s="133" t="s">
        <v>267</v>
      </c>
      <c r="M8" s="133" t="s">
        <v>16</v>
      </c>
      <c r="N8" s="133" t="s">
        <v>17</v>
      </c>
      <c r="O8" s="133" t="s">
        <v>18</v>
      </c>
      <c r="P8" s="133" t="s">
        <v>19</v>
      </c>
      <c r="Q8" s="133" t="s">
        <v>20</v>
      </c>
      <c r="R8" s="134" t="s">
        <v>21</v>
      </c>
      <c r="S8" s="134" t="s">
        <v>22</v>
      </c>
      <c r="T8" s="134" t="s">
        <v>23</v>
      </c>
      <c r="U8" s="134" t="s">
        <v>24</v>
      </c>
      <c r="V8" s="134" t="s">
        <v>25</v>
      </c>
      <c r="W8" s="134" t="s">
        <v>26</v>
      </c>
      <c r="X8" s="134" t="s">
        <v>27</v>
      </c>
      <c r="Y8" s="134" t="s">
        <v>28</v>
      </c>
      <c r="Z8" s="134" t="s">
        <v>29</v>
      </c>
      <c r="AA8" s="134" t="s">
        <v>30</v>
      </c>
      <c r="AB8" s="134" t="s">
        <v>31</v>
      </c>
      <c r="AC8" s="134" t="s">
        <v>32</v>
      </c>
      <c r="AD8" s="134" t="s">
        <v>33</v>
      </c>
      <c r="AE8" s="134" t="s">
        <v>284</v>
      </c>
      <c r="AF8" s="134" t="s">
        <v>280</v>
      </c>
      <c r="AG8" s="134" t="s">
        <v>281</v>
      </c>
      <c r="AH8" s="134" t="s">
        <v>282</v>
      </c>
      <c r="AI8" s="134" t="s">
        <v>304</v>
      </c>
      <c r="AJ8" s="134" t="s">
        <v>34</v>
      </c>
      <c r="AK8" s="20"/>
      <c r="AL8" s="20"/>
      <c r="AM8" s="21">
        <v>1101</v>
      </c>
      <c r="AN8" s="22" t="s">
        <v>35</v>
      </c>
    </row>
    <row r="9" spans="1:40" x14ac:dyDescent="0.25">
      <c r="A9" s="39">
        <v>1</v>
      </c>
      <c r="B9" s="121">
        <v>9</v>
      </c>
      <c r="C9" s="121">
        <v>33</v>
      </c>
      <c r="D9" s="122">
        <v>7</v>
      </c>
      <c r="E9" s="122">
        <v>93300850</v>
      </c>
      <c r="F9" s="122">
        <v>850</v>
      </c>
      <c r="G9" s="71" t="s">
        <v>139</v>
      </c>
      <c r="H9" s="107" t="s">
        <v>175</v>
      </c>
      <c r="I9" s="72">
        <v>39692</v>
      </c>
      <c r="J9" s="148" t="s">
        <v>152</v>
      </c>
      <c r="K9" s="78"/>
      <c r="L9" s="78">
        <v>48</v>
      </c>
      <c r="M9" s="107"/>
      <c r="N9" s="54" t="s">
        <v>274</v>
      </c>
      <c r="O9" s="28" t="s">
        <v>128</v>
      </c>
      <c r="P9" s="47" t="s">
        <v>133</v>
      </c>
      <c r="Q9" s="155">
        <v>5572.8</v>
      </c>
      <c r="R9" s="43"/>
      <c r="S9" s="43">
        <f t="shared" ref="S9:S11" si="0">Q9+R9</f>
        <v>5572.8</v>
      </c>
      <c r="T9" s="33">
        <f t="shared" ref="T9:T11" si="1">Q9*2%</f>
        <v>111.456</v>
      </c>
      <c r="U9" s="43">
        <f t="shared" ref="U9:U11" si="2">Q9/30*24</f>
        <v>4458.2400000000007</v>
      </c>
      <c r="V9" s="43">
        <f>Q9/30*50</f>
        <v>9288.0000000000018</v>
      </c>
      <c r="W9" s="44">
        <f>Q9*11.5%</f>
        <v>640.87200000000007</v>
      </c>
      <c r="X9" s="44">
        <f t="shared" ref="X9:X11" si="3">Q9*3%</f>
        <v>167.184</v>
      </c>
      <c r="Y9" s="44">
        <f t="shared" ref="Y9:Y11" si="4">Q9*12.75%</f>
        <v>710.53200000000004</v>
      </c>
      <c r="Z9" s="44">
        <f t="shared" ref="Z9:Z11" si="5">Q9*2%</f>
        <v>111.456</v>
      </c>
      <c r="AA9" s="35">
        <f>((K9+L9)*5.82)</f>
        <v>279.36</v>
      </c>
      <c r="AB9" s="51"/>
      <c r="AC9" s="44">
        <f t="shared" ref="AC9:AC12" si="6">Q9*5%</f>
        <v>278.64000000000004</v>
      </c>
      <c r="AD9" s="126">
        <f>((K9*3.01)+(L9*3.29))</f>
        <v>157.92000000000002</v>
      </c>
      <c r="AE9" s="126">
        <f>(U9+V9)*30%</f>
        <v>4123.8720000000003</v>
      </c>
      <c r="AF9" s="126"/>
      <c r="AG9" s="126"/>
      <c r="AH9" s="126"/>
      <c r="AI9" s="51"/>
      <c r="AJ9" s="44">
        <f>(S9*12)+(U9)+(V9)+(W9*12)+(X9*12)+(Y9*12)+(Z9*12)+(AA9*12)+(AB9*12)+(AC9)+(AD9*12)+(T9*12)+(AE9)+(AF9)+(AG9)+(AH9)+(AI9)</f>
        <v>111167.71200000001</v>
      </c>
      <c r="AK9" s="52"/>
      <c r="AL9" s="52"/>
      <c r="AM9" s="2"/>
      <c r="AN9" s="2"/>
    </row>
    <row r="10" spans="1:40" x14ac:dyDescent="0.25">
      <c r="A10" s="39">
        <v>2</v>
      </c>
      <c r="B10" s="121">
        <v>9</v>
      </c>
      <c r="C10" s="121">
        <v>33</v>
      </c>
      <c r="D10" s="122">
        <v>7</v>
      </c>
      <c r="E10" s="122">
        <v>93300850</v>
      </c>
      <c r="F10" s="122">
        <v>850</v>
      </c>
      <c r="G10" s="71" t="s">
        <v>145</v>
      </c>
      <c r="H10" s="107" t="s">
        <v>225</v>
      </c>
      <c r="I10" s="72">
        <v>39692</v>
      </c>
      <c r="J10" s="148" t="s">
        <v>151</v>
      </c>
      <c r="K10" s="78">
        <v>68</v>
      </c>
      <c r="L10" s="78"/>
      <c r="M10" s="107"/>
      <c r="N10" s="54" t="s">
        <v>285</v>
      </c>
      <c r="O10" s="28" t="s">
        <v>128</v>
      </c>
      <c r="P10" s="47" t="s">
        <v>133</v>
      </c>
      <c r="Q10" s="155">
        <v>4235.92</v>
      </c>
      <c r="R10" s="43"/>
      <c r="S10" s="43">
        <f t="shared" si="0"/>
        <v>4235.92</v>
      </c>
      <c r="T10" s="33">
        <f t="shared" si="1"/>
        <v>84.718400000000003</v>
      </c>
      <c r="U10" s="43">
        <f t="shared" si="2"/>
        <v>3388.7360000000003</v>
      </c>
      <c r="V10" s="43">
        <f>Q10/30*50</f>
        <v>7059.8666666666677</v>
      </c>
      <c r="W10" s="44">
        <f t="shared" ref="W10:W39" si="7">Q10*11.5%</f>
        <v>487.13080000000002</v>
      </c>
      <c r="X10" s="44">
        <f t="shared" si="3"/>
        <v>127.0776</v>
      </c>
      <c r="Y10" s="44">
        <f t="shared" si="4"/>
        <v>540.07979999999998</v>
      </c>
      <c r="Z10" s="44">
        <f t="shared" si="5"/>
        <v>84.718400000000003</v>
      </c>
      <c r="AA10" s="35">
        <f t="shared" ref="AA10:AA27" si="8">((K10+L10)*5.82)</f>
        <v>395.76</v>
      </c>
      <c r="AB10" s="51"/>
      <c r="AC10" s="44">
        <f t="shared" si="6"/>
        <v>211.79600000000002</v>
      </c>
      <c r="AD10" s="126">
        <f t="shared" ref="AD10:AD27" si="9">((K10*3.01)+(L10*3.29))</f>
        <v>204.67999999999998</v>
      </c>
      <c r="AE10" s="126">
        <f t="shared" ref="AE10:AE17" si="10">(U10+V10)*30%</f>
        <v>3134.5808000000002</v>
      </c>
      <c r="AF10" s="126"/>
      <c r="AG10" s="126"/>
      <c r="AH10" s="126"/>
      <c r="AI10" s="51"/>
      <c r="AJ10" s="44">
        <f t="shared" ref="AJ10:AJ17" si="11">(S10*12)+(U10)+(V10)+(W10*12)+(X10*12)+(Y10*12)+(Z10*12)+(AA10*12)+(AB10*12)+(AC10)+(AD10*12)+(T10*12)+(AE10)+(AF10)+(AG10)+(AH10)+(AI10)</f>
        <v>87715.999466666675</v>
      </c>
      <c r="AK10" s="52"/>
      <c r="AL10" s="52"/>
      <c r="AM10" s="2"/>
      <c r="AN10" s="2"/>
    </row>
    <row r="11" spans="1:40" x14ac:dyDescent="0.25">
      <c r="A11" s="39">
        <v>3</v>
      </c>
      <c r="B11" s="121">
        <v>9</v>
      </c>
      <c r="C11" s="121">
        <v>33</v>
      </c>
      <c r="D11" s="122">
        <v>7</v>
      </c>
      <c r="E11" s="122">
        <v>93300850</v>
      </c>
      <c r="F11" s="123">
        <v>850</v>
      </c>
      <c r="G11" s="51" t="s">
        <v>171</v>
      </c>
      <c r="H11" s="107" t="s">
        <v>178</v>
      </c>
      <c r="I11" s="53">
        <v>40028</v>
      </c>
      <c r="J11" s="148" t="s">
        <v>151</v>
      </c>
      <c r="K11" s="78">
        <v>76</v>
      </c>
      <c r="L11" s="78"/>
      <c r="M11" s="107"/>
      <c r="N11" s="54" t="s">
        <v>157</v>
      </c>
      <c r="O11" s="28" t="s">
        <v>128</v>
      </c>
      <c r="P11" s="54" t="s">
        <v>133</v>
      </c>
      <c r="Q11" s="155">
        <v>10101.040000000001</v>
      </c>
      <c r="R11" s="43"/>
      <c r="S11" s="43">
        <f t="shared" si="0"/>
        <v>10101.040000000001</v>
      </c>
      <c r="T11" s="33">
        <f t="shared" si="1"/>
        <v>202.02080000000001</v>
      </c>
      <c r="U11" s="43">
        <f t="shared" si="2"/>
        <v>8080.8320000000003</v>
      </c>
      <c r="V11" s="43">
        <f t="shared" ref="V11:V39" si="12">Q11/30*50</f>
        <v>16835.066666666669</v>
      </c>
      <c r="W11" s="44">
        <f t="shared" si="7"/>
        <v>1161.6196000000002</v>
      </c>
      <c r="X11" s="44">
        <f t="shared" si="3"/>
        <v>303.03120000000001</v>
      </c>
      <c r="Y11" s="44">
        <f t="shared" si="4"/>
        <v>1287.8826000000001</v>
      </c>
      <c r="Z11" s="44">
        <f t="shared" si="5"/>
        <v>202.02080000000001</v>
      </c>
      <c r="AA11" s="35">
        <f t="shared" si="8"/>
        <v>442.32000000000005</v>
      </c>
      <c r="AB11" s="51"/>
      <c r="AC11" s="44">
        <f t="shared" si="6"/>
        <v>505.05200000000008</v>
      </c>
      <c r="AD11" s="126">
        <f t="shared" si="9"/>
        <v>228.76</v>
      </c>
      <c r="AE11" s="126">
        <f t="shared" si="10"/>
        <v>7474.7695999999996</v>
      </c>
      <c r="AF11" s="126"/>
      <c r="AG11" s="126"/>
      <c r="AH11" s="126"/>
      <c r="AI11" s="44"/>
      <c r="AJ11" s="44">
        <f t="shared" si="11"/>
        <v>200040.0602666667</v>
      </c>
      <c r="AK11" s="52"/>
      <c r="AL11" s="2"/>
      <c r="AM11" s="2"/>
      <c r="AN11" s="2"/>
    </row>
    <row r="12" spans="1:40" x14ac:dyDescent="0.25">
      <c r="A12" s="39">
        <v>4</v>
      </c>
      <c r="B12" s="121">
        <v>9</v>
      </c>
      <c r="C12" s="121">
        <v>33</v>
      </c>
      <c r="D12" s="122">
        <v>7</v>
      </c>
      <c r="E12" s="122">
        <v>93300850</v>
      </c>
      <c r="F12" s="123">
        <v>850</v>
      </c>
      <c r="G12" s="51" t="s">
        <v>273</v>
      </c>
      <c r="H12" s="107" t="s">
        <v>227</v>
      </c>
      <c r="I12" s="53">
        <v>40406</v>
      </c>
      <c r="J12" s="148" t="s">
        <v>151</v>
      </c>
      <c r="K12" s="78">
        <v>32</v>
      </c>
      <c r="L12" s="78"/>
      <c r="M12" s="107"/>
      <c r="N12" s="54" t="s">
        <v>285</v>
      </c>
      <c r="O12" s="28" t="s">
        <v>128</v>
      </c>
      <c r="P12" s="54" t="s">
        <v>133</v>
      </c>
      <c r="Q12" s="155">
        <v>1955.04</v>
      </c>
      <c r="R12" s="43"/>
      <c r="S12" s="43">
        <f t="shared" ref="S12:S17" si="13">Q12+R12</f>
        <v>1955.04</v>
      </c>
      <c r="T12" s="33"/>
      <c r="U12" s="43">
        <f t="shared" ref="U12:U17" si="14">Q12/30*24</f>
        <v>1564.0319999999997</v>
      </c>
      <c r="V12" s="43">
        <f t="shared" si="12"/>
        <v>3258.3999999999996</v>
      </c>
      <c r="W12" s="44">
        <f t="shared" si="7"/>
        <v>224.8296</v>
      </c>
      <c r="X12" s="44">
        <f t="shared" ref="X12:X17" si="15">Q12*3%</f>
        <v>58.651199999999996</v>
      </c>
      <c r="Y12" s="44">
        <f t="shared" ref="Y12:Y17" si="16">Q12*12.75%</f>
        <v>249.26759999999999</v>
      </c>
      <c r="Z12" s="44">
        <f t="shared" ref="Z12:Z17" si="17">Q12*2%</f>
        <v>39.1008</v>
      </c>
      <c r="AA12" s="35">
        <f t="shared" si="8"/>
        <v>186.24</v>
      </c>
      <c r="AB12" s="51"/>
      <c r="AC12" s="44">
        <f t="shared" si="6"/>
        <v>97.75200000000001</v>
      </c>
      <c r="AD12" s="126">
        <f t="shared" si="9"/>
        <v>96.32</v>
      </c>
      <c r="AE12" s="126">
        <f>(U12+V12)*30%</f>
        <v>1446.7295999999997</v>
      </c>
      <c r="AF12" s="126"/>
      <c r="AG12" s="126"/>
      <c r="AH12" s="126"/>
      <c r="AI12" s="44"/>
      <c r="AJ12" s="44">
        <f t="shared" si="11"/>
        <v>40080.303999999989</v>
      </c>
      <c r="AK12" s="52"/>
      <c r="AL12" s="2"/>
      <c r="AM12" s="2"/>
      <c r="AN12" s="2"/>
    </row>
    <row r="13" spans="1:40" x14ac:dyDescent="0.25">
      <c r="A13" s="39">
        <v>5</v>
      </c>
      <c r="B13" s="121">
        <v>9</v>
      </c>
      <c r="C13" s="121">
        <v>33</v>
      </c>
      <c r="D13" s="122">
        <v>7</v>
      </c>
      <c r="E13" s="122">
        <v>93300850</v>
      </c>
      <c r="F13" s="123">
        <v>850</v>
      </c>
      <c r="G13" s="51" t="s">
        <v>262</v>
      </c>
      <c r="H13" s="51"/>
      <c r="I13" s="82">
        <v>40422</v>
      </c>
      <c r="J13" s="148" t="s">
        <v>152</v>
      </c>
      <c r="K13" s="78">
        <v>4</v>
      </c>
      <c r="L13" s="78">
        <v>76</v>
      </c>
      <c r="M13" s="39"/>
      <c r="N13" s="54" t="s">
        <v>275</v>
      </c>
      <c r="O13" s="28" t="s">
        <v>128</v>
      </c>
      <c r="P13" s="54" t="s">
        <v>133</v>
      </c>
      <c r="Q13" s="155">
        <v>14489.28</v>
      </c>
      <c r="R13" s="43"/>
      <c r="S13" s="43">
        <f t="shared" si="13"/>
        <v>14489.28</v>
      </c>
      <c r="T13" s="33"/>
      <c r="U13" s="43">
        <f t="shared" si="14"/>
        <v>11591.423999999999</v>
      </c>
      <c r="V13" s="43">
        <f t="shared" si="12"/>
        <v>24148.799999999999</v>
      </c>
      <c r="W13" s="44">
        <f t="shared" si="7"/>
        <v>1666.2672000000002</v>
      </c>
      <c r="X13" s="44">
        <f t="shared" si="15"/>
        <v>434.67840000000001</v>
      </c>
      <c r="Y13" s="44">
        <f t="shared" si="16"/>
        <v>1847.3832000000002</v>
      </c>
      <c r="Z13" s="44">
        <f t="shared" si="17"/>
        <v>289.78560000000004</v>
      </c>
      <c r="AA13" s="35">
        <f t="shared" si="8"/>
        <v>465.6</v>
      </c>
      <c r="AB13" s="51"/>
      <c r="AC13" s="44">
        <f t="shared" ref="AC13:AC17" si="18">Q13*5%</f>
        <v>724.46400000000006</v>
      </c>
      <c r="AD13" s="126">
        <f t="shared" si="9"/>
        <v>262.08</v>
      </c>
      <c r="AE13" s="126">
        <f t="shared" si="10"/>
        <v>10722.0672</v>
      </c>
      <c r="AF13" s="126"/>
      <c r="AG13" s="126"/>
      <c r="AH13" s="126"/>
      <c r="AI13" s="44"/>
      <c r="AJ13" s="44">
        <f t="shared" si="11"/>
        <v>280647.64799999999</v>
      </c>
      <c r="AK13" s="52"/>
      <c r="AL13" s="2"/>
      <c r="AM13" s="2"/>
      <c r="AN13" s="2"/>
    </row>
    <row r="14" spans="1:40" x14ac:dyDescent="0.25">
      <c r="A14" s="39">
        <v>6</v>
      </c>
      <c r="B14" s="121"/>
      <c r="C14" s="121">
        <v>33</v>
      </c>
      <c r="D14" s="122">
        <v>7</v>
      </c>
      <c r="E14" s="122"/>
      <c r="F14" s="123"/>
      <c r="G14" s="51" t="s">
        <v>172</v>
      </c>
      <c r="H14" s="51"/>
      <c r="I14" s="82">
        <v>40422</v>
      </c>
      <c r="J14" s="148" t="s">
        <v>152</v>
      </c>
      <c r="K14" s="78"/>
      <c r="L14" s="78">
        <v>100</v>
      </c>
      <c r="M14" s="39"/>
      <c r="N14" s="54" t="s">
        <v>306</v>
      </c>
      <c r="O14" s="28" t="s">
        <v>128</v>
      </c>
      <c r="P14" s="47" t="s">
        <v>133</v>
      </c>
      <c r="Q14" s="155">
        <v>7801.92</v>
      </c>
      <c r="R14" s="43"/>
      <c r="S14" s="43">
        <f t="shared" si="13"/>
        <v>7801.92</v>
      </c>
      <c r="T14" s="33"/>
      <c r="U14" s="43">
        <f t="shared" si="14"/>
        <v>6241.5360000000001</v>
      </c>
      <c r="V14" s="43">
        <f>Q14/30*50</f>
        <v>13003.2</v>
      </c>
      <c r="W14" s="44">
        <f>Q14*11.5%</f>
        <v>897.22080000000005</v>
      </c>
      <c r="X14" s="44">
        <f t="shared" si="15"/>
        <v>234.05759999999998</v>
      </c>
      <c r="Y14" s="44">
        <f t="shared" si="16"/>
        <v>994.74480000000005</v>
      </c>
      <c r="Z14" s="44">
        <f t="shared" si="17"/>
        <v>156.0384</v>
      </c>
      <c r="AA14" s="35">
        <f>((K14+L14)*5.82)</f>
        <v>582</v>
      </c>
      <c r="AB14" s="51"/>
      <c r="AC14" s="44">
        <f t="shared" si="18"/>
        <v>390.096</v>
      </c>
      <c r="AD14" s="126">
        <f>((K14*3.01)+(L14*3.29))</f>
        <v>329</v>
      </c>
      <c r="AE14" s="126">
        <f>(U14+V14)*30%</f>
        <v>5773.4207999999999</v>
      </c>
      <c r="AF14" s="126"/>
      <c r="AG14" s="126"/>
      <c r="AH14" s="126"/>
      <c r="AI14" s="44"/>
      <c r="AJ14" s="44">
        <f>(S14*12)+(U14)+(V14)+(W14*12)+(X14*12)+(Y14*12)+(Z14*12)+(AA14*12)+(AB14*12)+(AC14)+(AD14*12)+(T14*12)+(AE14)+(AF14)+(AG14)+(AH14)+(AI14)</f>
        <v>157348.03199999998</v>
      </c>
      <c r="AK14" s="52"/>
      <c r="AL14" s="2"/>
      <c r="AM14" s="2"/>
      <c r="AN14" s="2"/>
    </row>
    <row r="15" spans="1:40" x14ac:dyDescent="0.25">
      <c r="A15" s="39">
        <v>7</v>
      </c>
      <c r="B15" s="121"/>
      <c r="C15" s="121">
        <v>33</v>
      </c>
      <c r="D15" s="122">
        <v>7</v>
      </c>
      <c r="E15" s="122">
        <v>9330850</v>
      </c>
      <c r="F15" s="123">
        <v>850</v>
      </c>
      <c r="G15" s="51" t="s">
        <v>286</v>
      </c>
      <c r="H15" s="51"/>
      <c r="I15" s="82">
        <v>40422</v>
      </c>
      <c r="J15" s="148" t="s">
        <v>151</v>
      </c>
      <c r="K15" s="78">
        <v>20</v>
      </c>
      <c r="L15" s="78"/>
      <c r="M15" s="39"/>
      <c r="N15" s="54" t="s">
        <v>157</v>
      </c>
      <c r="O15" s="28" t="s">
        <v>128</v>
      </c>
      <c r="P15" s="54" t="s">
        <v>133</v>
      </c>
      <c r="Q15" s="155">
        <v>2606.7199999999998</v>
      </c>
      <c r="R15" s="43"/>
      <c r="S15" s="43">
        <f t="shared" si="13"/>
        <v>2606.7199999999998</v>
      </c>
      <c r="T15" s="33"/>
      <c r="U15" s="43">
        <f t="shared" si="14"/>
        <v>2085.3759999999997</v>
      </c>
      <c r="V15" s="43">
        <f t="shared" si="12"/>
        <v>4344.5333333333328</v>
      </c>
      <c r="W15" s="44">
        <f t="shared" si="7"/>
        <v>299.77280000000002</v>
      </c>
      <c r="X15" s="44">
        <f t="shared" si="15"/>
        <v>78.201599999999985</v>
      </c>
      <c r="Y15" s="44">
        <f t="shared" si="16"/>
        <v>332.35679999999996</v>
      </c>
      <c r="Z15" s="44">
        <f t="shared" si="17"/>
        <v>52.134399999999999</v>
      </c>
      <c r="AA15" s="35">
        <f t="shared" si="8"/>
        <v>116.4</v>
      </c>
      <c r="AB15" s="51"/>
      <c r="AC15" s="44">
        <f t="shared" ref="AC15" si="19">Q15*5%</f>
        <v>130.33599999999998</v>
      </c>
      <c r="AD15" s="126">
        <f t="shared" si="9"/>
        <v>60.199999999999996</v>
      </c>
      <c r="AE15" s="126">
        <f t="shared" ref="AE15" si="20">(U15+V15)*30%</f>
        <v>1928.9727999999998</v>
      </c>
      <c r="AF15" s="126"/>
      <c r="AG15" s="126"/>
      <c r="AH15" s="126"/>
      <c r="AI15" s="44"/>
      <c r="AJ15" s="44">
        <f t="shared" ref="AJ15" si="21">(S15*12)+(U15)+(V15)+(W15*12)+(X15*12)+(Y15*12)+(Z15*12)+(AA15*12)+(AB15*12)+(AC15)+(AD15*12)+(T15*12)+(AE15)+(AF15)+(AG15)+(AH15)+(AI15)</f>
        <v>51038.645333333341</v>
      </c>
      <c r="AK15" s="52"/>
      <c r="AL15" s="2"/>
      <c r="AM15" s="2"/>
      <c r="AN15" s="2"/>
    </row>
    <row r="16" spans="1:40" x14ac:dyDescent="0.25">
      <c r="A16" s="39">
        <v>8</v>
      </c>
      <c r="B16" s="121">
        <v>9</v>
      </c>
      <c r="C16" s="121">
        <v>33</v>
      </c>
      <c r="D16" s="122">
        <v>7</v>
      </c>
      <c r="E16" s="122">
        <v>93300850</v>
      </c>
      <c r="F16" s="123">
        <v>850</v>
      </c>
      <c r="G16" s="51" t="s">
        <v>265</v>
      </c>
      <c r="H16" s="51"/>
      <c r="I16" s="82">
        <v>41122</v>
      </c>
      <c r="J16" s="148" t="s">
        <v>151</v>
      </c>
      <c r="K16" s="78">
        <v>72</v>
      </c>
      <c r="L16" s="78"/>
      <c r="M16" s="39"/>
      <c r="N16" s="54" t="s">
        <v>285</v>
      </c>
      <c r="O16" s="28" t="s">
        <v>128</v>
      </c>
      <c r="P16" s="54" t="s">
        <v>133</v>
      </c>
      <c r="Q16" s="155">
        <v>8960.6</v>
      </c>
      <c r="R16" s="43"/>
      <c r="S16" s="43">
        <f t="shared" si="13"/>
        <v>8960.6</v>
      </c>
      <c r="T16" s="33"/>
      <c r="U16" s="43">
        <f t="shared" si="14"/>
        <v>7168.48</v>
      </c>
      <c r="V16" s="43">
        <f t="shared" si="12"/>
        <v>14934.333333333334</v>
      </c>
      <c r="W16" s="44">
        <f t="shared" si="7"/>
        <v>1030.4690000000001</v>
      </c>
      <c r="X16" s="44">
        <f t="shared" si="15"/>
        <v>268.81799999999998</v>
      </c>
      <c r="Y16" s="44">
        <f t="shared" si="16"/>
        <v>1142.4765</v>
      </c>
      <c r="Z16" s="44">
        <f t="shared" si="17"/>
        <v>179.21200000000002</v>
      </c>
      <c r="AA16" s="35">
        <f t="shared" si="8"/>
        <v>419.04</v>
      </c>
      <c r="AB16" s="51"/>
      <c r="AC16" s="44">
        <f t="shared" si="18"/>
        <v>448.03000000000003</v>
      </c>
      <c r="AD16" s="126">
        <f t="shared" si="9"/>
        <v>216.71999999999997</v>
      </c>
      <c r="AE16" s="126">
        <f t="shared" si="10"/>
        <v>6630.8439999999991</v>
      </c>
      <c r="AF16" s="126"/>
      <c r="AG16" s="126"/>
      <c r="AH16" s="126"/>
      <c r="AI16" s="44"/>
      <c r="AJ16" s="44">
        <f t="shared" si="11"/>
        <v>175789.71333333335</v>
      </c>
      <c r="AK16" s="52"/>
      <c r="AL16" s="2"/>
      <c r="AM16" s="2"/>
      <c r="AN16" s="2"/>
    </row>
    <row r="17" spans="1:40" x14ac:dyDescent="0.25">
      <c r="A17" s="39">
        <v>9</v>
      </c>
      <c r="B17" s="121">
        <v>9</v>
      </c>
      <c r="C17" s="121">
        <v>33</v>
      </c>
      <c r="D17" s="122">
        <v>7</v>
      </c>
      <c r="E17" s="122">
        <v>93300850</v>
      </c>
      <c r="F17" s="123">
        <v>850</v>
      </c>
      <c r="G17" s="51" t="s">
        <v>269</v>
      </c>
      <c r="H17" s="51"/>
      <c r="I17" s="82">
        <v>41122</v>
      </c>
      <c r="J17" s="148" t="s">
        <v>151</v>
      </c>
      <c r="K17" s="78">
        <v>160</v>
      </c>
      <c r="L17" s="78"/>
      <c r="M17" s="39"/>
      <c r="N17" s="54" t="s">
        <v>285</v>
      </c>
      <c r="O17" s="28" t="s">
        <v>128</v>
      </c>
      <c r="P17" s="54" t="s">
        <v>133</v>
      </c>
      <c r="Q17" s="155">
        <v>8146</v>
      </c>
      <c r="R17" s="43"/>
      <c r="S17" s="43">
        <f t="shared" si="13"/>
        <v>8146</v>
      </c>
      <c r="T17" s="33"/>
      <c r="U17" s="43">
        <f t="shared" si="14"/>
        <v>6516.8000000000011</v>
      </c>
      <c r="V17" s="43">
        <f t="shared" si="12"/>
        <v>13576.666666666668</v>
      </c>
      <c r="W17" s="44">
        <f t="shared" si="7"/>
        <v>936.79000000000008</v>
      </c>
      <c r="X17" s="44">
        <f t="shared" si="15"/>
        <v>244.38</v>
      </c>
      <c r="Y17" s="44">
        <f t="shared" si="16"/>
        <v>1038.615</v>
      </c>
      <c r="Z17" s="44">
        <f t="shared" si="17"/>
        <v>162.92000000000002</v>
      </c>
      <c r="AA17" s="35">
        <f t="shared" si="8"/>
        <v>931.2</v>
      </c>
      <c r="AB17" s="51"/>
      <c r="AC17" s="44">
        <f t="shared" si="18"/>
        <v>407.3</v>
      </c>
      <c r="AD17" s="126">
        <f t="shared" si="9"/>
        <v>481.59999999999997</v>
      </c>
      <c r="AE17" s="126">
        <f t="shared" si="10"/>
        <v>6028.04</v>
      </c>
      <c r="AF17" s="126"/>
      <c r="AG17" s="126"/>
      <c r="AH17" s="126"/>
      <c r="AI17" s="44"/>
      <c r="AJ17" s="44">
        <f t="shared" si="11"/>
        <v>169826.8666666667</v>
      </c>
      <c r="AK17" s="52"/>
      <c r="AL17" s="2"/>
      <c r="AM17" s="2"/>
      <c r="AN17" s="2"/>
    </row>
    <row r="18" spans="1:40" x14ac:dyDescent="0.25">
      <c r="A18" s="39">
        <v>10</v>
      </c>
      <c r="B18" s="121">
        <v>9</v>
      </c>
      <c r="C18" s="121">
        <v>33</v>
      </c>
      <c r="D18" s="122">
        <v>7</v>
      </c>
      <c r="E18" s="122">
        <v>93300850</v>
      </c>
      <c r="F18" s="123">
        <v>850</v>
      </c>
      <c r="G18" s="51" t="s">
        <v>137</v>
      </c>
      <c r="H18" s="51"/>
      <c r="I18" s="82">
        <v>39714</v>
      </c>
      <c r="J18" s="148" t="s">
        <v>151</v>
      </c>
      <c r="K18" s="78">
        <v>68</v>
      </c>
      <c r="L18" s="78"/>
      <c r="M18" s="39"/>
      <c r="N18" s="54" t="s">
        <v>285</v>
      </c>
      <c r="O18" s="28" t="s">
        <v>128</v>
      </c>
      <c r="P18" s="54" t="s">
        <v>133</v>
      </c>
      <c r="Q18" s="155">
        <v>8797.68</v>
      </c>
      <c r="R18" s="43"/>
      <c r="S18" s="43">
        <f t="shared" ref="S18:S20" si="22">Q18+R18</f>
        <v>8797.68</v>
      </c>
      <c r="T18" s="33">
        <f>Q18*2%</f>
        <v>175.95360000000002</v>
      </c>
      <c r="U18" s="43">
        <f t="shared" ref="U18:U20" si="23">Q18/30*24</f>
        <v>7038.1440000000002</v>
      </c>
      <c r="V18" s="43">
        <f t="shared" si="12"/>
        <v>14662.800000000001</v>
      </c>
      <c r="W18" s="44">
        <f t="shared" si="7"/>
        <v>1011.7332000000001</v>
      </c>
      <c r="X18" s="44">
        <f t="shared" ref="X18:X20" si="24">Q18*3%</f>
        <v>263.93040000000002</v>
      </c>
      <c r="Y18" s="44">
        <f t="shared" ref="Y18:Y20" si="25">Q18*12.75%</f>
        <v>1121.7042000000001</v>
      </c>
      <c r="Z18" s="44">
        <f t="shared" ref="Z18:Z20" si="26">Q18*2%</f>
        <v>175.95360000000002</v>
      </c>
      <c r="AA18" s="35">
        <f t="shared" si="8"/>
        <v>395.76</v>
      </c>
      <c r="AB18" s="51"/>
      <c r="AC18" s="44">
        <f t="shared" ref="AC18:AC20" si="27">Q18*5%</f>
        <v>439.88400000000001</v>
      </c>
      <c r="AD18" s="126">
        <f t="shared" si="9"/>
        <v>204.67999999999998</v>
      </c>
      <c r="AE18" s="126">
        <f t="shared" ref="AE18:AE20" si="28">(U18+V18)*30%</f>
        <v>6510.2832000000008</v>
      </c>
      <c r="AF18" s="126"/>
      <c r="AG18" s="126"/>
      <c r="AH18" s="126"/>
      <c r="AI18" s="44"/>
      <c r="AJ18" s="44">
        <f t="shared" ref="AJ18:AJ20" si="29">(S18*12)+(U18)+(V18)+(W18*12)+(X18*12)+(Y18*12)+(Z18*12)+(AA18*12)+(AB18*12)+(AC18)+(AD18*12)+(T18*12)+(AE18)+(AF18)+(AG18)+(AH18)+(AI18)</f>
        <v>174419.85120000003</v>
      </c>
      <c r="AK18" s="52"/>
      <c r="AL18" s="2"/>
      <c r="AM18" s="2"/>
      <c r="AN18" s="2"/>
    </row>
    <row r="19" spans="1:40" x14ac:dyDescent="0.25">
      <c r="A19" s="39">
        <v>11</v>
      </c>
      <c r="B19" s="121">
        <v>9</v>
      </c>
      <c r="C19" s="121">
        <v>33</v>
      </c>
      <c r="D19" s="122">
        <v>7</v>
      </c>
      <c r="E19" s="122">
        <v>93300850</v>
      </c>
      <c r="F19" s="123">
        <v>850</v>
      </c>
      <c r="G19" s="51" t="s">
        <v>287</v>
      </c>
      <c r="H19" s="51"/>
      <c r="I19" s="82">
        <v>41122</v>
      </c>
      <c r="J19" s="148" t="s">
        <v>151</v>
      </c>
      <c r="K19" s="78">
        <v>32</v>
      </c>
      <c r="L19" s="78"/>
      <c r="M19" s="39"/>
      <c r="N19" s="54" t="s">
        <v>285</v>
      </c>
      <c r="O19" s="28" t="s">
        <v>128</v>
      </c>
      <c r="P19" s="54" t="s">
        <v>133</v>
      </c>
      <c r="Q19" s="155">
        <v>977.52</v>
      </c>
      <c r="R19" s="43"/>
      <c r="S19" s="43">
        <f t="shared" si="22"/>
        <v>977.52</v>
      </c>
      <c r="T19" s="33"/>
      <c r="U19" s="43">
        <f t="shared" si="23"/>
        <v>782.01599999999985</v>
      </c>
      <c r="V19" s="43">
        <f t="shared" si="12"/>
        <v>1629.1999999999998</v>
      </c>
      <c r="W19" s="44">
        <f t="shared" si="7"/>
        <v>112.4148</v>
      </c>
      <c r="X19" s="44">
        <f t="shared" si="24"/>
        <v>29.325599999999998</v>
      </c>
      <c r="Y19" s="44">
        <f t="shared" si="25"/>
        <v>124.63379999999999</v>
      </c>
      <c r="Z19" s="44">
        <f t="shared" si="26"/>
        <v>19.5504</v>
      </c>
      <c r="AA19" s="35">
        <f t="shared" si="8"/>
        <v>186.24</v>
      </c>
      <c r="AB19" s="51"/>
      <c r="AC19" s="44">
        <f t="shared" si="27"/>
        <v>48.876000000000005</v>
      </c>
      <c r="AD19" s="126">
        <f t="shared" si="9"/>
        <v>96.32</v>
      </c>
      <c r="AE19" s="126">
        <f t="shared" si="28"/>
        <v>723.36479999999983</v>
      </c>
      <c r="AF19" s="126"/>
      <c r="AG19" s="126"/>
      <c r="AH19" s="126"/>
      <c r="AI19" s="44"/>
      <c r="AJ19" s="44">
        <f t="shared" si="29"/>
        <v>21735.511999999999</v>
      </c>
      <c r="AK19" s="52"/>
      <c r="AL19" s="2"/>
      <c r="AM19" s="2"/>
      <c r="AN19" s="2"/>
    </row>
    <row r="20" spans="1:40" x14ac:dyDescent="0.25">
      <c r="A20" s="39">
        <v>12</v>
      </c>
      <c r="B20" s="121">
        <v>9</v>
      </c>
      <c r="C20" s="121">
        <v>33</v>
      </c>
      <c r="D20" s="122">
        <v>7</v>
      </c>
      <c r="E20" s="122">
        <v>93300850</v>
      </c>
      <c r="F20" s="123">
        <v>850</v>
      </c>
      <c r="G20" s="51" t="s">
        <v>288</v>
      </c>
      <c r="H20" s="51"/>
      <c r="I20" s="82">
        <v>39692</v>
      </c>
      <c r="J20" s="148" t="s">
        <v>151</v>
      </c>
      <c r="K20" s="78">
        <v>16</v>
      </c>
      <c r="L20" s="78"/>
      <c r="M20" s="39"/>
      <c r="N20" s="54" t="s">
        <v>285</v>
      </c>
      <c r="O20" s="28" t="s">
        <v>128</v>
      </c>
      <c r="P20" s="54" t="s">
        <v>133</v>
      </c>
      <c r="Q20" s="155">
        <v>3095.48</v>
      </c>
      <c r="R20" s="43"/>
      <c r="S20" s="43">
        <f t="shared" si="22"/>
        <v>3095.48</v>
      </c>
      <c r="T20" s="33"/>
      <c r="U20" s="43">
        <f t="shared" si="23"/>
        <v>2476.384</v>
      </c>
      <c r="V20" s="43">
        <f t="shared" si="12"/>
        <v>5159.1333333333332</v>
      </c>
      <c r="W20" s="44">
        <f t="shared" si="7"/>
        <v>355.98020000000002</v>
      </c>
      <c r="X20" s="44">
        <f t="shared" si="24"/>
        <v>92.864400000000003</v>
      </c>
      <c r="Y20" s="44">
        <f t="shared" si="25"/>
        <v>394.6737</v>
      </c>
      <c r="Z20" s="44">
        <f t="shared" si="26"/>
        <v>61.909600000000005</v>
      </c>
      <c r="AA20" s="35">
        <f t="shared" si="8"/>
        <v>93.12</v>
      </c>
      <c r="AB20" s="51"/>
      <c r="AC20" s="44">
        <f t="shared" si="27"/>
        <v>154.774</v>
      </c>
      <c r="AD20" s="126">
        <f t="shared" si="9"/>
        <v>48.16</v>
      </c>
      <c r="AE20" s="126">
        <f t="shared" si="28"/>
        <v>2290.6551999999997</v>
      </c>
      <c r="AF20" s="126"/>
      <c r="AG20" s="126"/>
      <c r="AH20" s="126"/>
      <c r="AI20" s="44"/>
      <c r="AJ20" s="44">
        <f t="shared" si="29"/>
        <v>59787.201333333331</v>
      </c>
      <c r="AK20" s="52"/>
      <c r="AL20" s="2"/>
      <c r="AM20" s="2"/>
      <c r="AN20" s="2"/>
    </row>
    <row r="21" spans="1:40" x14ac:dyDescent="0.25">
      <c r="A21" s="39">
        <v>13</v>
      </c>
      <c r="B21" s="121">
        <v>9</v>
      </c>
      <c r="C21" s="121">
        <v>33</v>
      </c>
      <c r="D21" s="122">
        <v>7</v>
      </c>
      <c r="E21" s="122">
        <v>93300850</v>
      </c>
      <c r="F21" s="123">
        <v>850</v>
      </c>
      <c r="G21" s="51" t="s">
        <v>289</v>
      </c>
      <c r="H21" s="51"/>
      <c r="I21" s="82">
        <v>41867</v>
      </c>
      <c r="J21" s="148" t="s">
        <v>151</v>
      </c>
      <c r="K21" s="78">
        <v>160</v>
      </c>
      <c r="L21" s="78"/>
      <c r="M21" s="39"/>
      <c r="N21" s="54" t="s">
        <v>285</v>
      </c>
      <c r="O21" s="28" t="s">
        <v>128</v>
      </c>
      <c r="P21" s="54" t="s">
        <v>133</v>
      </c>
      <c r="Q21" s="155">
        <v>11730.24</v>
      </c>
      <c r="R21" s="43"/>
      <c r="S21" s="43">
        <f t="shared" ref="S21:S24" si="30">Q21+R21</f>
        <v>11730.24</v>
      </c>
      <c r="T21" s="33"/>
      <c r="U21" s="43">
        <f t="shared" ref="U21:U24" si="31">Q21/30*24</f>
        <v>9384.1919999999991</v>
      </c>
      <c r="V21" s="43">
        <f t="shared" si="12"/>
        <v>19550.399999999998</v>
      </c>
      <c r="W21" s="44">
        <f t="shared" si="7"/>
        <v>1348.9775999999999</v>
      </c>
      <c r="X21" s="44">
        <f t="shared" ref="X21:X24" si="32">Q21*3%</f>
        <v>351.90719999999999</v>
      </c>
      <c r="Y21" s="44">
        <f t="shared" ref="Y21:Y24" si="33">Q21*12.75%</f>
        <v>1495.6056000000001</v>
      </c>
      <c r="Z21" s="44">
        <f t="shared" ref="Z21:Z24" si="34">Q21*2%</f>
        <v>234.60480000000001</v>
      </c>
      <c r="AA21" s="35">
        <f t="shared" si="8"/>
        <v>931.2</v>
      </c>
      <c r="AB21" s="51"/>
      <c r="AC21" s="44">
        <f t="shared" ref="AC21:AC24" si="35">Q21*5%</f>
        <v>586.51200000000006</v>
      </c>
      <c r="AD21" s="126">
        <f t="shared" si="9"/>
        <v>481.59999999999997</v>
      </c>
      <c r="AE21" s="126">
        <f t="shared" ref="AE21:AE24" si="36">(U21+V21)*30%</f>
        <v>8680.377599999998</v>
      </c>
      <c r="AF21" s="126"/>
      <c r="AG21" s="126"/>
      <c r="AH21" s="126"/>
      <c r="AI21" s="44"/>
      <c r="AJ21" s="44">
        <f t="shared" ref="AJ21:AJ24" si="37">(S21*12)+(U21)+(V21)+(W21*12)+(X21*12)+(Y21*12)+(Z21*12)+(AA21*12)+(AB21*12)+(AC21)+(AD21*12)+(T21*12)+(AE21)+(AF21)+(AG21)+(AH21)+(AI21)</f>
        <v>237091.10400000002</v>
      </c>
      <c r="AK21" s="52"/>
      <c r="AL21" s="2"/>
      <c r="AM21" s="2"/>
      <c r="AN21" s="2"/>
    </row>
    <row r="22" spans="1:40" x14ac:dyDescent="0.25">
      <c r="A22" s="39">
        <v>14</v>
      </c>
      <c r="B22" s="121">
        <v>9</v>
      </c>
      <c r="C22" s="121">
        <v>33</v>
      </c>
      <c r="D22" s="122">
        <v>7</v>
      </c>
      <c r="E22" s="122">
        <v>93300850</v>
      </c>
      <c r="F22" s="123">
        <v>850</v>
      </c>
      <c r="G22" s="51" t="s">
        <v>290</v>
      </c>
      <c r="H22" s="51"/>
      <c r="I22" s="82">
        <v>41867</v>
      </c>
      <c r="J22" s="148" t="s">
        <v>151</v>
      </c>
      <c r="K22" s="78">
        <v>72</v>
      </c>
      <c r="L22" s="78"/>
      <c r="M22" s="39"/>
      <c r="N22" s="54" t="s">
        <v>285</v>
      </c>
      <c r="O22" s="28" t="s">
        <v>128</v>
      </c>
      <c r="P22" s="54" t="s">
        <v>133</v>
      </c>
      <c r="Q22" s="155">
        <v>5539.28</v>
      </c>
      <c r="R22" s="43"/>
      <c r="S22" s="43">
        <f t="shared" si="30"/>
        <v>5539.28</v>
      </c>
      <c r="T22" s="33"/>
      <c r="U22" s="43">
        <f t="shared" si="31"/>
        <v>4431.424</v>
      </c>
      <c r="V22" s="43">
        <f t="shared" si="12"/>
        <v>9232.1333333333332</v>
      </c>
      <c r="W22" s="44">
        <f t="shared" si="7"/>
        <v>637.0172</v>
      </c>
      <c r="X22" s="44">
        <f t="shared" si="32"/>
        <v>166.17839999999998</v>
      </c>
      <c r="Y22" s="44">
        <f t="shared" si="33"/>
        <v>706.25819999999999</v>
      </c>
      <c r="Z22" s="44">
        <f t="shared" si="34"/>
        <v>110.7856</v>
      </c>
      <c r="AA22" s="35">
        <f t="shared" si="8"/>
        <v>419.04</v>
      </c>
      <c r="AB22" s="51"/>
      <c r="AC22" s="44">
        <f t="shared" si="35"/>
        <v>276.964</v>
      </c>
      <c r="AD22" s="126">
        <f t="shared" si="9"/>
        <v>216.71999999999997</v>
      </c>
      <c r="AE22" s="126">
        <f t="shared" si="36"/>
        <v>4099.0672000000004</v>
      </c>
      <c r="AF22" s="126"/>
      <c r="AG22" s="126"/>
      <c r="AH22" s="126"/>
      <c r="AI22" s="44"/>
      <c r="AJ22" s="44">
        <f t="shared" si="37"/>
        <v>111582.94133333334</v>
      </c>
      <c r="AK22" s="52"/>
      <c r="AL22" s="2"/>
      <c r="AM22" s="2"/>
      <c r="AN22" s="2"/>
    </row>
    <row r="23" spans="1:40" x14ac:dyDescent="0.25">
      <c r="A23" s="39">
        <v>15</v>
      </c>
      <c r="B23" s="121">
        <v>9</v>
      </c>
      <c r="C23" s="121">
        <v>33</v>
      </c>
      <c r="D23" s="122">
        <v>7</v>
      </c>
      <c r="E23" s="122">
        <v>93300850</v>
      </c>
      <c r="F23" s="123">
        <v>850</v>
      </c>
      <c r="G23" s="51" t="s">
        <v>291</v>
      </c>
      <c r="H23" s="51"/>
      <c r="I23" s="82">
        <v>41867</v>
      </c>
      <c r="J23" s="148" t="s">
        <v>151</v>
      </c>
      <c r="K23" s="78">
        <v>100</v>
      </c>
      <c r="L23" s="78"/>
      <c r="M23" s="39"/>
      <c r="N23" s="54" t="s">
        <v>285</v>
      </c>
      <c r="O23" s="28" t="s">
        <v>128</v>
      </c>
      <c r="P23" s="54" t="s">
        <v>133</v>
      </c>
      <c r="Q23" s="155">
        <v>9775.2000000000007</v>
      </c>
      <c r="R23" s="43"/>
      <c r="S23" s="43">
        <f t="shared" si="30"/>
        <v>9775.2000000000007</v>
      </c>
      <c r="T23" s="33"/>
      <c r="U23" s="43">
        <f t="shared" si="31"/>
        <v>7820.1600000000008</v>
      </c>
      <c r="V23" s="43">
        <f t="shared" si="12"/>
        <v>16292.000000000002</v>
      </c>
      <c r="W23" s="44">
        <f t="shared" si="7"/>
        <v>1124.1480000000001</v>
      </c>
      <c r="X23" s="44">
        <f t="shared" si="32"/>
        <v>293.25600000000003</v>
      </c>
      <c r="Y23" s="44">
        <f t="shared" si="33"/>
        <v>1246.3380000000002</v>
      </c>
      <c r="Z23" s="44">
        <f t="shared" si="34"/>
        <v>195.50400000000002</v>
      </c>
      <c r="AA23" s="35">
        <f t="shared" si="8"/>
        <v>582</v>
      </c>
      <c r="AB23" s="51"/>
      <c r="AC23" s="44">
        <f t="shared" si="35"/>
        <v>488.76000000000005</v>
      </c>
      <c r="AD23" s="126">
        <f t="shared" si="9"/>
        <v>301</v>
      </c>
      <c r="AE23" s="126">
        <f t="shared" si="36"/>
        <v>7233.648000000001</v>
      </c>
      <c r="AF23" s="126"/>
      <c r="AG23" s="126"/>
      <c r="AH23" s="126"/>
      <c r="AI23" s="44"/>
      <c r="AJ23" s="44">
        <f t="shared" si="37"/>
        <v>194043.9200000001</v>
      </c>
      <c r="AK23" s="52"/>
      <c r="AL23" s="2"/>
      <c r="AM23" s="2"/>
      <c r="AN23" s="2"/>
    </row>
    <row r="24" spans="1:40" x14ac:dyDescent="0.25">
      <c r="A24" s="39">
        <v>16</v>
      </c>
      <c r="B24" s="121">
        <v>9</v>
      </c>
      <c r="C24" s="121">
        <v>33</v>
      </c>
      <c r="D24" s="122">
        <v>7</v>
      </c>
      <c r="E24" s="122">
        <v>93300850</v>
      </c>
      <c r="F24" s="123">
        <v>850</v>
      </c>
      <c r="G24" s="51" t="s">
        <v>292</v>
      </c>
      <c r="H24" s="51"/>
      <c r="I24" s="82">
        <v>41867</v>
      </c>
      <c r="J24" s="148" t="s">
        <v>151</v>
      </c>
      <c r="K24" s="78">
        <v>116</v>
      </c>
      <c r="L24" s="78"/>
      <c r="M24" s="39"/>
      <c r="N24" s="54" t="s">
        <v>285</v>
      </c>
      <c r="O24" s="28" t="s">
        <v>128</v>
      </c>
      <c r="P24" s="54" t="s">
        <v>133</v>
      </c>
      <c r="Q24" s="155">
        <v>9775.2000000000007</v>
      </c>
      <c r="R24" s="43"/>
      <c r="S24" s="43">
        <f t="shared" si="30"/>
        <v>9775.2000000000007</v>
      </c>
      <c r="T24" s="33"/>
      <c r="U24" s="43">
        <f t="shared" si="31"/>
        <v>7820.1600000000008</v>
      </c>
      <c r="V24" s="43">
        <f t="shared" si="12"/>
        <v>16292.000000000002</v>
      </c>
      <c r="W24" s="44">
        <f t="shared" si="7"/>
        <v>1124.1480000000001</v>
      </c>
      <c r="X24" s="44">
        <f t="shared" si="32"/>
        <v>293.25600000000003</v>
      </c>
      <c r="Y24" s="44">
        <f t="shared" si="33"/>
        <v>1246.3380000000002</v>
      </c>
      <c r="Z24" s="44">
        <f t="shared" si="34"/>
        <v>195.50400000000002</v>
      </c>
      <c r="AA24" s="35">
        <f t="shared" si="8"/>
        <v>675.12</v>
      </c>
      <c r="AB24" s="51"/>
      <c r="AC24" s="44">
        <f t="shared" si="35"/>
        <v>488.76000000000005</v>
      </c>
      <c r="AD24" s="126">
        <f t="shared" si="9"/>
        <v>349.15999999999997</v>
      </c>
      <c r="AE24" s="126">
        <f t="shared" si="36"/>
        <v>7233.648000000001</v>
      </c>
      <c r="AF24" s="126"/>
      <c r="AG24" s="126"/>
      <c r="AH24" s="126"/>
      <c r="AI24" s="44"/>
      <c r="AJ24" s="44">
        <f t="shared" si="37"/>
        <v>195739.28000000009</v>
      </c>
      <c r="AK24" s="52"/>
      <c r="AL24" s="2"/>
      <c r="AM24" s="2"/>
      <c r="AN24" s="2"/>
    </row>
    <row r="25" spans="1:40" x14ac:dyDescent="0.25">
      <c r="A25" s="39">
        <v>17</v>
      </c>
      <c r="B25" s="121">
        <v>9</v>
      </c>
      <c r="C25" s="121">
        <v>33</v>
      </c>
      <c r="D25" s="122">
        <v>7</v>
      </c>
      <c r="E25" s="122">
        <v>93300850</v>
      </c>
      <c r="F25" s="123">
        <v>850</v>
      </c>
      <c r="G25" s="51" t="s">
        <v>293</v>
      </c>
      <c r="H25" s="51"/>
      <c r="I25" s="82">
        <v>42233</v>
      </c>
      <c r="J25" s="148" t="s">
        <v>151</v>
      </c>
      <c r="K25" s="78">
        <v>68</v>
      </c>
      <c r="L25" s="78"/>
      <c r="M25" s="39"/>
      <c r="N25" s="54" t="s">
        <v>285</v>
      </c>
      <c r="O25" s="28" t="s">
        <v>128</v>
      </c>
      <c r="P25" s="54" t="s">
        <v>133</v>
      </c>
      <c r="Q25" s="155">
        <v>5865.12</v>
      </c>
      <c r="R25" s="43"/>
      <c r="S25" s="43">
        <f t="shared" ref="S25:S27" si="38">Q25+R25</f>
        <v>5865.12</v>
      </c>
      <c r="T25" s="33"/>
      <c r="U25" s="43">
        <f t="shared" ref="U25:U27" si="39">Q25/30*24</f>
        <v>4692.0959999999995</v>
      </c>
      <c r="V25" s="43">
        <f t="shared" si="12"/>
        <v>9775.1999999999989</v>
      </c>
      <c r="W25" s="44">
        <f t="shared" si="7"/>
        <v>674.48879999999997</v>
      </c>
      <c r="X25" s="44">
        <f t="shared" ref="X25:X27" si="40">Q25*3%</f>
        <v>175.95359999999999</v>
      </c>
      <c r="Y25" s="44">
        <f t="shared" ref="Y25:Y27" si="41">Q25*12.75%</f>
        <v>747.80280000000005</v>
      </c>
      <c r="Z25" s="44">
        <f t="shared" ref="Z25:Z27" si="42">Q25*2%</f>
        <v>117.30240000000001</v>
      </c>
      <c r="AA25" s="35">
        <f t="shared" si="8"/>
        <v>395.76</v>
      </c>
      <c r="AB25" s="51"/>
      <c r="AC25" s="44">
        <f t="shared" ref="AC25:AC27" si="43">Q25*5%</f>
        <v>293.25600000000003</v>
      </c>
      <c r="AD25" s="126">
        <f t="shared" si="9"/>
        <v>204.67999999999998</v>
      </c>
      <c r="AE25" s="126">
        <f t="shared" ref="AE25:AE27" si="44">(U25+V25)*30%</f>
        <v>4340.188799999999</v>
      </c>
      <c r="AF25" s="126"/>
      <c r="AG25" s="126"/>
      <c r="AH25" s="126"/>
      <c r="AI25" s="44"/>
      <c r="AJ25" s="44">
        <f t="shared" ref="AJ25:AJ27" si="45">(S25*12)+(U25)+(V25)+(W25*12)+(X25*12)+(Y25*12)+(Z25*12)+(AA25*12)+(AB25*12)+(AC25)+(AD25*12)+(T25*12)+(AE25)+(AF25)+(AG25)+(AH25)+(AI25)</f>
        <v>117274.03200000001</v>
      </c>
      <c r="AK25" s="52"/>
      <c r="AL25" s="2"/>
      <c r="AM25" s="2"/>
      <c r="AN25" s="2"/>
    </row>
    <row r="26" spans="1:40" x14ac:dyDescent="0.25">
      <c r="A26" s="39">
        <v>18</v>
      </c>
      <c r="B26" s="121">
        <v>9</v>
      </c>
      <c r="C26" s="121">
        <v>33</v>
      </c>
      <c r="D26" s="122">
        <v>7</v>
      </c>
      <c r="E26" s="122">
        <v>93300850</v>
      </c>
      <c r="F26" s="123">
        <v>850</v>
      </c>
      <c r="G26" s="51" t="s">
        <v>294</v>
      </c>
      <c r="H26" s="51"/>
      <c r="I26" s="82">
        <v>42233</v>
      </c>
      <c r="J26" s="148" t="s">
        <v>151</v>
      </c>
      <c r="K26" s="78">
        <v>84</v>
      </c>
      <c r="L26" s="78"/>
      <c r="M26" s="39"/>
      <c r="N26" s="54" t="s">
        <v>285</v>
      </c>
      <c r="O26" s="28" t="s">
        <v>128</v>
      </c>
      <c r="P26" s="54" t="s">
        <v>133</v>
      </c>
      <c r="Q26" s="155">
        <v>6842.64</v>
      </c>
      <c r="R26" s="43"/>
      <c r="S26" s="43">
        <f t="shared" si="38"/>
        <v>6842.64</v>
      </c>
      <c r="T26" s="33"/>
      <c r="U26" s="43">
        <f t="shared" si="39"/>
        <v>5474.112000000001</v>
      </c>
      <c r="V26" s="43">
        <f t="shared" si="12"/>
        <v>11404.400000000001</v>
      </c>
      <c r="W26" s="44">
        <f t="shared" si="7"/>
        <v>786.9036000000001</v>
      </c>
      <c r="X26" s="44">
        <f t="shared" si="40"/>
        <v>205.2792</v>
      </c>
      <c r="Y26" s="44">
        <f t="shared" si="41"/>
        <v>872.43660000000011</v>
      </c>
      <c r="Z26" s="44">
        <f t="shared" si="42"/>
        <v>136.8528</v>
      </c>
      <c r="AA26" s="35">
        <f t="shared" si="8"/>
        <v>488.88</v>
      </c>
      <c r="AB26" s="51"/>
      <c r="AC26" s="44">
        <f t="shared" si="43"/>
        <v>342.13200000000006</v>
      </c>
      <c r="AD26" s="126">
        <f t="shared" si="9"/>
        <v>252.83999999999997</v>
      </c>
      <c r="AE26" s="126">
        <f t="shared" si="44"/>
        <v>5063.5536000000002</v>
      </c>
      <c r="AF26" s="126"/>
      <c r="AG26" s="126"/>
      <c r="AH26" s="126"/>
      <c r="AI26" s="44"/>
      <c r="AJ26" s="44">
        <f t="shared" si="45"/>
        <v>137314.18400000001</v>
      </c>
      <c r="AK26" s="52"/>
      <c r="AL26" s="2"/>
      <c r="AM26" s="2"/>
      <c r="AN26" s="2"/>
    </row>
    <row r="27" spans="1:40" x14ac:dyDescent="0.25">
      <c r="A27" s="39">
        <v>19</v>
      </c>
      <c r="B27" s="121">
        <v>9</v>
      </c>
      <c r="C27" s="121">
        <v>33</v>
      </c>
      <c r="D27" s="122">
        <v>7</v>
      </c>
      <c r="E27" s="122">
        <v>93300850</v>
      </c>
      <c r="F27" s="123">
        <v>850</v>
      </c>
      <c r="G27" s="51" t="s">
        <v>295</v>
      </c>
      <c r="H27" s="51"/>
      <c r="I27" s="82">
        <v>42233</v>
      </c>
      <c r="J27" s="148" t="s">
        <v>151</v>
      </c>
      <c r="K27" s="78">
        <v>128</v>
      </c>
      <c r="L27" s="78"/>
      <c r="M27" s="39"/>
      <c r="N27" s="54" t="s">
        <v>285</v>
      </c>
      <c r="O27" s="28" t="s">
        <v>128</v>
      </c>
      <c r="P27" s="54" t="s">
        <v>133</v>
      </c>
      <c r="Q27" s="155">
        <v>13033.6</v>
      </c>
      <c r="R27" s="43"/>
      <c r="S27" s="43">
        <f t="shared" si="38"/>
        <v>13033.6</v>
      </c>
      <c r="T27" s="33"/>
      <c r="U27" s="43">
        <f t="shared" si="39"/>
        <v>10426.879999999999</v>
      </c>
      <c r="V27" s="43">
        <f t="shared" si="12"/>
        <v>21722.666666666664</v>
      </c>
      <c r="W27" s="44">
        <f t="shared" si="7"/>
        <v>1498.864</v>
      </c>
      <c r="X27" s="44">
        <f t="shared" si="40"/>
        <v>391.00799999999998</v>
      </c>
      <c r="Y27" s="44">
        <f t="shared" si="41"/>
        <v>1661.7840000000001</v>
      </c>
      <c r="Z27" s="44">
        <f t="shared" si="42"/>
        <v>260.67200000000003</v>
      </c>
      <c r="AA27" s="35">
        <f t="shared" si="8"/>
        <v>744.96</v>
      </c>
      <c r="AB27" s="51"/>
      <c r="AC27" s="44">
        <f t="shared" si="43"/>
        <v>651.68000000000006</v>
      </c>
      <c r="AD27" s="126">
        <f t="shared" si="9"/>
        <v>385.28</v>
      </c>
      <c r="AE27" s="126">
        <f t="shared" si="44"/>
        <v>9644.8639999999978</v>
      </c>
      <c r="AF27" s="126"/>
      <c r="AG27" s="126"/>
      <c r="AH27" s="126"/>
      <c r="AI27" s="44"/>
      <c r="AJ27" s="44">
        <f t="shared" si="45"/>
        <v>258160.10666666663</v>
      </c>
      <c r="AK27" s="52"/>
      <c r="AL27" s="2"/>
      <c r="AM27" s="2"/>
      <c r="AN27" s="2"/>
    </row>
    <row r="28" spans="1:40" x14ac:dyDescent="0.25">
      <c r="A28" s="39">
        <v>20</v>
      </c>
      <c r="B28" s="121">
        <v>9</v>
      </c>
      <c r="C28" s="121">
        <v>33</v>
      </c>
      <c r="D28" s="122">
        <v>7</v>
      </c>
      <c r="E28" s="122">
        <v>93300850</v>
      </c>
      <c r="F28" s="123">
        <v>850</v>
      </c>
      <c r="G28" s="51" t="s">
        <v>307</v>
      </c>
      <c r="H28" s="51"/>
      <c r="I28" s="82">
        <v>42402</v>
      </c>
      <c r="J28" s="148" t="s">
        <v>151</v>
      </c>
      <c r="K28" s="78">
        <v>20</v>
      </c>
      <c r="L28" s="78"/>
      <c r="M28" s="39"/>
      <c r="N28" s="54" t="s">
        <v>285</v>
      </c>
      <c r="O28" s="28" t="s">
        <v>128</v>
      </c>
      <c r="P28" s="54" t="s">
        <v>133</v>
      </c>
      <c r="Q28" s="155">
        <v>4561.76</v>
      </c>
      <c r="R28" s="43"/>
      <c r="S28" s="43">
        <f t="shared" ref="S28" si="46">Q28+R28</f>
        <v>4561.76</v>
      </c>
      <c r="T28" s="33"/>
      <c r="U28" s="43">
        <f t="shared" ref="U28" si="47">Q28/30*24</f>
        <v>3649.4080000000004</v>
      </c>
      <c r="V28" s="43">
        <f t="shared" ref="V28" si="48">Q28/30*50</f>
        <v>7602.9333333333343</v>
      </c>
      <c r="W28" s="44">
        <f t="shared" ref="W28" si="49">Q28*11.5%</f>
        <v>524.6024000000001</v>
      </c>
      <c r="X28" s="44">
        <f t="shared" ref="X28" si="50">Q28*3%</f>
        <v>136.8528</v>
      </c>
      <c r="Y28" s="44">
        <f t="shared" ref="Y28" si="51">Q28*12.75%</f>
        <v>581.62440000000004</v>
      </c>
      <c r="Z28" s="44">
        <f t="shared" ref="Z28" si="52">Q28*2%</f>
        <v>91.235200000000006</v>
      </c>
      <c r="AA28" s="35">
        <f t="shared" ref="AA28" si="53">((K28+L28)*5.82)</f>
        <v>116.4</v>
      </c>
      <c r="AB28" s="51"/>
      <c r="AC28" s="44">
        <f t="shared" ref="AC28" si="54">Q28*5%</f>
        <v>228.08800000000002</v>
      </c>
      <c r="AD28" s="126">
        <f t="shared" ref="AD28" si="55">((K28*3.01)+(L28*3.29))</f>
        <v>60.199999999999996</v>
      </c>
      <c r="AE28" s="126">
        <f t="shared" ref="AE28" si="56">(U28+V28)*30%</f>
        <v>3375.7024000000001</v>
      </c>
      <c r="AF28" s="126"/>
      <c r="AG28" s="126"/>
      <c r="AH28" s="126"/>
      <c r="AI28" s="44"/>
      <c r="AJ28" s="44">
        <f t="shared" ref="AJ28" si="57">(S28*12)+(U28)+(V28)+(W28*12)+(X28*12)+(Y28*12)+(Z28*12)+(AA28*12)+(AB28*12)+(AC28)+(AD28*12)+(T28*12)+(AE28)+(AF28)+(AG28)+(AH28)+(AI28)</f>
        <v>87728.229333333336</v>
      </c>
      <c r="AK28" s="52"/>
      <c r="AL28" s="2"/>
      <c r="AM28" s="2"/>
      <c r="AN28" s="2"/>
    </row>
    <row r="29" spans="1:40" x14ac:dyDescent="0.25">
      <c r="A29" s="39">
        <v>21</v>
      </c>
      <c r="B29" s="121">
        <v>9</v>
      </c>
      <c r="C29" s="121">
        <v>33</v>
      </c>
      <c r="D29" s="122">
        <v>7</v>
      </c>
      <c r="E29" s="122">
        <v>93300850</v>
      </c>
      <c r="F29" s="123">
        <v>850</v>
      </c>
      <c r="G29" s="51" t="s">
        <v>142</v>
      </c>
      <c r="H29" s="51"/>
      <c r="I29" s="82">
        <v>39692</v>
      </c>
      <c r="J29" s="148" t="s">
        <v>155</v>
      </c>
      <c r="K29" s="78"/>
      <c r="L29" s="78">
        <v>160</v>
      </c>
      <c r="M29" s="39"/>
      <c r="N29" s="54" t="s">
        <v>308</v>
      </c>
      <c r="O29" s="28" t="s">
        <v>128</v>
      </c>
      <c r="P29" s="54" t="s">
        <v>133</v>
      </c>
      <c r="Q29" s="155">
        <v>14397.16</v>
      </c>
      <c r="R29" s="43"/>
      <c r="S29" s="43">
        <f t="shared" ref="S29:S30" si="58">Q29+R29</f>
        <v>14397.16</v>
      </c>
      <c r="T29" s="33">
        <f>Q29*2%</f>
        <v>287.94319999999999</v>
      </c>
      <c r="U29" s="43">
        <f t="shared" ref="U29:U30" si="59">Q29/30*24</f>
        <v>11517.727999999999</v>
      </c>
      <c r="V29" s="43">
        <f t="shared" si="12"/>
        <v>23995.266666666666</v>
      </c>
      <c r="W29" s="44">
        <f t="shared" si="7"/>
        <v>1655.6734000000001</v>
      </c>
      <c r="X29" s="44">
        <f t="shared" ref="X29:X30" si="60">Q29*3%</f>
        <v>431.91479999999996</v>
      </c>
      <c r="Y29" s="44">
        <f t="shared" ref="Y29:Y30" si="61">Q29*12.75%</f>
        <v>1835.6378999999999</v>
      </c>
      <c r="Z29" s="44">
        <f t="shared" ref="Z29:Z30" si="62">Q29*2%</f>
        <v>287.94319999999999</v>
      </c>
      <c r="AA29" s="35">
        <v>931</v>
      </c>
      <c r="AB29" s="51"/>
      <c r="AC29" s="44">
        <f t="shared" ref="AC29:AC30" si="63">Q29*5%</f>
        <v>719.85800000000006</v>
      </c>
      <c r="AD29" s="126">
        <v>459.6</v>
      </c>
      <c r="AE29" s="126">
        <f t="shared" ref="AE29:AE30" si="64">(U29+V29)*30%</f>
        <v>10653.8984</v>
      </c>
      <c r="AF29" s="126"/>
      <c r="AG29" s="126"/>
      <c r="AH29" s="126"/>
      <c r="AI29" s="44"/>
      <c r="AJ29" s="44">
        <f t="shared" ref="AJ29:AJ30" si="65">(S29*12)+(U29)+(V29)+(W29*12)+(X29*12)+(Y29*12)+(Z29*12)+(AA29*12)+(AB29*12)+(AC29)+(AD29*12)+(T29*12)+(AE29)+(AF29)+(AG29)+(AH29)+(AI29)</f>
        <v>290329.22106666665</v>
      </c>
      <c r="AK29" s="52"/>
      <c r="AL29" s="2"/>
      <c r="AM29" s="2"/>
      <c r="AN29" s="2"/>
    </row>
    <row r="30" spans="1:40" x14ac:dyDescent="0.25">
      <c r="A30" s="39">
        <v>22</v>
      </c>
      <c r="B30" s="121">
        <v>9</v>
      </c>
      <c r="C30" s="121">
        <v>33</v>
      </c>
      <c r="D30" s="122">
        <v>7</v>
      </c>
      <c r="E30" s="122">
        <v>93300850</v>
      </c>
      <c r="F30" s="123">
        <v>850</v>
      </c>
      <c r="G30" s="51" t="s">
        <v>143</v>
      </c>
      <c r="H30" s="51"/>
      <c r="I30" s="82">
        <v>39692</v>
      </c>
      <c r="J30" s="148" t="s">
        <v>154</v>
      </c>
      <c r="K30" s="78">
        <v>160</v>
      </c>
      <c r="L30" s="78"/>
      <c r="M30" s="39"/>
      <c r="N30" s="54" t="s">
        <v>296</v>
      </c>
      <c r="O30" s="28" t="s">
        <v>128</v>
      </c>
      <c r="P30" s="54" t="s">
        <v>133</v>
      </c>
      <c r="Q30" s="155">
        <v>12839.1</v>
      </c>
      <c r="R30" s="43"/>
      <c r="S30" s="43">
        <f t="shared" si="58"/>
        <v>12839.1</v>
      </c>
      <c r="T30" s="33">
        <f>Q30*2%</f>
        <v>256.78200000000004</v>
      </c>
      <c r="U30" s="43">
        <f t="shared" si="59"/>
        <v>10271.280000000001</v>
      </c>
      <c r="V30" s="43">
        <f t="shared" si="12"/>
        <v>21398.5</v>
      </c>
      <c r="W30" s="44">
        <f t="shared" si="7"/>
        <v>1476.4965000000002</v>
      </c>
      <c r="X30" s="44">
        <f t="shared" si="60"/>
        <v>385.173</v>
      </c>
      <c r="Y30" s="44">
        <f t="shared" si="61"/>
        <v>1636.9852500000002</v>
      </c>
      <c r="Z30" s="44">
        <f t="shared" si="62"/>
        <v>256.78200000000004</v>
      </c>
      <c r="AA30" s="35">
        <v>931</v>
      </c>
      <c r="AB30" s="51"/>
      <c r="AC30" s="44">
        <f t="shared" si="63"/>
        <v>641.95500000000004</v>
      </c>
      <c r="AD30" s="126">
        <v>459.6</v>
      </c>
      <c r="AE30" s="126">
        <f t="shared" si="64"/>
        <v>9500.9339999999993</v>
      </c>
      <c r="AF30" s="126"/>
      <c r="AG30" s="126"/>
      <c r="AH30" s="126"/>
      <c r="AI30" s="44"/>
      <c r="AJ30" s="44">
        <f t="shared" si="65"/>
        <v>260715.69400000002</v>
      </c>
      <c r="AK30" s="52"/>
      <c r="AL30" s="2"/>
      <c r="AM30" s="2"/>
      <c r="AN30" s="2"/>
    </row>
    <row r="31" spans="1:40" x14ac:dyDescent="0.25">
      <c r="A31" s="39">
        <v>23</v>
      </c>
      <c r="B31" s="121">
        <v>9</v>
      </c>
      <c r="C31" s="121">
        <v>33</v>
      </c>
      <c r="D31" s="122">
        <v>7</v>
      </c>
      <c r="E31" s="122">
        <v>93300850</v>
      </c>
      <c r="F31" s="123">
        <v>850</v>
      </c>
      <c r="G31" s="51" t="s">
        <v>263</v>
      </c>
      <c r="H31" s="51"/>
      <c r="I31" s="82">
        <v>40940</v>
      </c>
      <c r="J31" s="148" t="s">
        <v>154</v>
      </c>
      <c r="K31" s="78">
        <v>160</v>
      </c>
      <c r="L31" s="78"/>
      <c r="M31" s="39"/>
      <c r="N31" s="54" t="s">
        <v>296</v>
      </c>
      <c r="O31" s="28" t="s">
        <v>128</v>
      </c>
      <c r="P31" s="54" t="s">
        <v>133</v>
      </c>
      <c r="Q31" s="155">
        <v>12839.1</v>
      </c>
      <c r="R31" s="43"/>
      <c r="S31" s="43">
        <f t="shared" ref="S31:S39" si="66">Q31+R31</f>
        <v>12839.1</v>
      </c>
      <c r="T31" s="33"/>
      <c r="U31" s="43">
        <f t="shared" ref="U31:U39" si="67">Q31/30*24</f>
        <v>10271.280000000001</v>
      </c>
      <c r="V31" s="43">
        <f t="shared" si="12"/>
        <v>21398.5</v>
      </c>
      <c r="W31" s="44">
        <f t="shared" si="7"/>
        <v>1476.4965000000002</v>
      </c>
      <c r="X31" s="44">
        <f t="shared" ref="X31:X39" si="68">Q31*3%</f>
        <v>385.173</v>
      </c>
      <c r="Y31" s="44">
        <f t="shared" ref="Y31:Y39" si="69">Q31*12.75%</f>
        <v>1636.9852500000002</v>
      </c>
      <c r="Z31" s="44">
        <f t="shared" ref="Z31:Z39" si="70">Q31*2%</f>
        <v>256.78200000000004</v>
      </c>
      <c r="AA31" s="35">
        <v>931</v>
      </c>
      <c r="AB31" s="51"/>
      <c r="AC31" s="44">
        <f t="shared" ref="AC31:AC39" si="71">Q31*5%</f>
        <v>641.95500000000004</v>
      </c>
      <c r="AD31" s="126">
        <v>459.6</v>
      </c>
      <c r="AE31" s="126">
        <f t="shared" ref="AE31:AE39" si="72">(U31+V31)*30%</f>
        <v>9500.9339999999993</v>
      </c>
      <c r="AF31" s="126"/>
      <c r="AG31" s="126"/>
      <c r="AH31" s="126"/>
      <c r="AI31" s="44"/>
      <c r="AJ31" s="44">
        <f t="shared" ref="AJ31:AJ39" si="73">(S31*12)+(U31)+(V31)+(W31*12)+(X31*12)+(Y31*12)+(Z31*12)+(AA31*12)+(AB31*12)+(AC31)+(AD31*12)+(T31*12)+(AE31)+(AF31)+(AG31)+(AH31)+(AI31)</f>
        <v>257634.31000000003</v>
      </c>
      <c r="AK31" s="52"/>
      <c r="AL31" s="2"/>
      <c r="AM31" s="2"/>
      <c r="AN31" s="2"/>
    </row>
    <row r="32" spans="1:40" x14ac:dyDescent="0.25">
      <c r="A32" s="39">
        <v>24</v>
      </c>
      <c r="B32" s="121">
        <v>9</v>
      </c>
      <c r="C32" s="121">
        <v>33</v>
      </c>
      <c r="D32" s="122">
        <v>7</v>
      </c>
      <c r="E32" s="122">
        <v>93300850</v>
      </c>
      <c r="F32" s="123">
        <v>850</v>
      </c>
      <c r="G32" s="51" t="s">
        <v>297</v>
      </c>
      <c r="H32" s="51"/>
      <c r="I32" s="82">
        <v>39860</v>
      </c>
      <c r="J32" s="148" t="s">
        <v>155</v>
      </c>
      <c r="K32" s="78"/>
      <c r="L32" s="78">
        <v>160</v>
      </c>
      <c r="M32" s="39"/>
      <c r="N32" s="54" t="s">
        <v>298</v>
      </c>
      <c r="O32" s="28" t="s">
        <v>128</v>
      </c>
      <c r="P32" s="54" t="s">
        <v>133</v>
      </c>
      <c r="Q32" s="155">
        <v>14397.16</v>
      </c>
      <c r="R32" s="43"/>
      <c r="S32" s="43">
        <f t="shared" si="66"/>
        <v>14397.16</v>
      </c>
      <c r="T32" s="33">
        <f>Q32*2%</f>
        <v>287.94319999999999</v>
      </c>
      <c r="U32" s="43">
        <f t="shared" si="67"/>
        <v>11517.727999999999</v>
      </c>
      <c r="V32" s="43">
        <f t="shared" si="12"/>
        <v>23995.266666666666</v>
      </c>
      <c r="W32" s="44">
        <f t="shared" si="7"/>
        <v>1655.6734000000001</v>
      </c>
      <c r="X32" s="44">
        <f t="shared" si="68"/>
        <v>431.91479999999996</v>
      </c>
      <c r="Y32" s="44">
        <f t="shared" si="69"/>
        <v>1835.6378999999999</v>
      </c>
      <c r="Z32" s="44">
        <f t="shared" si="70"/>
        <v>287.94319999999999</v>
      </c>
      <c r="AA32" s="35">
        <v>931</v>
      </c>
      <c r="AB32" s="51"/>
      <c r="AC32" s="44">
        <f t="shared" si="71"/>
        <v>719.85800000000006</v>
      </c>
      <c r="AD32" s="126">
        <v>522.4</v>
      </c>
      <c r="AE32" s="126">
        <f t="shared" si="72"/>
        <v>10653.8984</v>
      </c>
      <c r="AF32" s="126"/>
      <c r="AG32" s="126"/>
      <c r="AH32" s="126"/>
      <c r="AI32" s="44"/>
      <c r="AJ32" s="44">
        <f t="shared" si="73"/>
        <v>291082.82106666663</v>
      </c>
      <c r="AK32" s="52"/>
      <c r="AL32" s="2"/>
      <c r="AM32" s="2"/>
      <c r="AN32" s="2"/>
    </row>
    <row r="33" spans="1:40" x14ac:dyDescent="0.25">
      <c r="A33" s="39">
        <v>25</v>
      </c>
      <c r="B33" s="121">
        <v>9</v>
      </c>
      <c r="C33" s="121">
        <v>33</v>
      </c>
      <c r="D33" s="122">
        <v>7</v>
      </c>
      <c r="E33" s="122">
        <v>93300850</v>
      </c>
      <c r="F33" s="123">
        <v>850</v>
      </c>
      <c r="G33" s="51" t="s">
        <v>270</v>
      </c>
      <c r="H33" s="51"/>
      <c r="I33" s="82">
        <v>41122</v>
      </c>
      <c r="J33" s="148" t="s">
        <v>156</v>
      </c>
      <c r="K33" s="78">
        <v>160</v>
      </c>
      <c r="L33" s="78"/>
      <c r="M33" s="39"/>
      <c r="N33" s="54" t="s">
        <v>302</v>
      </c>
      <c r="O33" s="28" t="s">
        <v>128</v>
      </c>
      <c r="P33" s="54" t="s">
        <v>133</v>
      </c>
      <c r="Q33" s="155">
        <v>18647.8</v>
      </c>
      <c r="R33" s="43"/>
      <c r="S33" s="43">
        <f t="shared" si="66"/>
        <v>18647.8</v>
      </c>
      <c r="T33" s="33"/>
      <c r="U33" s="43">
        <f t="shared" si="67"/>
        <v>14918.240000000002</v>
      </c>
      <c r="V33" s="43">
        <f t="shared" si="12"/>
        <v>31079.666666666668</v>
      </c>
      <c r="W33" s="44">
        <f t="shared" si="7"/>
        <v>2144.4969999999998</v>
      </c>
      <c r="X33" s="44">
        <f t="shared" si="68"/>
        <v>559.43399999999997</v>
      </c>
      <c r="Y33" s="44">
        <f t="shared" si="69"/>
        <v>2377.5945000000002</v>
      </c>
      <c r="Z33" s="44">
        <f t="shared" si="70"/>
        <v>372.95600000000002</v>
      </c>
      <c r="AA33" s="35">
        <v>931</v>
      </c>
      <c r="AB33" s="51"/>
      <c r="AC33" s="44">
        <f t="shared" si="71"/>
        <v>932.39</v>
      </c>
      <c r="AD33" s="126">
        <v>522.4</v>
      </c>
      <c r="AE33" s="126">
        <f t="shared" si="72"/>
        <v>13799.372000000001</v>
      </c>
      <c r="AF33" s="126"/>
      <c r="AG33" s="126"/>
      <c r="AH33" s="126"/>
      <c r="AI33" s="44"/>
      <c r="AJ33" s="44">
        <f t="shared" si="73"/>
        <v>367397.84666666662</v>
      </c>
      <c r="AK33" s="52"/>
      <c r="AL33" s="2"/>
      <c r="AM33" s="2"/>
      <c r="AN33" s="2"/>
    </row>
    <row r="34" spans="1:40" x14ac:dyDescent="0.25">
      <c r="A34" s="39">
        <v>26</v>
      </c>
      <c r="B34" s="121">
        <v>9</v>
      </c>
      <c r="C34" s="121">
        <v>33</v>
      </c>
      <c r="D34" s="122">
        <v>7</v>
      </c>
      <c r="E34" s="122">
        <v>93300850</v>
      </c>
      <c r="F34" s="123">
        <v>850</v>
      </c>
      <c r="G34" s="51" t="s">
        <v>299</v>
      </c>
      <c r="H34" s="51"/>
      <c r="I34" s="82">
        <v>42219</v>
      </c>
      <c r="J34" s="148" t="s">
        <v>154</v>
      </c>
      <c r="K34" s="78">
        <v>160</v>
      </c>
      <c r="L34" s="78"/>
      <c r="M34" s="39"/>
      <c r="N34" s="54" t="s">
        <v>300</v>
      </c>
      <c r="O34" s="28" t="s">
        <v>128</v>
      </c>
      <c r="P34" s="54" t="s">
        <v>133</v>
      </c>
      <c r="Q34" s="155">
        <v>12839.1</v>
      </c>
      <c r="R34" s="43"/>
      <c r="S34" s="43">
        <f t="shared" si="66"/>
        <v>12839.1</v>
      </c>
      <c r="T34" s="33"/>
      <c r="U34" s="43">
        <f t="shared" si="67"/>
        <v>10271.280000000001</v>
      </c>
      <c r="V34" s="43">
        <f t="shared" si="12"/>
        <v>21398.5</v>
      </c>
      <c r="W34" s="44">
        <f t="shared" si="7"/>
        <v>1476.4965000000002</v>
      </c>
      <c r="X34" s="44">
        <f t="shared" si="68"/>
        <v>385.173</v>
      </c>
      <c r="Y34" s="44">
        <f t="shared" si="69"/>
        <v>1636.9852500000002</v>
      </c>
      <c r="Z34" s="44">
        <f t="shared" si="70"/>
        <v>256.78200000000004</v>
      </c>
      <c r="AA34" s="35">
        <v>931</v>
      </c>
      <c r="AB34" s="51"/>
      <c r="AC34" s="44">
        <f t="shared" si="71"/>
        <v>641.95500000000004</v>
      </c>
      <c r="AD34" s="126">
        <v>630.86</v>
      </c>
      <c r="AE34" s="126">
        <f t="shared" si="72"/>
        <v>9500.9339999999993</v>
      </c>
      <c r="AF34" s="126"/>
      <c r="AG34" s="126"/>
      <c r="AH34" s="126"/>
      <c r="AI34" s="44"/>
      <c r="AJ34" s="44">
        <f t="shared" si="73"/>
        <v>259689.43000000002</v>
      </c>
      <c r="AK34" s="52"/>
      <c r="AL34" s="2"/>
      <c r="AM34" s="2"/>
      <c r="AN34" s="2"/>
    </row>
    <row r="35" spans="1:40" x14ac:dyDescent="0.25">
      <c r="A35" s="39">
        <v>27</v>
      </c>
      <c r="B35" s="121">
        <v>9</v>
      </c>
      <c r="C35" s="121">
        <v>33</v>
      </c>
      <c r="D35" s="122">
        <v>7</v>
      </c>
      <c r="E35" s="122">
        <v>93300850</v>
      </c>
      <c r="F35" s="123">
        <v>850</v>
      </c>
      <c r="G35" s="51" t="s">
        <v>160</v>
      </c>
      <c r="H35" s="51"/>
      <c r="I35" s="82">
        <v>39845</v>
      </c>
      <c r="J35" s="148" t="s">
        <v>154</v>
      </c>
      <c r="K35" s="78">
        <v>160</v>
      </c>
      <c r="L35" s="78"/>
      <c r="M35" s="39"/>
      <c r="N35" s="54" t="s">
        <v>300</v>
      </c>
      <c r="O35" s="28" t="s">
        <v>128</v>
      </c>
      <c r="P35" s="54" t="s">
        <v>133</v>
      </c>
      <c r="Q35" s="155">
        <v>12197.18</v>
      </c>
      <c r="R35" s="43"/>
      <c r="S35" s="43">
        <f t="shared" ref="S35" si="74">Q35+R35</f>
        <v>12197.18</v>
      </c>
      <c r="T35" s="33"/>
      <c r="U35" s="43">
        <f t="shared" ref="U35" si="75">Q35/30*24</f>
        <v>9757.7440000000006</v>
      </c>
      <c r="V35" s="43">
        <f t="shared" ref="V35" si="76">Q35/30*50</f>
        <v>20328.633333333335</v>
      </c>
      <c r="W35" s="44">
        <f t="shared" ref="W35" si="77">Q35*11.5%</f>
        <v>1402.6757</v>
      </c>
      <c r="X35" s="44">
        <f t="shared" ref="X35" si="78">Q35*3%</f>
        <v>365.91539999999998</v>
      </c>
      <c r="Y35" s="44">
        <f t="shared" ref="Y35" si="79">Q35*12.75%</f>
        <v>1555.1404500000001</v>
      </c>
      <c r="Z35" s="44">
        <f t="shared" ref="Z35" si="80">Q35*2%</f>
        <v>243.9436</v>
      </c>
      <c r="AA35" s="35">
        <v>931</v>
      </c>
      <c r="AB35" s="51"/>
      <c r="AC35" s="44">
        <f t="shared" ref="AC35" si="81">Q35*5%</f>
        <v>609.85900000000004</v>
      </c>
      <c r="AD35" s="126">
        <v>630.86</v>
      </c>
      <c r="AE35" s="126">
        <f t="shared" ref="AE35" si="82">(U35+V35)*30%</f>
        <v>9025.9132000000009</v>
      </c>
      <c r="AF35" s="126"/>
      <c r="AG35" s="126"/>
      <c r="AH35" s="126"/>
      <c r="AI35" s="44"/>
      <c r="AJ35" s="44">
        <f t="shared" ref="AJ35" si="83">(S35*12)+(U35)+(V35)+(W35*12)+(X35*12)+(Y35*12)+(Z35*12)+(AA35*12)+(AB35*12)+(AC35)+(AD35*12)+(T35*12)+(AE35)+(AF35)+(AG35)+(AH35)+(AI35)</f>
        <v>247642.73133333339</v>
      </c>
      <c r="AK35" s="52"/>
      <c r="AL35" s="2"/>
      <c r="AM35" s="2"/>
      <c r="AN35" s="2"/>
    </row>
    <row r="36" spans="1:40" x14ac:dyDescent="0.25">
      <c r="A36" s="39">
        <v>28</v>
      </c>
      <c r="B36" s="121">
        <v>9</v>
      </c>
      <c r="C36" s="121">
        <v>33</v>
      </c>
      <c r="D36" s="122">
        <v>7</v>
      </c>
      <c r="E36" s="122">
        <v>93300850</v>
      </c>
      <c r="F36" s="123">
        <v>850</v>
      </c>
      <c r="G36" s="51" t="s">
        <v>301</v>
      </c>
      <c r="H36" s="51"/>
      <c r="I36" s="82">
        <v>41867</v>
      </c>
      <c r="J36" s="148" t="s">
        <v>156</v>
      </c>
      <c r="K36" s="78">
        <v>160</v>
      </c>
      <c r="L36" s="78"/>
      <c r="M36" s="39"/>
      <c r="N36" s="54" t="s">
        <v>302</v>
      </c>
      <c r="O36" s="28" t="s">
        <v>128</v>
      </c>
      <c r="P36" s="54" t="s">
        <v>133</v>
      </c>
      <c r="Q36" s="155">
        <v>18647.8</v>
      </c>
      <c r="R36" s="43"/>
      <c r="S36" s="43">
        <f t="shared" si="66"/>
        <v>18647.8</v>
      </c>
      <c r="T36" s="33"/>
      <c r="U36" s="43">
        <f t="shared" si="67"/>
        <v>14918.240000000002</v>
      </c>
      <c r="V36" s="43">
        <f t="shared" si="12"/>
        <v>31079.666666666668</v>
      </c>
      <c r="W36" s="44">
        <f t="shared" si="7"/>
        <v>2144.4969999999998</v>
      </c>
      <c r="X36" s="44">
        <f t="shared" si="68"/>
        <v>559.43399999999997</v>
      </c>
      <c r="Y36" s="44">
        <f t="shared" si="69"/>
        <v>2377.5945000000002</v>
      </c>
      <c r="Z36" s="44">
        <f t="shared" si="70"/>
        <v>372.95600000000002</v>
      </c>
      <c r="AA36" s="35">
        <v>931</v>
      </c>
      <c r="AB36" s="51"/>
      <c r="AC36" s="44">
        <f t="shared" si="71"/>
        <v>932.39</v>
      </c>
      <c r="AD36" s="126">
        <v>630.86</v>
      </c>
      <c r="AE36" s="126">
        <f t="shared" si="72"/>
        <v>13799.372000000001</v>
      </c>
      <c r="AF36" s="126"/>
      <c r="AG36" s="126"/>
      <c r="AH36" s="126"/>
      <c r="AI36" s="44"/>
      <c r="AJ36" s="44">
        <f t="shared" si="73"/>
        <v>368699.36666666664</v>
      </c>
      <c r="AK36" s="52"/>
      <c r="AL36" s="2"/>
      <c r="AM36" s="2"/>
      <c r="AN36" s="2"/>
    </row>
    <row r="37" spans="1:40" x14ac:dyDescent="0.25">
      <c r="A37" s="39">
        <v>29</v>
      </c>
      <c r="B37" s="121">
        <v>9</v>
      </c>
      <c r="C37" s="121">
        <v>33</v>
      </c>
      <c r="D37" s="122">
        <v>7</v>
      </c>
      <c r="E37" s="122">
        <v>93300850</v>
      </c>
      <c r="F37" s="123">
        <v>850</v>
      </c>
      <c r="G37" s="51" t="s">
        <v>303</v>
      </c>
      <c r="H37" s="51"/>
      <c r="I37" s="82">
        <v>41502</v>
      </c>
      <c r="J37" s="148" t="s">
        <v>155</v>
      </c>
      <c r="K37" s="78"/>
      <c r="L37" s="78">
        <v>160</v>
      </c>
      <c r="M37" s="39"/>
      <c r="N37" s="54" t="s">
        <v>309</v>
      </c>
      <c r="O37" s="28" t="s">
        <v>128</v>
      </c>
      <c r="P37" s="54" t="s">
        <v>133</v>
      </c>
      <c r="Q37" s="155">
        <v>13497.36</v>
      </c>
      <c r="R37" s="43"/>
      <c r="S37" s="43">
        <f t="shared" si="66"/>
        <v>13497.36</v>
      </c>
      <c r="T37" s="33"/>
      <c r="U37" s="43">
        <f t="shared" si="67"/>
        <v>10797.888000000001</v>
      </c>
      <c r="V37" s="43">
        <f t="shared" si="12"/>
        <v>22495.600000000002</v>
      </c>
      <c r="W37" s="44">
        <f t="shared" si="7"/>
        <v>1552.1964</v>
      </c>
      <c r="X37" s="44">
        <f t="shared" si="68"/>
        <v>404.92079999999999</v>
      </c>
      <c r="Y37" s="44">
        <f t="shared" si="69"/>
        <v>1720.9134000000001</v>
      </c>
      <c r="Z37" s="44">
        <f t="shared" si="70"/>
        <v>269.94720000000001</v>
      </c>
      <c r="AA37" s="35">
        <v>931</v>
      </c>
      <c r="AB37" s="51"/>
      <c r="AC37" s="44">
        <f t="shared" si="71"/>
        <v>674.86800000000005</v>
      </c>
      <c r="AD37" s="126">
        <v>630.86</v>
      </c>
      <c r="AE37" s="126">
        <f t="shared" si="72"/>
        <v>9988.0464000000011</v>
      </c>
      <c r="AF37" s="126"/>
      <c r="AG37" s="126"/>
      <c r="AH37" s="126"/>
      <c r="AI37" s="44"/>
      <c r="AJ37" s="44">
        <f t="shared" si="73"/>
        <v>272042.77600000001</v>
      </c>
      <c r="AK37" s="52"/>
      <c r="AL37" s="2"/>
      <c r="AM37" s="2"/>
      <c r="AN37" s="2"/>
    </row>
    <row r="38" spans="1:40" x14ac:dyDescent="0.25">
      <c r="A38" s="39">
        <v>30</v>
      </c>
      <c r="B38" s="121">
        <v>9</v>
      </c>
      <c r="C38" s="121">
        <v>33</v>
      </c>
      <c r="D38" s="122">
        <v>7</v>
      </c>
      <c r="E38" s="122">
        <v>93300850</v>
      </c>
      <c r="F38" s="123">
        <v>850</v>
      </c>
      <c r="G38" s="51" t="s">
        <v>260</v>
      </c>
      <c r="H38" s="51"/>
      <c r="I38" s="82">
        <v>40422</v>
      </c>
      <c r="J38" s="148" t="s">
        <v>156</v>
      </c>
      <c r="K38" s="78">
        <v>160</v>
      </c>
      <c r="L38" s="78"/>
      <c r="M38" s="39"/>
      <c r="N38" s="54" t="s">
        <v>302</v>
      </c>
      <c r="O38" s="28" t="s">
        <v>128</v>
      </c>
      <c r="P38" s="54" t="s">
        <v>133</v>
      </c>
      <c r="Q38" s="155">
        <v>13033.6</v>
      </c>
      <c r="R38" s="43"/>
      <c r="S38" s="43">
        <f t="shared" si="66"/>
        <v>13033.6</v>
      </c>
      <c r="T38" s="33"/>
      <c r="U38" s="43">
        <f t="shared" si="67"/>
        <v>10426.879999999999</v>
      </c>
      <c r="V38" s="43">
        <f t="shared" si="12"/>
        <v>21722.666666666664</v>
      </c>
      <c r="W38" s="44">
        <f t="shared" si="7"/>
        <v>1498.864</v>
      </c>
      <c r="X38" s="44">
        <f t="shared" si="68"/>
        <v>391.00799999999998</v>
      </c>
      <c r="Y38" s="44">
        <f t="shared" si="69"/>
        <v>1661.7840000000001</v>
      </c>
      <c r="Z38" s="44">
        <f t="shared" si="70"/>
        <v>260.67200000000003</v>
      </c>
      <c r="AA38" s="35">
        <v>931</v>
      </c>
      <c r="AB38" s="51"/>
      <c r="AC38" s="44">
        <f t="shared" si="71"/>
        <v>651.68000000000006</v>
      </c>
      <c r="AD38" s="126">
        <v>630.86</v>
      </c>
      <c r="AE38" s="126">
        <f t="shared" si="72"/>
        <v>9644.8639999999978</v>
      </c>
      <c r="AF38" s="126"/>
      <c r="AG38" s="126"/>
      <c r="AH38" s="126"/>
      <c r="AI38" s="44"/>
      <c r="AJ38" s="44">
        <f t="shared" si="73"/>
        <v>263339.54666666663</v>
      </c>
      <c r="AK38" s="52"/>
      <c r="AL38" s="2"/>
      <c r="AM38" s="2"/>
      <c r="AN38" s="2"/>
    </row>
    <row r="39" spans="1:40" x14ac:dyDescent="0.25">
      <c r="A39" s="86">
        <v>31</v>
      </c>
      <c r="B39" s="121">
        <v>9</v>
      </c>
      <c r="C39" s="121">
        <v>33</v>
      </c>
      <c r="D39" s="122">
        <v>7</v>
      </c>
      <c r="E39" s="122">
        <v>93300850</v>
      </c>
      <c r="F39" s="123">
        <v>850</v>
      </c>
      <c r="G39" s="51" t="s">
        <v>264</v>
      </c>
      <c r="H39" s="51"/>
      <c r="I39" s="82">
        <v>40422</v>
      </c>
      <c r="J39" s="148" t="s">
        <v>154</v>
      </c>
      <c r="K39" s="78">
        <v>160</v>
      </c>
      <c r="L39" s="78"/>
      <c r="M39" s="39"/>
      <c r="N39" s="54" t="s">
        <v>300</v>
      </c>
      <c r="O39" s="28" t="s">
        <v>128</v>
      </c>
      <c r="P39" s="54" t="s">
        <v>133</v>
      </c>
      <c r="Q39" s="155">
        <v>12839.1</v>
      </c>
      <c r="R39" s="43"/>
      <c r="S39" s="43">
        <f t="shared" si="66"/>
        <v>12839.1</v>
      </c>
      <c r="T39" s="33"/>
      <c r="U39" s="43">
        <f t="shared" si="67"/>
        <v>10271.280000000001</v>
      </c>
      <c r="V39" s="43">
        <f t="shared" si="12"/>
        <v>21398.5</v>
      </c>
      <c r="W39" s="44">
        <f t="shared" si="7"/>
        <v>1476.4965000000002</v>
      </c>
      <c r="X39" s="44">
        <f t="shared" si="68"/>
        <v>385.173</v>
      </c>
      <c r="Y39" s="44">
        <f t="shared" si="69"/>
        <v>1636.9852500000002</v>
      </c>
      <c r="Z39" s="44">
        <f t="shared" si="70"/>
        <v>256.78200000000004</v>
      </c>
      <c r="AA39" s="35">
        <v>931</v>
      </c>
      <c r="AB39" s="51"/>
      <c r="AC39" s="44">
        <f t="shared" si="71"/>
        <v>641.95500000000004</v>
      </c>
      <c r="AD39" s="126">
        <v>630.86</v>
      </c>
      <c r="AE39" s="126">
        <f t="shared" si="72"/>
        <v>9500.9339999999993</v>
      </c>
      <c r="AF39" s="126"/>
      <c r="AG39" s="126"/>
      <c r="AH39" s="126"/>
      <c r="AI39" s="44"/>
      <c r="AJ39" s="44">
        <f t="shared" si="73"/>
        <v>259689.43000000002</v>
      </c>
      <c r="AK39" s="52"/>
      <c r="AL39" s="2"/>
      <c r="AM39" s="2"/>
      <c r="AN39" s="2"/>
    </row>
    <row r="40" spans="1:40" x14ac:dyDescent="0.25">
      <c r="A40" s="86">
        <v>32</v>
      </c>
      <c r="B40" s="121">
        <v>9</v>
      </c>
      <c r="C40" s="121">
        <v>33</v>
      </c>
      <c r="D40" s="122">
        <v>7</v>
      </c>
      <c r="E40" s="122">
        <v>93300850</v>
      </c>
      <c r="F40" s="123">
        <v>850</v>
      </c>
      <c r="G40" s="51" t="s">
        <v>305</v>
      </c>
      <c r="H40" s="51"/>
      <c r="I40" s="82">
        <v>41867</v>
      </c>
      <c r="J40" s="148" t="s">
        <v>154</v>
      </c>
      <c r="K40" s="78">
        <v>160</v>
      </c>
      <c r="L40" s="78"/>
      <c r="M40" s="39"/>
      <c r="N40" s="54" t="s">
        <v>300</v>
      </c>
      <c r="O40" s="28" t="s">
        <v>128</v>
      </c>
      <c r="P40" s="54" t="s">
        <v>133</v>
      </c>
      <c r="Q40" s="155">
        <v>12839.1</v>
      </c>
      <c r="R40" s="43"/>
      <c r="S40" s="43">
        <f t="shared" ref="S40" si="84">Q40+R40</f>
        <v>12839.1</v>
      </c>
      <c r="T40" s="33"/>
      <c r="U40" s="43">
        <f t="shared" ref="U40" si="85">Q40/30*24</f>
        <v>10271.280000000001</v>
      </c>
      <c r="V40" s="43">
        <f t="shared" ref="V40" si="86">Q40/30*50</f>
        <v>21398.5</v>
      </c>
      <c r="W40" s="44">
        <f t="shared" ref="W40" si="87">Q40*11.5%</f>
        <v>1476.4965000000002</v>
      </c>
      <c r="X40" s="44">
        <f t="shared" ref="X40" si="88">Q40*3%</f>
        <v>385.173</v>
      </c>
      <c r="Y40" s="44">
        <f t="shared" ref="Y40" si="89">Q40*12.75%</f>
        <v>1636.9852500000002</v>
      </c>
      <c r="Z40" s="44">
        <f t="shared" ref="Z40" si="90">Q40*2%</f>
        <v>256.78200000000004</v>
      </c>
      <c r="AA40" s="35">
        <v>931</v>
      </c>
      <c r="AB40" s="51"/>
      <c r="AC40" s="44">
        <f t="shared" ref="AC40" si="91">Q40*5%</f>
        <v>641.95500000000004</v>
      </c>
      <c r="AD40" s="126">
        <v>630.86</v>
      </c>
      <c r="AE40" s="126">
        <f t="shared" ref="AE40" si="92">(U40+V40)*30%</f>
        <v>9500.9339999999993</v>
      </c>
      <c r="AF40" s="126"/>
      <c r="AG40" s="126"/>
      <c r="AH40" s="126"/>
      <c r="AI40" s="44"/>
      <c r="AJ40" s="44">
        <f t="shared" ref="AJ40" si="93">(S40*12)+(U40)+(V40)+(W40*12)+(X40*12)+(Y40*12)+(Z40*12)+(AA40*12)+(AB40*12)+(AC40)+(AD40*12)+(T40*12)+(AE40)+(AF40)+(AG40)+(AH40)+(AI40)</f>
        <v>259689.43000000002</v>
      </c>
      <c r="AK40" s="52"/>
      <c r="AL40" s="2"/>
      <c r="AM40" s="2"/>
      <c r="AN40" s="2"/>
    </row>
    <row r="41" spans="1:40" x14ac:dyDescent="0.25">
      <c r="A41" s="86">
        <v>33</v>
      </c>
      <c r="B41" s="121">
        <v>9</v>
      </c>
      <c r="C41" s="121">
        <v>33</v>
      </c>
      <c r="D41" s="122">
        <v>7</v>
      </c>
      <c r="E41" s="122">
        <v>93300850</v>
      </c>
      <c r="F41" s="123">
        <v>850</v>
      </c>
      <c r="G41" s="51" t="s">
        <v>141</v>
      </c>
      <c r="H41" s="51"/>
      <c r="I41" s="82">
        <v>39692</v>
      </c>
      <c r="J41" s="148" t="s">
        <v>310</v>
      </c>
      <c r="K41" s="78"/>
      <c r="L41" s="78">
        <v>160</v>
      </c>
      <c r="M41" s="39"/>
      <c r="N41" s="54" t="s">
        <v>311</v>
      </c>
      <c r="O41" s="28" t="s">
        <v>128</v>
      </c>
      <c r="P41" s="54" t="s">
        <v>133</v>
      </c>
      <c r="Q41" s="155">
        <v>16130.7</v>
      </c>
      <c r="R41" s="43"/>
      <c r="S41" s="43">
        <f t="shared" ref="S41:S46" si="94">Q41+R41</f>
        <v>16130.7</v>
      </c>
      <c r="T41" s="33"/>
      <c r="U41" s="43">
        <f t="shared" ref="U41:U46" si="95">Q41/30*24</f>
        <v>12904.560000000001</v>
      </c>
      <c r="V41" s="43">
        <f t="shared" ref="V41:V46" si="96">Q41/30*50</f>
        <v>26884.500000000004</v>
      </c>
      <c r="W41" s="44">
        <f t="shared" ref="W41:W46" si="97">Q41*11.5%</f>
        <v>1855.0305000000001</v>
      </c>
      <c r="X41" s="44">
        <f t="shared" ref="X41:X46" si="98">Q41*3%</f>
        <v>483.92099999999999</v>
      </c>
      <c r="Y41" s="44">
        <f t="shared" ref="Y41:Y46" si="99">Q41*12.75%</f>
        <v>2056.6642500000003</v>
      </c>
      <c r="Z41" s="44">
        <f t="shared" ref="Z41:Z46" si="100">Q41*2%</f>
        <v>322.61400000000003</v>
      </c>
      <c r="AA41" s="35">
        <v>931</v>
      </c>
      <c r="AB41" s="51"/>
      <c r="AC41" s="44">
        <f t="shared" ref="AC41:AC46" si="101">Q41*5%</f>
        <v>806.53500000000008</v>
      </c>
      <c r="AD41" s="126">
        <v>630.86</v>
      </c>
      <c r="AE41" s="126">
        <f t="shared" ref="AE41:AE46" si="102">(U41+V41)*30%</f>
        <v>11936.718000000001</v>
      </c>
      <c r="AF41" s="126"/>
      <c r="AG41" s="126"/>
      <c r="AH41" s="126"/>
      <c r="AI41" s="44"/>
      <c r="AJ41" s="44">
        <f t="shared" ref="AJ41:AJ46" si="103">(S41*12)+(U41)+(V41)+(W41*12)+(X41*12)+(Y41*12)+(Z41*12)+(AA41*12)+(AB41*12)+(AC41)+(AD41*12)+(T41*12)+(AE41)+(AF41)+(AG41)+(AH41)+(AI41)</f>
        <v>321461.79000000004</v>
      </c>
      <c r="AK41" s="52"/>
      <c r="AL41" s="2"/>
      <c r="AM41" s="2"/>
      <c r="AN41" s="2"/>
    </row>
    <row r="42" spans="1:40" x14ac:dyDescent="0.25">
      <c r="A42" s="86">
        <v>34</v>
      </c>
      <c r="B42" s="121">
        <v>9</v>
      </c>
      <c r="C42" s="121">
        <v>33</v>
      </c>
      <c r="D42" s="122">
        <v>7</v>
      </c>
      <c r="E42" s="122">
        <v>93300850</v>
      </c>
      <c r="F42" s="123">
        <v>850</v>
      </c>
      <c r="G42" s="51" t="s">
        <v>161</v>
      </c>
      <c r="H42" s="51"/>
      <c r="I42" s="82">
        <v>42402</v>
      </c>
      <c r="J42" s="148" t="s">
        <v>151</v>
      </c>
      <c r="K42" s="78">
        <v>72</v>
      </c>
      <c r="L42" s="78"/>
      <c r="M42" s="39"/>
      <c r="N42" s="54" t="s">
        <v>285</v>
      </c>
      <c r="O42" s="28" t="s">
        <v>128</v>
      </c>
      <c r="P42" s="54" t="s">
        <v>133</v>
      </c>
      <c r="Q42" s="155">
        <v>4887.6000000000004</v>
      </c>
      <c r="R42" s="43"/>
      <c r="S42" s="43">
        <f t="shared" si="94"/>
        <v>4887.6000000000004</v>
      </c>
      <c r="T42" s="33"/>
      <c r="U42" s="43">
        <f t="shared" si="95"/>
        <v>3910.0800000000004</v>
      </c>
      <c r="V42" s="43">
        <f t="shared" si="96"/>
        <v>8146.0000000000009</v>
      </c>
      <c r="W42" s="44">
        <f t="shared" si="97"/>
        <v>562.07400000000007</v>
      </c>
      <c r="X42" s="44">
        <f t="shared" si="98"/>
        <v>146.62800000000001</v>
      </c>
      <c r="Y42" s="44">
        <f t="shared" si="99"/>
        <v>623.1690000000001</v>
      </c>
      <c r="Z42" s="44">
        <f t="shared" si="100"/>
        <v>97.75200000000001</v>
      </c>
      <c r="AA42" s="35">
        <f t="shared" ref="AA42:AA46" si="104">((K42+L42)*5.82)</f>
        <v>419.04</v>
      </c>
      <c r="AB42" s="51"/>
      <c r="AC42" s="44">
        <f t="shared" si="101"/>
        <v>244.38000000000002</v>
      </c>
      <c r="AD42" s="126">
        <f t="shared" ref="AD42:AD46" si="105">((K42*3.01)+(L42*3.29))</f>
        <v>216.71999999999997</v>
      </c>
      <c r="AE42" s="126">
        <f t="shared" si="102"/>
        <v>3616.8240000000005</v>
      </c>
      <c r="AF42" s="126"/>
      <c r="AG42" s="126"/>
      <c r="AH42" s="126"/>
      <c r="AI42" s="44"/>
      <c r="AJ42" s="44">
        <f t="shared" si="103"/>
        <v>99353.080000000045</v>
      </c>
      <c r="AK42" s="52"/>
      <c r="AL42" s="2"/>
      <c r="AM42" s="2"/>
      <c r="AN42" s="2"/>
    </row>
    <row r="43" spans="1:40" x14ac:dyDescent="0.25">
      <c r="A43" s="86">
        <v>35</v>
      </c>
      <c r="B43" s="121">
        <v>9</v>
      </c>
      <c r="C43" s="121">
        <v>33</v>
      </c>
      <c r="D43" s="122">
        <v>7</v>
      </c>
      <c r="E43" s="122">
        <v>93300850</v>
      </c>
      <c r="F43" s="123">
        <v>850</v>
      </c>
      <c r="G43" s="51" t="s">
        <v>312</v>
      </c>
      <c r="H43" s="51"/>
      <c r="I43" s="82">
        <v>42402</v>
      </c>
      <c r="J43" s="148" t="s">
        <v>151</v>
      </c>
      <c r="K43" s="78">
        <v>64</v>
      </c>
      <c r="L43" s="78"/>
      <c r="M43" s="39"/>
      <c r="N43" s="54" t="s">
        <v>285</v>
      </c>
      <c r="O43" s="28" t="s">
        <v>128</v>
      </c>
      <c r="P43" s="54" t="s">
        <v>133</v>
      </c>
      <c r="Q43" s="155">
        <v>5865.12</v>
      </c>
      <c r="R43" s="43"/>
      <c r="S43" s="43">
        <f t="shared" si="94"/>
        <v>5865.12</v>
      </c>
      <c r="T43" s="33"/>
      <c r="U43" s="43">
        <f t="shared" si="95"/>
        <v>4692.0959999999995</v>
      </c>
      <c r="V43" s="43">
        <f t="shared" si="96"/>
        <v>9775.1999999999989</v>
      </c>
      <c r="W43" s="44">
        <f t="shared" si="97"/>
        <v>674.48879999999997</v>
      </c>
      <c r="X43" s="44">
        <f t="shared" si="98"/>
        <v>175.95359999999999</v>
      </c>
      <c r="Y43" s="44">
        <f t="shared" si="99"/>
        <v>747.80280000000005</v>
      </c>
      <c r="Z43" s="44">
        <f t="shared" si="100"/>
        <v>117.30240000000001</v>
      </c>
      <c r="AA43" s="35">
        <f t="shared" si="104"/>
        <v>372.48</v>
      </c>
      <c r="AB43" s="51"/>
      <c r="AC43" s="44">
        <f t="shared" si="101"/>
        <v>293.25600000000003</v>
      </c>
      <c r="AD43" s="126">
        <f t="shared" si="105"/>
        <v>192.64</v>
      </c>
      <c r="AE43" s="126">
        <f t="shared" si="102"/>
        <v>4340.188799999999</v>
      </c>
      <c r="AF43" s="126"/>
      <c r="AG43" s="126"/>
      <c r="AH43" s="126"/>
      <c r="AI43" s="44"/>
      <c r="AJ43" s="44">
        <f t="shared" si="103"/>
        <v>116850.192</v>
      </c>
      <c r="AK43" s="52"/>
      <c r="AL43" s="2"/>
      <c r="AM43" s="2"/>
      <c r="AN43" s="2"/>
    </row>
    <row r="44" spans="1:40" x14ac:dyDescent="0.25">
      <c r="A44" s="86">
        <v>36</v>
      </c>
      <c r="B44" s="121">
        <v>9</v>
      </c>
      <c r="C44" s="121">
        <v>33</v>
      </c>
      <c r="D44" s="122">
        <v>7</v>
      </c>
      <c r="E44" s="122">
        <v>93300850</v>
      </c>
      <c r="F44" s="123">
        <v>850</v>
      </c>
      <c r="G44" s="51" t="s">
        <v>327</v>
      </c>
      <c r="H44" s="51"/>
      <c r="I44" s="82">
        <v>42402</v>
      </c>
      <c r="J44" s="148" t="s">
        <v>151</v>
      </c>
      <c r="K44" s="78">
        <v>48</v>
      </c>
      <c r="L44" s="78"/>
      <c r="M44" s="39"/>
      <c r="N44" s="54" t="s">
        <v>285</v>
      </c>
      <c r="O44" s="28" t="s">
        <v>128</v>
      </c>
      <c r="P44" s="54" t="s">
        <v>133</v>
      </c>
      <c r="Q44" s="155">
        <v>3910.08</v>
      </c>
      <c r="R44" s="43"/>
      <c r="S44" s="43">
        <f t="shared" si="94"/>
        <v>3910.08</v>
      </c>
      <c r="T44" s="33"/>
      <c r="U44" s="43">
        <f t="shared" si="95"/>
        <v>3128.0639999999994</v>
      </c>
      <c r="V44" s="43">
        <f t="shared" si="96"/>
        <v>6516.7999999999993</v>
      </c>
      <c r="W44" s="44">
        <f t="shared" si="97"/>
        <v>449.6592</v>
      </c>
      <c r="X44" s="44">
        <f t="shared" si="98"/>
        <v>117.30239999999999</v>
      </c>
      <c r="Y44" s="44">
        <f t="shared" si="99"/>
        <v>498.53519999999997</v>
      </c>
      <c r="Z44" s="44">
        <f t="shared" si="100"/>
        <v>78.201599999999999</v>
      </c>
      <c r="AA44" s="35">
        <f t="shared" si="104"/>
        <v>279.36</v>
      </c>
      <c r="AB44" s="51"/>
      <c r="AC44" s="44">
        <f t="shared" si="101"/>
        <v>195.50400000000002</v>
      </c>
      <c r="AD44" s="126">
        <f t="shared" si="105"/>
        <v>144.47999999999999</v>
      </c>
      <c r="AE44" s="126">
        <f t="shared" si="102"/>
        <v>2893.4591999999993</v>
      </c>
      <c r="AF44" s="126"/>
      <c r="AG44" s="126"/>
      <c r="AH44" s="126"/>
      <c r="AI44" s="44"/>
      <c r="AJ44" s="44">
        <f t="shared" si="103"/>
        <v>78465.247999999992</v>
      </c>
      <c r="AK44" s="52"/>
      <c r="AL44" s="2"/>
      <c r="AM44" s="2"/>
      <c r="AN44" s="2"/>
    </row>
    <row r="45" spans="1:40" x14ac:dyDescent="0.25">
      <c r="A45" s="86">
        <v>37</v>
      </c>
      <c r="B45" s="121">
        <v>9</v>
      </c>
      <c r="C45" s="121">
        <v>33</v>
      </c>
      <c r="D45" s="122">
        <v>7</v>
      </c>
      <c r="E45" s="122">
        <v>93300850</v>
      </c>
      <c r="F45" s="123">
        <v>850</v>
      </c>
      <c r="G45" s="51" t="s">
        <v>313</v>
      </c>
      <c r="H45" s="51"/>
      <c r="I45" s="82">
        <v>42402</v>
      </c>
      <c r="J45" s="148" t="s">
        <v>151</v>
      </c>
      <c r="K45" s="78">
        <v>32</v>
      </c>
      <c r="L45" s="78"/>
      <c r="M45" s="39"/>
      <c r="N45" s="54" t="s">
        <v>285</v>
      </c>
      <c r="O45" s="28" t="s">
        <v>128</v>
      </c>
      <c r="P45" s="54" t="s">
        <v>133</v>
      </c>
      <c r="Q45" s="155">
        <v>3910.08</v>
      </c>
      <c r="R45" s="43"/>
      <c r="S45" s="43">
        <f t="shared" si="94"/>
        <v>3910.08</v>
      </c>
      <c r="T45" s="33"/>
      <c r="U45" s="43">
        <f t="shared" si="95"/>
        <v>3128.0639999999994</v>
      </c>
      <c r="V45" s="43">
        <f t="shared" si="96"/>
        <v>6516.7999999999993</v>
      </c>
      <c r="W45" s="44">
        <f t="shared" si="97"/>
        <v>449.6592</v>
      </c>
      <c r="X45" s="44">
        <f t="shared" si="98"/>
        <v>117.30239999999999</v>
      </c>
      <c r="Y45" s="44">
        <f t="shared" si="99"/>
        <v>498.53519999999997</v>
      </c>
      <c r="Z45" s="44">
        <f t="shared" si="100"/>
        <v>78.201599999999999</v>
      </c>
      <c r="AA45" s="35">
        <f t="shared" si="104"/>
        <v>186.24</v>
      </c>
      <c r="AB45" s="51"/>
      <c r="AC45" s="44">
        <f t="shared" si="101"/>
        <v>195.50400000000002</v>
      </c>
      <c r="AD45" s="126">
        <f t="shared" si="105"/>
        <v>96.32</v>
      </c>
      <c r="AE45" s="126">
        <f t="shared" si="102"/>
        <v>2893.4591999999993</v>
      </c>
      <c r="AF45" s="126"/>
      <c r="AG45" s="126"/>
      <c r="AH45" s="126"/>
      <c r="AI45" s="44"/>
      <c r="AJ45" s="44">
        <f t="shared" si="103"/>
        <v>76769.887999999992</v>
      </c>
      <c r="AK45" s="52"/>
      <c r="AL45" s="2"/>
      <c r="AM45" s="2"/>
      <c r="AN45" s="2"/>
    </row>
    <row r="46" spans="1:40" x14ac:dyDescent="0.25">
      <c r="A46" s="86">
        <v>38</v>
      </c>
      <c r="B46" s="121">
        <v>9</v>
      </c>
      <c r="C46" s="121">
        <v>33</v>
      </c>
      <c r="D46" s="122">
        <v>7</v>
      </c>
      <c r="E46" s="122">
        <v>93300850</v>
      </c>
      <c r="F46" s="123">
        <v>850</v>
      </c>
      <c r="G46" s="51" t="s">
        <v>314</v>
      </c>
      <c r="H46" s="51"/>
      <c r="I46" s="82">
        <v>42402</v>
      </c>
      <c r="J46" s="148" t="s">
        <v>151</v>
      </c>
      <c r="K46" s="78">
        <v>80</v>
      </c>
      <c r="L46" s="78"/>
      <c r="M46" s="39"/>
      <c r="N46" s="54" t="s">
        <v>285</v>
      </c>
      <c r="O46" s="28" t="s">
        <v>128</v>
      </c>
      <c r="P46" s="54" t="s">
        <v>133</v>
      </c>
      <c r="Q46" s="155">
        <v>5213.4399999999996</v>
      </c>
      <c r="R46" s="43"/>
      <c r="S46" s="43">
        <f t="shared" si="94"/>
        <v>5213.4399999999996</v>
      </c>
      <c r="T46" s="33"/>
      <c r="U46" s="43">
        <f t="shared" si="95"/>
        <v>4170.7519999999995</v>
      </c>
      <c r="V46" s="43">
        <f t="shared" si="96"/>
        <v>8689.0666666666657</v>
      </c>
      <c r="W46" s="44">
        <f t="shared" si="97"/>
        <v>599.54560000000004</v>
      </c>
      <c r="X46" s="44">
        <f t="shared" si="98"/>
        <v>156.40319999999997</v>
      </c>
      <c r="Y46" s="44">
        <f t="shared" si="99"/>
        <v>664.71359999999993</v>
      </c>
      <c r="Z46" s="44">
        <f t="shared" si="100"/>
        <v>104.2688</v>
      </c>
      <c r="AA46" s="35">
        <f t="shared" si="104"/>
        <v>465.6</v>
      </c>
      <c r="AB46" s="51"/>
      <c r="AC46" s="44">
        <f t="shared" si="101"/>
        <v>260.67199999999997</v>
      </c>
      <c r="AD46" s="126">
        <f t="shared" si="105"/>
        <v>240.79999999999998</v>
      </c>
      <c r="AE46" s="126">
        <f t="shared" si="102"/>
        <v>3857.9455999999996</v>
      </c>
      <c r="AF46" s="126"/>
      <c r="AG46" s="126"/>
      <c r="AH46" s="126"/>
      <c r="AI46" s="44"/>
      <c r="AJ46" s="44">
        <f t="shared" si="103"/>
        <v>106315.69066666668</v>
      </c>
      <c r="AK46" s="52"/>
      <c r="AL46" s="2"/>
      <c r="AM46" s="2"/>
      <c r="AN46" s="2"/>
    </row>
    <row r="47" spans="1:40" x14ac:dyDescent="0.25">
      <c r="A47" s="86">
        <v>39</v>
      </c>
      <c r="B47" s="121">
        <v>9</v>
      </c>
      <c r="C47" s="121">
        <v>33</v>
      </c>
      <c r="D47" s="122">
        <v>7</v>
      </c>
      <c r="E47" s="122">
        <v>93300850</v>
      </c>
      <c r="F47" s="123">
        <v>850</v>
      </c>
      <c r="G47" s="51" t="s">
        <v>315</v>
      </c>
      <c r="H47" s="51"/>
      <c r="I47" s="82">
        <v>42402</v>
      </c>
      <c r="J47" s="148" t="s">
        <v>151</v>
      </c>
      <c r="K47" s="78">
        <v>24</v>
      </c>
      <c r="L47" s="78"/>
      <c r="M47" s="39"/>
      <c r="N47" s="54" t="s">
        <v>285</v>
      </c>
      <c r="O47" s="28" t="s">
        <v>128</v>
      </c>
      <c r="P47" s="54" t="s">
        <v>133</v>
      </c>
      <c r="Q47" s="155">
        <v>1955.04</v>
      </c>
      <c r="R47" s="43"/>
      <c r="S47" s="43">
        <f t="shared" ref="S47:S59" si="106">Q47+R47</f>
        <v>1955.04</v>
      </c>
      <c r="T47" s="33"/>
      <c r="U47" s="43">
        <f t="shared" ref="U47:U59" si="107">Q47/30*24</f>
        <v>1564.0319999999997</v>
      </c>
      <c r="V47" s="43">
        <f t="shared" ref="V47:V59" si="108">Q47/30*50</f>
        <v>3258.3999999999996</v>
      </c>
      <c r="W47" s="44">
        <f t="shared" ref="W47:W59" si="109">Q47*11.5%</f>
        <v>224.8296</v>
      </c>
      <c r="X47" s="44">
        <f t="shared" ref="X47:X59" si="110">Q47*3%</f>
        <v>58.651199999999996</v>
      </c>
      <c r="Y47" s="44">
        <f t="shared" ref="Y47:Y59" si="111">Q47*12.75%</f>
        <v>249.26759999999999</v>
      </c>
      <c r="Z47" s="44">
        <f t="shared" ref="Z47:Z59" si="112">Q47*2%</f>
        <v>39.1008</v>
      </c>
      <c r="AA47" s="35">
        <f t="shared" ref="AA47:AA59" si="113">((K47+L47)*5.82)</f>
        <v>139.68</v>
      </c>
      <c r="AB47" s="51"/>
      <c r="AC47" s="44">
        <f t="shared" ref="AC47:AC59" si="114">Q47*5%</f>
        <v>97.75200000000001</v>
      </c>
      <c r="AD47" s="126">
        <f t="shared" ref="AD47:AD59" si="115">((K47*3.01)+(L47*3.29))</f>
        <v>72.239999999999995</v>
      </c>
      <c r="AE47" s="126">
        <f t="shared" ref="AE47:AE59" si="116">(U47+V47)*30%</f>
        <v>1446.7295999999997</v>
      </c>
      <c r="AF47" s="126"/>
      <c r="AG47" s="126"/>
      <c r="AH47" s="126"/>
      <c r="AI47" s="44"/>
      <c r="AJ47" s="44">
        <f t="shared" ref="AJ47:AJ51" si="117">(S47*12)+(U47)+(V47)+(W47*12)+(X47*12)+(Y47*12)+(Z47*12)+(AA47*12)+(AB47*12)+(AC47)+(AD47*12)+(T47*12)+(AE47)+(AF47)+(AG47)+(AH47)+(AI47)</f>
        <v>39232.623999999996</v>
      </c>
      <c r="AK47" s="52"/>
      <c r="AL47" s="2"/>
      <c r="AM47" s="2"/>
      <c r="AN47" s="2"/>
    </row>
    <row r="48" spans="1:40" x14ac:dyDescent="0.25">
      <c r="A48" s="86">
        <v>40</v>
      </c>
      <c r="B48" s="121">
        <v>9</v>
      </c>
      <c r="C48" s="121">
        <v>33</v>
      </c>
      <c r="D48" s="122">
        <v>7</v>
      </c>
      <c r="E48" s="122">
        <v>93300850</v>
      </c>
      <c r="F48" s="123">
        <v>850</v>
      </c>
      <c r="G48" s="51" t="s">
        <v>197</v>
      </c>
      <c r="H48" s="51"/>
      <c r="I48" s="82">
        <v>42402</v>
      </c>
      <c r="J48" s="148" t="s">
        <v>151</v>
      </c>
      <c r="K48" s="78">
        <v>24</v>
      </c>
      <c r="L48" s="78"/>
      <c r="M48" s="39"/>
      <c r="N48" s="54" t="s">
        <v>285</v>
      </c>
      <c r="O48" s="28" t="s">
        <v>128</v>
      </c>
      <c r="P48" s="54" t="s">
        <v>133</v>
      </c>
      <c r="Q48" s="155">
        <v>1955.04</v>
      </c>
      <c r="R48" s="43"/>
      <c r="S48" s="43">
        <f t="shared" si="106"/>
        <v>1955.04</v>
      </c>
      <c r="T48" s="33"/>
      <c r="U48" s="43">
        <f t="shared" si="107"/>
        <v>1564.0319999999997</v>
      </c>
      <c r="V48" s="43">
        <f t="shared" si="108"/>
        <v>3258.3999999999996</v>
      </c>
      <c r="W48" s="44">
        <f t="shared" si="109"/>
        <v>224.8296</v>
      </c>
      <c r="X48" s="44">
        <f t="shared" si="110"/>
        <v>58.651199999999996</v>
      </c>
      <c r="Y48" s="44">
        <f t="shared" si="111"/>
        <v>249.26759999999999</v>
      </c>
      <c r="Z48" s="44">
        <f t="shared" si="112"/>
        <v>39.1008</v>
      </c>
      <c r="AA48" s="35">
        <f t="shared" si="113"/>
        <v>139.68</v>
      </c>
      <c r="AB48" s="51"/>
      <c r="AC48" s="44">
        <f t="shared" si="114"/>
        <v>97.75200000000001</v>
      </c>
      <c r="AD48" s="126">
        <f t="shared" si="115"/>
        <v>72.239999999999995</v>
      </c>
      <c r="AE48" s="126">
        <f t="shared" si="116"/>
        <v>1446.7295999999997</v>
      </c>
      <c r="AF48" s="126"/>
      <c r="AG48" s="126"/>
      <c r="AH48" s="126"/>
      <c r="AI48" s="44"/>
      <c r="AJ48" s="44">
        <f t="shared" si="117"/>
        <v>39232.623999999996</v>
      </c>
      <c r="AK48" s="52"/>
      <c r="AL48" s="2"/>
      <c r="AM48" s="2"/>
      <c r="AN48" s="2"/>
    </row>
    <row r="49" spans="1:40" x14ac:dyDescent="0.25">
      <c r="A49" s="86">
        <v>41</v>
      </c>
      <c r="B49" s="121">
        <v>9</v>
      </c>
      <c r="C49" s="121">
        <v>33</v>
      </c>
      <c r="D49" s="122">
        <v>7</v>
      </c>
      <c r="E49" s="122">
        <v>93300850</v>
      </c>
      <c r="F49" s="123">
        <v>850</v>
      </c>
      <c r="G49" s="51" t="s">
        <v>316</v>
      </c>
      <c r="H49" s="51"/>
      <c r="I49" s="82">
        <v>42402</v>
      </c>
      <c r="J49" s="148" t="s">
        <v>151</v>
      </c>
      <c r="K49" s="78">
        <v>16</v>
      </c>
      <c r="L49" s="78"/>
      <c r="M49" s="39"/>
      <c r="N49" s="54" t="s">
        <v>285</v>
      </c>
      <c r="O49" s="28" t="s">
        <v>128</v>
      </c>
      <c r="P49" s="54" t="s">
        <v>133</v>
      </c>
      <c r="Q49" s="155">
        <v>1303.3599999999999</v>
      </c>
      <c r="R49" s="43"/>
      <c r="S49" s="43">
        <f t="shared" si="106"/>
        <v>1303.3599999999999</v>
      </c>
      <c r="T49" s="33"/>
      <c r="U49" s="43">
        <f t="shared" si="107"/>
        <v>1042.6879999999999</v>
      </c>
      <c r="V49" s="43">
        <f t="shared" si="108"/>
        <v>2172.2666666666664</v>
      </c>
      <c r="W49" s="44">
        <f t="shared" si="109"/>
        <v>149.88640000000001</v>
      </c>
      <c r="X49" s="44">
        <f t="shared" si="110"/>
        <v>39.100799999999992</v>
      </c>
      <c r="Y49" s="44">
        <f t="shared" si="111"/>
        <v>166.17839999999998</v>
      </c>
      <c r="Z49" s="44">
        <f t="shared" si="112"/>
        <v>26.0672</v>
      </c>
      <c r="AA49" s="35">
        <f t="shared" si="113"/>
        <v>93.12</v>
      </c>
      <c r="AB49" s="51"/>
      <c r="AC49" s="44">
        <f t="shared" si="114"/>
        <v>65.167999999999992</v>
      </c>
      <c r="AD49" s="126">
        <f t="shared" si="115"/>
        <v>48.16</v>
      </c>
      <c r="AE49" s="126">
        <f t="shared" si="116"/>
        <v>964.48639999999989</v>
      </c>
      <c r="AF49" s="126"/>
      <c r="AG49" s="126"/>
      <c r="AH49" s="126"/>
      <c r="AI49" s="44"/>
      <c r="AJ49" s="44">
        <f t="shared" si="117"/>
        <v>26155.082666666665</v>
      </c>
      <c r="AK49" s="52"/>
      <c r="AL49" s="2"/>
      <c r="AM49" s="2"/>
      <c r="AN49" s="2"/>
    </row>
    <row r="50" spans="1:40" x14ac:dyDescent="0.25">
      <c r="A50" s="86">
        <v>42</v>
      </c>
      <c r="B50" s="121">
        <v>9</v>
      </c>
      <c r="C50" s="121">
        <v>33</v>
      </c>
      <c r="D50" s="122">
        <v>7</v>
      </c>
      <c r="E50" s="122">
        <v>93300850</v>
      </c>
      <c r="F50" s="123">
        <v>850</v>
      </c>
      <c r="G50" s="51" t="s">
        <v>317</v>
      </c>
      <c r="H50" s="51"/>
      <c r="I50" s="82">
        <v>42402</v>
      </c>
      <c r="J50" s="148" t="s">
        <v>151</v>
      </c>
      <c r="K50" s="78">
        <v>16</v>
      </c>
      <c r="L50" s="78"/>
      <c r="M50" s="39"/>
      <c r="N50" s="54" t="s">
        <v>285</v>
      </c>
      <c r="O50" s="28" t="s">
        <v>128</v>
      </c>
      <c r="P50" s="54" t="s">
        <v>133</v>
      </c>
      <c r="Q50" s="155">
        <v>1303.3599999999999</v>
      </c>
      <c r="R50" s="43"/>
      <c r="S50" s="43">
        <f t="shared" si="106"/>
        <v>1303.3599999999999</v>
      </c>
      <c r="T50" s="33"/>
      <c r="U50" s="43">
        <f t="shared" si="107"/>
        <v>1042.6879999999999</v>
      </c>
      <c r="V50" s="43">
        <f t="shared" si="108"/>
        <v>2172.2666666666664</v>
      </c>
      <c r="W50" s="44">
        <f t="shared" si="109"/>
        <v>149.88640000000001</v>
      </c>
      <c r="X50" s="44">
        <f t="shared" si="110"/>
        <v>39.100799999999992</v>
      </c>
      <c r="Y50" s="44">
        <f t="shared" si="111"/>
        <v>166.17839999999998</v>
      </c>
      <c r="Z50" s="44">
        <f t="shared" si="112"/>
        <v>26.0672</v>
      </c>
      <c r="AA50" s="35">
        <f t="shared" si="113"/>
        <v>93.12</v>
      </c>
      <c r="AB50" s="51"/>
      <c r="AC50" s="44">
        <f t="shared" si="114"/>
        <v>65.167999999999992</v>
      </c>
      <c r="AD50" s="126">
        <f t="shared" si="115"/>
        <v>48.16</v>
      </c>
      <c r="AE50" s="126">
        <f t="shared" si="116"/>
        <v>964.48639999999989</v>
      </c>
      <c r="AF50" s="126"/>
      <c r="AG50" s="126"/>
      <c r="AH50" s="126"/>
      <c r="AI50" s="44"/>
      <c r="AJ50" s="44">
        <f t="shared" si="117"/>
        <v>26155.082666666665</v>
      </c>
      <c r="AK50" s="52"/>
      <c r="AL50" s="2"/>
      <c r="AM50" s="2"/>
      <c r="AN50" s="2"/>
    </row>
    <row r="51" spans="1:40" x14ac:dyDescent="0.25">
      <c r="A51" s="86">
        <v>43</v>
      </c>
      <c r="B51" s="121">
        <v>9</v>
      </c>
      <c r="C51" s="121">
        <v>33</v>
      </c>
      <c r="D51" s="122">
        <v>7</v>
      </c>
      <c r="E51" s="122">
        <v>93300850</v>
      </c>
      <c r="F51" s="123">
        <v>850</v>
      </c>
      <c r="G51" s="51" t="s">
        <v>318</v>
      </c>
      <c r="H51" s="51"/>
      <c r="I51" s="82">
        <v>42402</v>
      </c>
      <c r="J51" s="148" t="s">
        <v>151</v>
      </c>
      <c r="K51" s="78">
        <v>16</v>
      </c>
      <c r="L51" s="78"/>
      <c r="M51" s="39"/>
      <c r="N51" s="54" t="s">
        <v>285</v>
      </c>
      <c r="O51" s="28" t="s">
        <v>128</v>
      </c>
      <c r="P51" s="54" t="s">
        <v>133</v>
      </c>
      <c r="Q51" s="155">
        <v>1303.3599999999999</v>
      </c>
      <c r="R51" s="43"/>
      <c r="S51" s="43">
        <f t="shared" si="106"/>
        <v>1303.3599999999999</v>
      </c>
      <c r="T51" s="33"/>
      <c r="U51" s="43">
        <f t="shared" si="107"/>
        <v>1042.6879999999999</v>
      </c>
      <c r="V51" s="43">
        <f t="shared" si="108"/>
        <v>2172.2666666666664</v>
      </c>
      <c r="W51" s="44">
        <f t="shared" si="109"/>
        <v>149.88640000000001</v>
      </c>
      <c r="X51" s="44">
        <f t="shared" si="110"/>
        <v>39.100799999999992</v>
      </c>
      <c r="Y51" s="44">
        <f t="shared" si="111"/>
        <v>166.17839999999998</v>
      </c>
      <c r="Z51" s="44">
        <f t="shared" si="112"/>
        <v>26.0672</v>
      </c>
      <c r="AA51" s="35">
        <f t="shared" si="113"/>
        <v>93.12</v>
      </c>
      <c r="AB51" s="51"/>
      <c r="AC51" s="44">
        <f t="shared" si="114"/>
        <v>65.167999999999992</v>
      </c>
      <c r="AD51" s="126">
        <f t="shared" si="115"/>
        <v>48.16</v>
      </c>
      <c r="AE51" s="126">
        <f t="shared" si="116"/>
        <v>964.48639999999989</v>
      </c>
      <c r="AF51" s="126"/>
      <c r="AG51" s="126"/>
      <c r="AH51" s="126"/>
      <c r="AI51" s="44"/>
      <c r="AJ51" s="44">
        <f t="shared" si="117"/>
        <v>26155.082666666665</v>
      </c>
      <c r="AK51" s="52"/>
      <c r="AL51" s="2"/>
      <c r="AM51" s="2"/>
      <c r="AN51" s="2"/>
    </row>
    <row r="52" spans="1:40" x14ac:dyDescent="0.25">
      <c r="A52" s="86">
        <v>44</v>
      </c>
      <c r="B52" s="121">
        <v>9</v>
      </c>
      <c r="C52" s="121">
        <v>33</v>
      </c>
      <c r="D52" s="122">
        <v>7</v>
      </c>
      <c r="E52" s="122">
        <v>93300850</v>
      </c>
      <c r="F52" s="123">
        <v>850</v>
      </c>
      <c r="G52" s="51" t="s">
        <v>319</v>
      </c>
      <c r="H52" s="51"/>
      <c r="I52" s="82">
        <v>42598</v>
      </c>
      <c r="J52" s="148" t="s">
        <v>152</v>
      </c>
      <c r="K52" s="78"/>
      <c r="L52" s="78">
        <v>120</v>
      </c>
      <c r="M52" s="39"/>
      <c r="N52" s="54" t="s">
        <v>275</v>
      </c>
      <c r="O52" s="28" t="s">
        <v>128</v>
      </c>
      <c r="P52" s="54" t="s">
        <v>133</v>
      </c>
      <c r="Q52" s="153">
        <v>11145.6</v>
      </c>
      <c r="R52" s="43"/>
      <c r="S52" s="43">
        <f t="shared" si="106"/>
        <v>11145.6</v>
      </c>
      <c r="T52" s="33"/>
      <c r="U52" s="43">
        <f t="shared" si="107"/>
        <v>8916.4800000000014</v>
      </c>
      <c r="V52" s="43">
        <f t="shared" si="108"/>
        <v>18576.000000000004</v>
      </c>
      <c r="W52" s="44">
        <f t="shared" si="109"/>
        <v>1281.7440000000001</v>
      </c>
      <c r="X52" s="44">
        <f t="shared" si="110"/>
        <v>334.36799999999999</v>
      </c>
      <c r="Y52" s="44">
        <f t="shared" si="111"/>
        <v>1421.0640000000001</v>
      </c>
      <c r="Z52" s="44">
        <f t="shared" si="112"/>
        <v>222.91200000000001</v>
      </c>
      <c r="AA52" s="35">
        <f t="shared" si="113"/>
        <v>698.40000000000009</v>
      </c>
      <c r="AB52" s="51"/>
      <c r="AC52" s="44">
        <f t="shared" si="114"/>
        <v>557.28000000000009</v>
      </c>
      <c r="AD52" s="126">
        <f t="shared" si="115"/>
        <v>394.8</v>
      </c>
      <c r="AE52" s="126">
        <f t="shared" si="116"/>
        <v>8247.7440000000006</v>
      </c>
      <c r="AF52" s="126"/>
      <c r="AG52" s="126"/>
      <c r="AH52" s="126"/>
      <c r="AI52" s="44"/>
      <c r="AJ52" s="44">
        <f t="shared" ref="AJ52:AJ59" si="118">(S52*12)+(U52)+(V52)+(W52*12)+(X52*12)+(Y52*12)+(Z52*12)+(AA52*12)+(AB52*12)+(AC52)+(AD52*12)+(T52*12)+(AE52)+(AF52)+(AG52)+(AH52)+(AI52)</f>
        <v>222284.16000000003</v>
      </c>
      <c r="AK52" s="52"/>
      <c r="AL52" s="2"/>
      <c r="AM52" s="2"/>
      <c r="AN52" s="2"/>
    </row>
    <row r="53" spans="1:40" x14ac:dyDescent="0.25">
      <c r="A53" s="86">
        <v>45</v>
      </c>
      <c r="B53" s="121">
        <v>9</v>
      </c>
      <c r="C53" s="121">
        <v>33</v>
      </c>
      <c r="D53" s="122">
        <v>7</v>
      </c>
      <c r="E53" s="122">
        <v>93300850</v>
      </c>
      <c r="F53" s="123">
        <v>850</v>
      </c>
      <c r="G53" s="51" t="s">
        <v>320</v>
      </c>
      <c r="H53" s="51"/>
      <c r="I53" s="82">
        <v>42599</v>
      </c>
      <c r="J53" s="148" t="s">
        <v>153</v>
      </c>
      <c r="K53" s="78">
        <v>32</v>
      </c>
      <c r="L53" s="78"/>
      <c r="M53" s="39"/>
      <c r="N53" s="54" t="s">
        <v>285</v>
      </c>
      <c r="O53" s="28" t="s">
        <v>128</v>
      </c>
      <c r="P53" s="54" t="s">
        <v>133</v>
      </c>
      <c r="Q53" s="153">
        <v>2606.7199999999998</v>
      </c>
      <c r="R53" s="43"/>
      <c r="S53" s="43">
        <f t="shared" si="106"/>
        <v>2606.7199999999998</v>
      </c>
      <c r="T53" s="33"/>
      <c r="U53" s="43">
        <f t="shared" si="107"/>
        <v>2085.3759999999997</v>
      </c>
      <c r="V53" s="43">
        <f t="shared" si="108"/>
        <v>4344.5333333333328</v>
      </c>
      <c r="W53" s="44">
        <f t="shared" si="109"/>
        <v>299.77280000000002</v>
      </c>
      <c r="X53" s="44">
        <f t="shared" si="110"/>
        <v>78.201599999999985</v>
      </c>
      <c r="Y53" s="44">
        <f t="shared" si="111"/>
        <v>332.35679999999996</v>
      </c>
      <c r="Z53" s="44">
        <f t="shared" si="112"/>
        <v>52.134399999999999</v>
      </c>
      <c r="AA53" s="35">
        <f t="shared" si="113"/>
        <v>186.24</v>
      </c>
      <c r="AB53" s="51"/>
      <c r="AC53" s="44">
        <f t="shared" si="114"/>
        <v>130.33599999999998</v>
      </c>
      <c r="AD53" s="126">
        <f t="shared" si="115"/>
        <v>96.32</v>
      </c>
      <c r="AE53" s="126">
        <f t="shared" si="116"/>
        <v>1928.9727999999998</v>
      </c>
      <c r="AF53" s="126"/>
      <c r="AG53" s="126"/>
      <c r="AH53" s="126"/>
      <c r="AI53" s="44"/>
      <c r="AJ53" s="44">
        <f t="shared" si="118"/>
        <v>52310.165333333331</v>
      </c>
      <c r="AK53" s="52"/>
      <c r="AL53" s="2"/>
      <c r="AM53" s="2"/>
      <c r="AN53" s="2"/>
    </row>
    <row r="54" spans="1:40" x14ac:dyDescent="0.25">
      <c r="A54" s="86">
        <v>46</v>
      </c>
      <c r="B54" s="121">
        <v>9</v>
      </c>
      <c r="C54" s="121">
        <v>33</v>
      </c>
      <c r="D54" s="122">
        <v>7</v>
      </c>
      <c r="E54" s="122">
        <v>93300850</v>
      </c>
      <c r="F54" s="123">
        <v>850</v>
      </c>
      <c r="G54" s="51" t="s">
        <v>321</v>
      </c>
      <c r="H54" s="51"/>
      <c r="I54" s="82">
        <v>42600</v>
      </c>
      <c r="J54" s="148" t="s">
        <v>328</v>
      </c>
      <c r="K54" s="78">
        <v>40</v>
      </c>
      <c r="L54" s="78"/>
      <c r="M54" s="39"/>
      <c r="N54" s="54" t="s">
        <v>285</v>
      </c>
      <c r="O54" s="28" t="s">
        <v>128</v>
      </c>
      <c r="P54" s="54" t="s">
        <v>133</v>
      </c>
      <c r="Q54" s="154">
        <v>3258.4</v>
      </c>
      <c r="R54" s="43"/>
      <c r="S54" s="43">
        <f t="shared" si="106"/>
        <v>3258.4</v>
      </c>
      <c r="T54" s="33"/>
      <c r="U54" s="43">
        <f t="shared" si="107"/>
        <v>2606.7199999999998</v>
      </c>
      <c r="V54" s="43">
        <f t="shared" si="108"/>
        <v>5430.6666666666661</v>
      </c>
      <c r="W54" s="44">
        <f t="shared" si="109"/>
        <v>374.71600000000001</v>
      </c>
      <c r="X54" s="44">
        <f t="shared" si="110"/>
        <v>97.751999999999995</v>
      </c>
      <c r="Y54" s="44">
        <f t="shared" si="111"/>
        <v>415.44600000000003</v>
      </c>
      <c r="Z54" s="44">
        <f t="shared" si="112"/>
        <v>65.168000000000006</v>
      </c>
      <c r="AA54" s="35">
        <f t="shared" si="113"/>
        <v>232.8</v>
      </c>
      <c r="AB54" s="51"/>
      <c r="AC54" s="44">
        <f t="shared" si="114"/>
        <v>162.92000000000002</v>
      </c>
      <c r="AD54" s="126">
        <f t="shared" si="115"/>
        <v>120.39999999999999</v>
      </c>
      <c r="AE54" s="126">
        <f t="shared" si="116"/>
        <v>2411.2159999999994</v>
      </c>
      <c r="AF54" s="126"/>
      <c r="AG54" s="126"/>
      <c r="AH54" s="126"/>
      <c r="AI54" s="44"/>
      <c r="AJ54" s="44">
        <f t="shared" si="118"/>
        <v>65387.706666666665</v>
      </c>
      <c r="AK54" s="52"/>
      <c r="AL54" s="2"/>
      <c r="AM54" s="2"/>
      <c r="AN54" s="2"/>
    </row>
    <row r="55" spans="1:40" x14ac:dyDescent="0.25">
      <c r="A55" s="86">
        <v>47</v>
      </c>
      <c r="B55" s="121">
        <v>9</v>
      </c>
      <c r="C55" s="121">
        <v>33</v>
      </c>
      <c r="D55" s="122">
        <v>7</v>
      </c>
      <c r="E55" s="122">
        <v>93300850</v>
      </c>
      <c r="F55" s="123">
        <v>850</v>
      </c>
      <c r="G55" s="51" t="s">
        <v>322</v>
      </c>
      <c r="H55" s="51"/>
      <c r="I55" s="82">
        <v>42601</v>
      </c>
      <c r="J55" s="148" t="s">
        <v>329</v>
      </c>
      <c r="K55" s="78"/>
      <c r="L55" s="78">
        <v>112</v>
      </c>
      <c r="M55" s="39"/>
      <c r="N55" s="54" t="s">
        <v>275</v>
      </c>
      <c r="O55" s="28" t="s">
        <v>128</v>
      </c>
      <c r="P55" s="54" t="s">
        <v>133</v>
      </c>
      <c r="Q55" s="154">
        <v>10420.56</v>
      </c>
      <c r="R55" s="43"/>
      <c r="S55" s="43">
        <f t="shared" si="106"/>
        <v>10420.56</v>
      </c>
      <c r="T55" s="33"/>
      <c r="U55" s="43">
        <f t="shared" si="107"/>
        <v>8336.4480000000003</v>
      </c>
      <c r="V55" s="43">
        <f t="shared" si="108"/>
        <v>17367.599999999999</v>
      </c>
      <c r="W55" s="44">
        <f t="shared" si="109"/>
        <v>1198.3643999999999</v>
      </c>
      <c r="X55" s="44">
        <f t="shared" si="110"/>
        <v>312.61679999999996</v>
      </c>
      <c r="Y55" s="44">
        <f t="shared" si="111"/>
        <v>1328.6214</v>
      </c>
      <c r="Z55" s="44">
        <f t="shared" si="112"/>
        <v>208.41120000000001</v>
      </c>
      <c r="AA55" s="35">
        <f t="shared" si="113"/>
        <v>651.84</v>
      </c>
      <c r="AB55" s="51"/>
      <c r="AC55" s="44">
        <f t="shared" si="114"/>
        <v>521.02800000000002</v>
      </c>
      <c r="AD55" s="126">
        <f t="shared" si="115"/>
        <v>368.48</v>
      </c>
      <c r="AE55" s="126">
        <f t="shared" si="116"/>
        <v>7711.2143999999989</v>
      </c>
      <c r="AF55" s="126"/>
      <c r="AG55" s="126"/>
      <c r="AH55" s="126"/>
      <c r="AI55" s="44"/>
      <c r="AJ55" s="44">
        <f t="shared" si="118"/>
        <v>207803.016</v>
      </c>
      <c r="AK55" s="52"/>
      <c r="AL55" s="2"/>
      <c r="AM55" s="2"/>
      <c r="AN55" s="2"/>
    </row>
    <row r="56" spans="1:40" x14ac:dyDescent="0.25">
      <c r="A56" s="86">
        <v>48</v>
      </c>
      <c r="B56" s="121">
        <v>9</v>
      </c>
      <c r="C56" s="121">
        <v>33</v>
      </c>
      <c r="D56" s="122">
        <v>7</v>
      </c>
      <c r="E56" s="122">
        <v>93300850</v>
      </c>
      <c r="F56" s="123">
        <v>850</v>
      </c>
      <c r="G56" s="51" t="s">
        <v>323</v>
      </c>
      <c r="H56" s="51"/>
      <c r="I56" s="82">
        <v>42602</v>
      </c>
      <c r="J56" s="148" t="s">
        <v>330</v>
      </c>
      <c r="K56" s="78">
        <v>40</v>
      </c>
      <c r="L56" s="78"/>
      <c r="M56" s="39"/>
      <c r="N56" s="54" t="s">
        <v>285</v>
      </c>
      <c r="O56" s="28" t="s">
        <v>128</v>
      </c>
      <c r="P56" s="54" t="s">
        <v>133</v>
      </c>
      <c r="Q56" s="154">
        <v>3258.4</v>
      </c>
      <c r="R56" s="43"/>
      <c r="S56" s="43">
        <f t="shared" si="106"/>
        <v>3258.4</v>
      </c>
      <c r="T56" s="33"/>
      <c r="U56" s="43">
        <f t="shared" si="107"/>
        <v>2606.7199999999998</v>
      </c>
      <c r="V56" s="43">
        <f t="shared" si="108"/>
        <v>5430.6666666666661</v>
      </c>
      <c r="W56" s="44">
        <f t="shared" si="109"/>
        <v>374.71600000000001</v>
      </c>
      <c r="X56" s="44">
        <f t="shared" si="110"/>
        <v>97.751999999999995</v>
      </c>
      <c r="Y56" s="44">
        <f t="shared" si="111"/>
        <v>415.44600000000003</v>
      </c>
      <c r="Z56" s="44">
        <f t="shared" si="112"/>
        <v>65.168000000000006</v>
      </c>
      <c r="AA56" s="35">
        <f t="shared" si="113"/>
        <v>232.8</v>
      </c>
      <c r="AB56" s="51"/>
      <c r="AC56" s="44">
        <f t="shared" si="114"/>
        <v>162.92000000000002</v>
      </c>
      <c r="AD56" s="126">
        <f t="shared" si="115"/>
        <v>120.39999999999999</v>
      </c>
      <c r="AE56" s="126">
        <f t="shared" si="116"/>
        <v>2411.2159999999994</v>
      </c>
      <c r="AF56" s="126"/>
      <c r="AG56" s="126"/>
      <c r="AH56" s="126"/>
      <c r="AI56" s="44"/>
      <c r="AJ56" s="44">
        <f t="shared" si="118"/>
        <v>65387.706666666665</v>
      </c>
      <c r="AK56" s="52"/>
      <c r="AL56" s="2"/>
      <c r="AM56" s="2"/>
      <c r="AN56" s="2"/>
    </row>
    <row r="57" spans="1:40" x14ac:dyDescent="0.25">
      <c r="A57" s="86">
        <v>49</v>
      </c>
      <c r="B57" s="121">
        <v>9</v>
      </c>
      <c r="C57" s="121">
        <v>33</v>
      </c>
      <c r="D57" s="122">
        <v>7</v>
      </c>
      <c r="E57" s="122">
        <v>93300850</v>
      </c>
      <c r="F57" s="123">
        <v>850</v>
      </c>
      <c r="G57" s="51" t="s">
        <v>324</v>
      </c>
      <c r="H57" s="51"/>
      <c r="I57" s="82">
        <v>42603</v>
      </c>
      <c r="J57" s="148" t="s">
        <v>331</v>
      </c>
      <c r="K57" s="78">
        <v>32</v>
      </c>
      <c r="L57" s="78"/>
      <c r="M57" s="39"/>
      <c r="N57" s="54" t="s">
        <v>285</v>
      </c>
      <c r="O57" s="28" t="s">
        <v>128</v>
      </c>
      <c r="P57" s="54" t="s">
        <v>133</v>
      </c>
      <c r="Q57" s="154">
        <v>2606.7199999999998</v>
      </c>
      <c r="R57" s="43"/>
      <c r="S57" s="43">
        <f t="shared" si="106"/>
        <v>2606.7199999999998</v>
      </c>
      <c r="T57" s="33"/>
      <c r="U57" s="43">
        <f t="shared" si="107"/>
        <v>2085.3759999999997</v>
      </c>
      <c r="V57" s="43">
        <f t="shared" si="108"/>
        <v>4344.5333333333328</v>
      </c>
      <c r="W57" s="44">
        <f t="shared" si="109"/>
        <v>299.77280000000002</v>
      </c>
      <c r="X57" s="44">
        <f t="shared" si="110"/>
        <v>78.201599999999985</v>
      </c>
      <c r="Y57" s="44">
        <f t="shared" si="111"/>
        <v>332.35679999999996</v>
      </c>
      <c r="Z57" s="44">
        <f t="shared" si="112"/>
        <v>52.134399999999999</v>
      </c>
      <c r="AA57" s="35">
        <f t="shared" si="113"/>
        <v>186.24</v>
      </c>
      <c r="AB57" s="51"/>
      <c r="AC57" s="44">
        <f t="shared" si="114"/>
        <v>130.33599999999998</v>
      </c>
      <c r="AD57" s="126">
        <f t="shared" si="115"/>
        <v>96.32</v>
      </c>
      <c r="AE57" s="126">
        <f t="shared" si="116"/>
        <v>1928.9727999999998</v>
      </c>
      <c r="AF57" s="126"/>
      <c r="AG57" s="126"/>
      <c r="AH57" s="126"/>
      <c r="AI57" s="44"/>
      <c r="AJ57" s="44">
        <f t="shared" si="118"/>
        <v>52310.165333333331</v>
      </c>
      <c r="AK57" s="52"/>
      <c r="AL57" s="2"/>
      <c r="AM57" s="2"/>
      <c r="AN57" s="2"/>
    </row>
    <row r="58" spans="1:40" x14ac:dyDescent="0.25">
      <c r="A58" s="86">
        <v>50</v>
      </c>
      <c r="B58" s="121">
        <v>9</v>
      </c>
      <c r="C58" s="121">
        <v>33</v>
      </c>
      <c r="D58" s="122">
        <v>7</v>
      </c>
      <c r="E58" s="122">
        <v>93300850</v>
      </c>
      <c r="F58" s="123">
        <v>850</v>
      </c>
      <c r="G58" s="51" t="s">
        <v>325</v>
      </c>
      <c r="H58" s="51"/>
      <c r="I58" s="82">
        <v>42604</v>
      </c>
      <c r="J58" s="148" t="s">
        <v>332</v>
      </c>
      <c r="K58" s="78">
        <v>48</v>
      </c>
      <c r="L58" s="78"/>
      <c r="M58" s="39"/>
      <c r="N58" s="54" t="s">
        <v>285</v>
      </c>
      <c r="O58" s="28" t="s">
        <v>128</v>
      </c>
      <c r="P58" s="54" t="s">
        <v>133</v>
      </c>
      <c r="Q58" s="154">
        <v>3910.08</v>
      </c>
      <c r="R58" s="43"/>
      <c r="S58" s="43">
        <f t="shared" si="106"/>
        <v>3910.08</v>
      </c>
      <c r="T58" s="33"/>
      <c r="U58" s="43">
        <f t="shared" si="107"/>
        <v>3128.0639999999994</v>
      </c>
      <c r="V58" s="43">
        <f t="shared" si="108"/>
        <v>6516.7999999999993</v>
      </c>
      <c r="W58" s="44">
        <f t="shared" si="109"/>
        <v>449.6592</v>
      </c>
      <c r="X58" s="44">
        <f t="shared" si="110"/>
        <v>117.30239999999999</v>
      </c>
      <c r="Y58" s="44">
        <f t="shared" si="111"/>
        <v>498.53519999999997</v>
      </c>
      <c r="Z58" s="44">
        <f t="shared" si="112"/>
        <v>78.201599999999999</v>
      </c>
      <c r="AA58" s="35">
        <f t="shared" si="113"/>
        <v>279.36</v>
      </c>
      <c r="AB58" s="51"/>
      <c r="AC58" s="44">
        <f t="shared" si="114"/>
        <v>195.50400000000002</v>
      </c>
      <c r="AD58" s="126">
        <f t="shared" si="115"/>
        <v>144.47999999999999</v>
      </c>
      <c r="AE58" s="126">
        <f t="shared" si="116"/>
        <v>2893.4591999999993</v>
      </c>
      <c r="AF58" s="126"/>
      <c r="AG58" s="126"/>
      <c r="AH58" s="126"/>
      <c r="AI58" s="44"/>
      <c r="AJ58" s="44">
        <f t="shared" si="118"/>
        <v>78465.247999999992</v>
      </c>
      <c r="AK58" s="52"/>
      <c r="AL58" s="2"/>
      <c r="AM58" s="2"/>
      <c r="AN58" s="2"/>
    </row>
    <row r="59" spans="1:40" x14ac:dyDescent="0.25">
      <c r="A59" s="86">
        <v>51</v>
      </c>
      <c r="B59" s="121">
        <v>9</v>
      </c>
      <c r="C59" s="121">
        <v>33</v>
      </c>
      <c r="D59" s="122">
        <v>7</v>
      </c>
      <c r="E59" s="122">
        <v>93300850</v>
      </c>
      <c r="F59" s="123">
        <v>850</v>
      </c>
      <c r="G59" s="51" t="s">
        <v>326</v>
      </c>
      <c r="H59" s="51"/>
      <c r="I59" s="82">
        <v>42605</v>
      </c>
      <c r="J59" s="148" t="s">
        <v>333</v>
      </c>
      <c r="K59" s="78">
        <v>48</v>
      </c>
      <c r="L59" s="78"/>
      <c r="M59" s="39"/>
      <c r="N59" s="54" t="s">
        <v>285</v>
      </c>
      <c r="O59" s="28" t="s">
        <v>128</v>
      </c>
      <c r="P59" s="54" t="s">
        <v>133</v>
      </c>
      <c r="Q59" s="154">
        <v>3910.08</v>
      </c>
      <c r="R59" s="43"/>
      <c r="S59" s="43">
        <f t="shared" si="106"/>
        <v>3910.08</v>
      </c>
      <c r="T59" s="33"/>
      <c r="U59" s="43">
        <f t="shared" si="107"/>
        <v>3128.0639999999994</v>
      </c>
      <c r="V59" s="43">
        <f t="shared" si="108"/>
        <v>6516.7999999999993</v>
      </c>
      <c r="W59" s="44">
        <f t="shared" si="109"/>
        <v>449.6592</v>
      </c>
      <c r="X59" s="44">
        <f t="shared" si="110"/>
        <v>117.30239999999999</v>
      </c>
      <c r="Y59" s="44">
        <f t="shared" si="111"/>
        <v>498.53519999999997</v>
      </c>
      <c r="Z59" s="44">
        <f t="shared" si="112"/>
        <v>78.201599999999999</v>
      </c>
      <c r="AA59" s="35">
        <f t="shared" si="113"/>
        <v>279.36</v>
      </c>
      <c r="AB59" s="51"/>
      <c r="AC59" s="44">
        <f t="shared" si="114"/>
        <v>195.50400000000002</v>
      </c>
      <c r="AD59" s="126">
        <f t="shared" si="115"/>
        <v>144.47999999999999</v>
      </c>
      <c r="AE59" s="126">
        <f t="shared" si="116"/>
        <v>2893.4591999999993</v>
      </c>
      <c r="AF59" s="126"/>
      <c r="AG59" s="126"/>
      <c r="AH59" s="126"/>
      <c r="AI59" s="44"/>
      <c r="AJ59" s="44">
        <f t="shared" si="118"/>
        <v>78465.247999999992</v>
      </c>
      <c r="AK59" s="52"/>
      <c r="AL59" s="2"/>
      <c r="AM59" s="2"/>
      <c r="AN59" s="2"/>
    </row>
    <row r="60" spans="1:40" x14ac:dyDescent="0.25">
      <c r="A60" s="86"/>
      <c r="B60" s="87"/>
      <c r="C60" s="87"/>
      <c r="D60" s="88"/>
      <c r="E60" s="88"/>
      <c r="F60" s="89"/>
      <c r="G60" s="52"/>
      <c r="H60" s="52"/>
      <c r="I60" s="90"/>
      <c r="J60" s="151"/>
      <c r="K60" s="91"/>
      <c r="L60" s="91"/>
      <c r="M60" s="86"/>
      <c r="N60" s="92"/>
      <c r="O60" s="93"/>
      <c r="P60" s="92"/>
      <c r="Q60" s="94"/>
      <c r="R60" s="95"/>
      <c r="S60" s="95"/>
      <c r="T60" s="96"/>
      <c r="U60" s="95"/>
      <c r="V60" s="95"/>
      <c r="W60" s="36"/>
      <c r="X60" s="36"/>
      <c r="Y60" s="36"/>
      <c r="Z60" s="36"/>
      <c r="AA60" s="125"/>
      <c r="AB60" s="52"/>
      <c r="AC60" s="36"/>
      <c r="AD60" s="152"/>
      <c r="AE60" s="152"/>
      <c r="AF60" s="152"/>
      <c r="AG60" s="152"/>
      <c r="AH60" s="152"/>
      <c r="AI60" s="36"/>
      <c r="AJ60" s="36"/>
      <c r="AK60" s="52"/>
      <c r="AL60" s="2"/>
      <c r="AM60" s="2"/>
      <c r="AN60" s="2"/>
    </row>
    <row r="61" spans="1:40" x14ac:dyDescent="0.25">
      <c r="A61" s="86"/>
      <c r="B61" s="87"/>
      <c r="C61" s="87"/>
      <c r="D61" s="88"/>
      <c r="E61" s="88"/>
      <c r="F61" s="89"/>
      <c r="G61" s="52"/>
      <c r="H61" s="52"/>
      <c r="I61" s="90"/>
      <c r="J61" s="151"/>
      <c r="K61" s="91"/>
      <c r="L61" s="91"/>
      <c r="M61" s="86"/>
      <c r="N61" s="92"/>
      <c r="O61" s="93"/>
      <c r="P61" s="92"/>
      <c r="Q61" s="94"/>
      <c r="R61" s="95"/>
      <c r="S61" s="95"/>
      <c r="T61" s="96"/>
      <c r="U61" s="95"/>
      <c r="V61" s="95"/>
      <c r="W61" s="36"/>
      <c r="X61" s="36"/>
      <c r="Y61" s="36"/>
      <c r="Z61" s="36"/>
      <c r="AA61" s="125"/>
      <c r="AB61" s="52"/>
      <c r="AC61" s="36"/>
      <c r="AD61" s="152"/>
      <c r="AE61" s="152"/>
      <c r="AF61" s="152"/>
      <c r="AG61" s="152"/>
      <c r="AH61" s="152"/>
      <c r="AI61" s="36"/>
      <c r="AJ61" s="36"/>
      <c r="AK61" s="52"/>
      <c r="AL61" s="2"/>
      <c r="AM61" s="2"/>
      <c r="AN61" s="2"/>
    </row>
    <row r="62" spans="1:40" x14ac:dyDescent="0.25">
      <c r="A62" s="86"/>
      <c r="B62" s="87"/>
      <c r="C62" s="87"/>
      <c r="D62" s="88"/>
      <c r="E62" s="88"/>
      <c r="F62" s="89"/>
      <c r="G62" s="52"/>
      <c r="H62" s="52"/>
      <c r="I62" s="90"/>
      <c r="J62" s="151"/>
      <c r="K62" s="91"/>
      <c r="L62" s="91"/>
      <c r="M62" s="86"/>
      <c r="N62" s="92"/>
      <c r="O62" s="93"/>
      <c r="P62" s="92"/>
      <c r="Q62" s="94"/>
      <c r="R62" s="95"/>
      <c r="S62" s="95"/>
      <c r="T62" s="96"/>
      <c r="U62" s="95"/>
      <c r="V62" s="95"/>
      <c r="W62" s="36"/>
      <c r="X62" s="36"/>
      <c r="Y62" s="36"/>
      <c r="Z62" s="36"/>
      <c r="AA62" s="125"/>
      <c r="AB62" s="52"/>
      <c r="AC62" s="36"/>
      <c r="AD62" s="152"/>
      <c r="AE62" s="152"/>
      <c r="AF62" s="152"/>
      <c r="AG62" s="152"/>
      <c r="AH62" s="152"/>
      <c r="AI62" s="36"/>
      <c r="AJ62" s="36"/>
      <c r="AK62" s="52"/>
      <c r="AL62" s="2"/>
      <c r="AM62" s="2"/>
      <c r="AN62" s="2"/>
    </row>
    <row r="63" spans="1:40" x14ac:dyDescent="0.25">
      <c r="A63" s="86"/>
      <c r="B63" s="87"/>
      <c r="C63" s="87"/>
      <c r="D63" s="88"/>
      <c r="E63" s="88"/>
      <c r="F63" s="89"/>
      <c r="G63" s="52"/>
      <c r="H63" s="52"/>
      <c r="I63" s="90"/>
      <c r="J63" s="151"/>
      <c r="K63" s="91"/>
      <c r="L63" s="91"/>
      <c r="M63" s="86"/>
      <c r="N63" s="92"/>
      <c r="O63" s="93"/>
      <c r="P63" s="92"/>
      <c r="Q63" s="94">
        <f t="shared" ref="Q63:AJ63" si="119">SUM(Q25:Q62)</f>
        <v>288170.42000000004</v>
      </c>
      <c r="R63" s="94">
        <f t="shared" si="119"/>
        <v>0</v>
      </c>
      <c r="S63" s="94">
        <f t="shared" si="119"/>
        <v>288170.42000000004</v>
      </c>
      <c r="T63" s="94">
        <f t="shared" si="119"/>
        <v>832.66840000000002</v>
      </c>
      <c r="U63" s="94">
        <f t="shared" si="119"/>
        <v>230536.33600000004</v>
      </c>
      <c r="V63" s="94">
        <f t="shared" si="119"/>
        <v>480284.03333333333</v>
      </c>
      <c r="W63" s="94">
        <f t="shared" si="119"/>
        <v>33139.598299999998</v>
      </c>
      <c r="X63" s="94">
        <f t="shared" si="119"/>
        <v>8645.1126000000022</v>
      </c>
      <c r="Y63" s="94">
        <f t="shared" si="119"/>
        <v>36741.728550000014</v>
      </c>
      <c r="Z63" s="94">
        <f t="shared" si="119"/>
        <v>5763.408400000003</v>
      </c>
      <c r="AA63" s="94">
        <f t="shared" si="119"/>
        <v>18877.480000000007</v>
      </c>
      <c r="AB63" s="94">
        <f t="shared" si="119"/>
        <v>0</v>
      </c>
      <c r="AC63" s="94">
        <f t="shared" si="119"/>
        <v>14408.521000000002</v>
      </c>
      <c r="AD63" s="94">
        <f t="shared" si="119"/>
        <v>11039.079999999991</v>
      </c>
      <c r="AE63" s="94">
        <f t="shared" si="119"/>
        <v>213246.11079999997</v>
      </c>
      <c r="AF63" s="94">
        <f t="shared" si="119"/>
        <v>0</v>
      </c>
      <c r="AG63" s="94">
        <f t="shared" si="119"/>
        <v>0</v>
      </c>
      <c r="AH63" s="94">
        <f t="shared" si="119"/>
        <v>0</v>
      </c>
      <c r="AI63" s="94">
        <f t="shared" si="119"/>
        <v>0</v>
      </c>
      <c r="AJ63" s="94">
        <f t="shared" si="119"/>
        <v>5776988.9561333321</v>
      </c>
      <c r="AK63" s="52"/>
      <c r="AL63" s="2"/>
      <c r="AM63" s="2"/>
      <c r="AN63" s="2"/>
    </row>
    <row r="64" spans="1:40" x14ac:dyDescent="0.25">
      <c r="A64" s="4"/>
      <c r="B64" s="4"/>
      <c r="C64" s="4"/>
      <c r="D64" s="4"/>
      <c r="E64" s="4"/>
      <c r="F64" s="5"/>
      <c r="G64" s="52"/>
      <c r="H64" s="2"/>
      <c r="I64" s="4"/>
      <c r="J64" s="75"/>
      <c r="K64" s="75"/>
      <c r="L64" s="75"/>
      <c r="M64" s="4"/>
      <c r="N64" s="2"/>
      <c r="O64" s="2"/>
      <c r="P64" s="4"/>
      <c r="Q64" s="4"/>
      <c r="R64" s="6"/>
      <c r="S64" s="6"/>
      <c r="T64" s="6"/>
      <c r="U64" s="6"/>
      <c r="V64" s="6"/>
      <c r="W64" s="85"/>
      <c r="X64" s="85"/>
      <c r="Y64" s="2"/>
      <c r="Z64" s="85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x14ac:dyDescent="0.25">
      <c r="A65" s="4"/>
      <c r="B65" s="4"/>
      <c r="C65" s="4"/>
      <c r="D65" s="4"/>
      <c r="E65" s="4"/>
      <c r="F65" s="5"/>
      <c r="G65" s="52"/>
      <c r="H65" s="2"/>
      <c r="I65" s="4"/>
      <c r="J65" s="75"/>
      <c r="K65" s="75"/>
      <c r="L65" s="75"/>
      <c r="M65" s="4"/>
      <c r="N65" s="2"/>
      <c r="O65" s="2"/>
      <c r="P65" s="4"/>
      <c r="Q65" s="150"/>
      <c r="R65" s="6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2"/>
      <c r="AL65" s="2"/>
      <c r="AM65" s="2"/>
      <c r="AN65" s="2"/>
    </row>
    <row r="66" spans="1:40" x14ac:dyDescent="0.25">
      <c r="A66" s="4"/>
      <c r="B66" s="4"/>
      <c r="C66" s="4"/>
      <c r="D66" s="4"/>
      <c r="E66" s="4"/>
      <c r="F66" s="5"/>
      <c r="G66" s="52"/>
      <c r="H66" s="2"/>
      <c r="I66" s="4"/>
      <c r="J66" s="75"/>
      <c r="K66" s="75"/>
      <c r="L66" s="75"/>
      <c r="M66" s="4"/>
      <c r="N66" s="2"/>
      <c r="O66" s="2"/>
      <c r="P66" s="4"/>
      <c r="Q66" s="4">
        <f>+Q63/2</f>
        <v>144085.21000000002</v>
      </c>
      <c r="R66" s="6"/>
      <c r="S66" s="6"/>
      <c r="T66" s="6"/>
      <c r="U66" s="6"/>
      <c r="V66" s="6"/>
      <c r="W66" s="85"/>
      <c r="X66" s="85"/>
      <c r="Y66" s="2"/>
      <c r="Z66" s="85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x14ac:dyDescent="0.25">
      <c r="A67" s="4"/>
      <c r="B67" s="4"/>
      <c r="C67" s="4"/>
      <c r="D67" s="4"/>
      <c r="E67" s="4"/>
      <c r="F67" s="5"/>
      <c r="G67" s="52"/>
      <c r="H67" s="2"/>
      <c r="I67" s="4"/>
      <c r="J67" s="75"/>
      <c r="K67" s="75"/>
      <c r="L67" s="75"/>
      <c r="M67" s="4"/>
      <c r="N67" s="156">
        <f>+Q63+W63+X63+Y63+Z63+AA63+AD63*3</f>
        <v>424454.98785000003</v>
      </c>
      <c r="O67" s="2"/>
      <c r="P67" s="4"/>
      <c r="Q67" s="4"/>
      <c r="R67" s="6"/>
      <c r="S67" s="6"/>
      <c r="T67" s="6"/>
      <c r="U67" s="6"/>
      <c r="V67" s="6"/>
      <c r="W67" s="85"/>
      <c r="X67" s="85"/>
      <c r="Y67" s="2"/>
      <c r="Z67" s="85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x14ac:dyDescent="0.25">
      <c r="A68" s="4"/>
      <c r="B68" s="4"/>
      <c r="C68" s="4"/>
      <c r="D68" s="4"/>
      <c r="E68" s="4"/>
      <c r="F68" s="5"/>
      <c r="G68" s="52"/>
      <c r="H68" s="2"/>
      <c r="I68" s="4"/>
      <c r="J68" s="75"/>
      <c r="K68" s="75"/>
      <c r="L68" s="75"/>
      <c r="M68" s="4"/>
      <c r="N68" s="2">
        <f>+U63/2</f>
        <v>115268.16800000002</v>
      </c>
      <c r="O68" s="2"/>
      <c r="P68" s="4"/>
      <c r="Q68" s="4"/>
      <c r="R68" s="6"/>
      <c r="S68" s="6"/>
      <c r="T68" s="6"/>
      <c r="U68" s="6"/>
      <c r="V68" s="6"/>
      <c r="W68" s="85"/>
      <c r="X68" s="85"/>
      <c r="Y68" s="2"/>
      <c r="Z68" s="85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x14ac:dyDescent="0.25">
      <c r="A69" s="4"/>
      <c r="B69" s="4"/>
      <c r="C69" s="4"/>
      <c r="D69" s="4"/>
      <c r="E69" s="4"/>
      <c r="F69" s="5"/>
      <c r="G69" s="52"/>
      <c r="H69" s="2"/>
      <c r="I69" s="4"/>
      <c r="J69" s="75"/>
      <c r="K69" s="75"/>
      <c r="L69" s="75"/>
      <c r="M69" s="4"/>
      <c r="N69" s="156">
        <f>+V63</f>
        <v>480284.03333333333</v>
      </c>
      <c r="O69" s="2"/>
      <c r="P69" s="4"/>
      <c r="Q69" s="4"/>
      <c r="R69" s="6"/>
      <c r="S69" s="6"/>
      <c r="T69" s="6"/>
      <c r="U69" s="6"/>
      <c r="V69" s="6"/>
      <c r="W69" s="85"/>
      <c r="X69" s="85"/>
      <c r="Y69" s="2"/>
      <c r="Z69" s="85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x14ac:dyDescent="0.25">
      <c r="A70" s="4"/>
      <c r="B70" s="4"/>
      <c r="C70" s="4"/>
      <c r="D70" s="4"/>
      <c r="E70" s="4"/>
      <c r="F70" s="5"/>
      <c r="G70" s="52"/>
      <c r="H70" s="2"/>
      <c r="I70" s="4"/>
      <c r="J70" s="75"/>
      <c r="K70" s="75"/>
      <c r="L70" s="75"/>
      <c r="M70" s="4"/>
      <c r="N70" s="156">
        <f>+N67+N68+N69</f>
        <v>1020007.1891833334</v>
      </c>
      <c r="O70" s="2"/>
      <c r="P70" s="4"/>
      <c r="Q70" s="4"/>
      <c r="R70" s="6"/>
      <c r="S70" s="6"/>
      <c r="T70" s="6"/>
      <c r="U70" s="6"/>
      <c r="V70" s="6"/>
      <c r="W70" s="85"/>
      <c r="X70" s="85"/>
      <c r="Y70" s="2"/>
      <c r="Z70" s="85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x14ac:dyDescent="0.25">
      <c r="A71" s="4"/>
      <c r="B71" s="4"/>
      <c r="C71" s="4"/>
      <c r="D71" s="4"/>
      <c r="E71" s="4"/>
      <c r="F71" s="5"/>
      <c r="G71" s="52"/>
      <c r="H71" s="2"/>
      <c r="I71" s="4"/>
      <c r="J71" s="75"/>
      <c r="K71" s="75"/>
      <c r="L71" s="75"/>
      <c r="M71" s="4"/>
      <c r="N71" s="2"/>
      <c r="O71" s="2"/>
      <c r="P71" s="4"/>
      <c r="Q71" s="4"/>
      <c r="R71" s="6"/>
      <c r="S71" s="6"/>
      <c r="T71" s="6"/>
      <c r="U71" s="6"/>
      <c r="V71" s="6"/>
      <c r="W71" s="85"/>
      <c r="X71" s="85"/>
      <c r="Y71" s="2"/>
      <c r="Z71" s="85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x14ac:dyDescent="0.25">
      <c r="A72" s="4"/>
      <c r="B72" s="4"/>
      <c r="C72" s="4"/>
      <c r="D72" s="4"/>
      <c r="E72" s="4"/>
      <c r="F72" s="5"/>
      <c r="G72" s="52"/>
      <c r="H72" s="2"/>
      <c r="I72" s="4"/>
      <c r="J72" s="75"/>
      <c r="K72" s="75"/>
      <c r="L72" s="75"/>
      <c r="M72" s="4"/>
      <c r="N72" s="2"/>
      <c r="O72" s="2"/>
      <c r="P72" s="4"/>
      <c r="Q72" s="4"/>
      <c r="R72" s="6"/>
      <c r="S72" s="6"/>
      <c r="T72" s="6"/>
      <c r="U72" s="6"/>
      <c r="V72" s="6"/>
      <c r="W72" s="85"/>
      <c r="X72" s="85"/>
      <c r="Y72" s="2"/>
      <c r="Z72" s="85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.75" x14ac:dyDescent="0.25">
      <c r="A73" s="2"/>
      <c r="B73" s="2"/>
      <c r="C73" s="57" t="s">
        <v>37</v>
      </c>
      <c r="D73" s="18"/>
      <c r="E73" s="17"/>
      <c r="F73" s="58"/>
      <c r="G73" s="2"/>
      <c r="H73" s="18"/>
      <c r="I73" s="17"/>
      <c r="J73" s="81"/>
      <c r="K73" s="81"/>
      <c r="L73" s="81"/>
      <c r="M73" s="17"/>
      <c r="N73" s="2"/>
      <c r="O73" s="59" t="s">
        <v>38</v>
      </c>
      <c r="P73" s="55"/>
      <c r="Q73" s="4"/>
      <c r="R73" s="6"/>
      <c r="S73" s="6"/>
      <c r="T73" s="6"/>
      <c r="U73" s="6"/>
      <c r="V73" s="6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x14ac:dyDescent="0.25">
      <c r="A74" s="2"/>
      <c r="B74" s="2"/>
      <c r="C74" s="60" t="s">
        <v>7</v>
      </c>
      <c r="D74" s="60"/>
      <c r="E74" s="60"/>
      <c r="F74" s="61"/>
      <c r="G74" s="18"/>
      <c r="H74" s="2"/>
      <c r="I74" s="4"/>
      <c r="J74" s="75"/>
      <c r="K74" s="75"/>
      <c r="L74" s="75"/>
      <c r="M74" s="4"/>
      <c r="N74" s="2"/>
      <c r="O74" s="55"/>
      <c r="P74" s="62" t="s">
        <v>40</v>
      </c>
      <c r="Q74" s="4"/>
      <c r="R74" s="6"/>
      <c r="S74" s="6"/>
      <c r="T74" s="6"/>
      <c r="U74" s="6"/>
      <c r="V74" s="6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x14ac:dyDescent="0.25">
      <c r="A75" s="4"/>
      <c r="B75" s="2"/>
      <c r="C75" s="60" t="s">
        <v>41</v>
      </c>
      <c r="D75" s="60"/>
      <c r="E75" s="60"/>
      <c r="F75" s="61"/>
      <c r="G75" s="60" t="s">
        <v>39</v>
      </c>
      <c r="H75" s="2"/>
      <c r="I75" s="4"/>
      <c r="J75" s="75"/>
      <c r="K75" s="75"/>
      <c r="L75" s="75"/>
      <c r="M75" s="4"/>
      <c r="N75" s="2"/>
      <c r="O75" s="55"/>
      <c r="P75" s="63" t="s">
        <v>43</v>
      </c>
      <c r="Q75" s="4"/>
      <c r="R75" s="6"/>
      <c r="S75" s="6"/>
      <c r="T75" s="6"/>
      <c r="U75" s="6"/>
      <c r="V75" s="6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x14ac:dyDescent="0.25">
      <c r="A76" s="2"/>
      <c r="B76" s="2"/>
      <c r="C76" s="60" t="s">
        <v>9</v>
      </c>
      <c r="D76" s="60"/>
      <c r="E76" s="60"/>
      <c r="F76" s="61"/>
      <c r="G76" s="60" t="s">
        <v>42</v>
      </c>
      <c r="H76" s="2"/>
      <c r="I76" s="4"/>
      <c r="J76" s="75"/>
      <c r="K76" s="75"/>
      <c r="L76" s="75"/>
      <c r="M76" s="4"/>
      <c r="N76" s="2"/>
      <c r="O76" s="55"/>
      <c r="P76" s="63" t="s">
        <v>45</v>
      </c>
      <c r="Q76" s="4"/>
      <c r="R76" s="6"/>
      <c r="S76" s="6"/>
      <c r="T76" s="6"/>
      <c r="U76" s="6"/>
      <c r="V76" s="6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x14ac:dyDescent="0.25">
      <c r="A77" s="2"/>
      <c r="B77" s="2"/>
      <c r="C77" s="60" t="s">
        <v>10</v>
      </c>
      <c r="D77" s="60"/>
      <c r="E77" s="60"/>
      <c r="F77" s="61"/>
      <c r="G77" s="60" t="s">
        <v>44</v>
      </c>
      <c r="H77" s="2"/>
      <c r="I77" s="4"/>
      <c r="J77" s="75"/>
      <c r="K77" s="75"/>
      <c r="L77" s="75"/>
      <c r="M77" s="4"/>
      <c r="N77" s="2"/>
      <c r="O77" s="55"/>
      <c r="P77" s="4"/>
      <c r="Q77" s="4"/>
      <c r="R77" s="6"/>
      <c r="S77" s="6"/>
      <c r="T77" s="6"/>
      <c r="U77" s="6"/>
      <c r="V77" s="6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x14ac:dyDescent="0.25">
      <c r="A78" s="4"/>
      <c r="B78" s="4"/>
      <c r="C78" s="60" t="s">
        <v>11</v>
      </c>
      <c r="D78" s="60"/>
      <c r="E78" s="60"/>
      <c r="F78" s="61"/>
      <c r="G78" s="60" t="s">
        <v>46</v>
      </c>
      <c r="H78" s="2"/>
      <c r="I78" s="4"/>
      <c r="J78" s="75"/>
      <c r="K78" s="75"/>
      <c r="L78" s="75"/>
      <c r="M78" s="4"/>
      <c r="N78" s="2"/>
      <c r="O78" s="2"/>
      <c r="P78" s="63" t="s">
        <v>48</v>
      </c>
      <c r="Q78" s="4"/>
      <c r="R78" s="6"/>
      <c r="S78" s="6"/>
      <c r="T78" s="6"/>
      <c r="U78" s="6"/>
      <c r="V78" s="6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.75" x14ac:dyDescent="0.25">
      <c r="A79" s="4"/>
      <c r="B79" s="4"/>
      <c r="C79" s="60" t="s">
        <v>49</v>
      </c>
      <c r="D79" s="60"/>
      <c r="E79" s="60"/>
      <c r="F79" s="61"/>
      <c r="G79" s="60" t="s">
        <v>47</v>
      </c>
      <c r="H79" s="2"/>
      <c r="I79" s="4"/>
      <c r="J79" s="75"/>
      <c r="K79" s="75"/>
      <c r="L79" s="75"/>
      <c r="M79" s="4"/>
      <c r="N79" s="2"/>
      <c r="O79" s="2"/>
      <c r="P79" s="56" t="s">
        <v>51</v>
      </c>
      <c r="Q79" s="55"/>
      <c r="R79" s="64"/>
      <c r="S79" s="64"/>
      <c r="T79" s="6"/>
      <c r="U79" s="6"/>
      <c r="V79" s="6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x14ac:dyDescent="0.25">
      <c r="A80" s="60"/>
      <c r="B80" s="60"/>
      <c r="C80" s="60" t="s">
        <v>13</v>
      </c>
      <c r="D80" s="60"/>
      <c r="E80" s="60"/>
      <c r="F80" s="61"/>
      <c r="G80" s="60" t="s">
        <v>50</v>
      </c>
      <c r="H80" s="60"/>
      <c r="I80" s="60"/>
      <c r="J80" s="75"/>
      <c r="K80" s="75"/>
      <c r="L80" s="75"/>
      <c r="M80" s="4"/>
      <c r="N80" s="2"/>
      <c r="O80" s="2"/>
      <c r="P80" s="65" t="s">
        <v>53</v>
      </c>
      <c r="Q80" s="4"/>
      <c r="R80" s="66" t="s">
        <v>54</v>
      </c>
      <c r="S80" s="6"/>
      <c r="T80" s="66"/>
      <c r="U80" s="6"/>
      <c r="V80" s="6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x14ac:dyDescent="0.25">
      <c r="A81" s="60"/>
      <c r="B81" s="60"/>
      <c r="C81" s="60" t="s">
        <v>14</v>
      </c>
      <c r="D81" s="60"/>
      <c r="E81" s="60"/>
      <c r="F81" s="61"/>
      <c r="G81" s="60" t="s">
        <v>52</v>
      </c>
      <c r="H81" s="60"/>
      <c r="I81" s="60"/>
      <c r="J81" s="75"/>
      <c r="K81" s="75"/>
      <c r="L81" s="75"/>
      <c r="M81" s="4"/>
      <c r="N81" s="2"/>
      <c r="O81" s="2"/>
      <c r="P81" s="65" t="s">
        <v>56</v>
      </c>
      <c r="Q81" s="4"/>
      <c r="R81" s="66" t="s">
        <v>57</v>
      </c>
      <c r="S81" s="64"/>
      <c r="T81" s="66"/>
      <c r="U81" s="6"/>
      <c r="V81" s="6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x14ac:dyDescent="0.25">
      <c r="A82" s="60"/>
      <c r="B82" s="60"/>
      <c r="C82" s="60" t="s">
        <v>15</v>
      </c>
      <c r="D82" s="60"/>
      <c r="E82" s="60"/>
      <c r="F82" s="61"/>
      <c r="G82" s="60" t="s">
        <v>55</v>
      </c>
      <c r="H82" s="60"/>
      <c r="I82" s="60"/>
      <c r="J82" s="75"/>
      <c r="K82" s="75"/>
      <c r="L82" s="75"/>
      <c r="M82" s="4"/>
      <c r="N82" s="2"/>
      <c r="O82" s="2"/>
      <c r="P82" s="65" t="s">
        <v>59</v>
      </c>
      <c r="Q82" s="55"/>
      <c r="R82" s="66" t="s">
        <v>60</v>
      </c>
      <c r="S82" s="64"/>
      <c r="T82" s="6"/>
      <c r="U82" s="6"/>
      <c r="V82" s="6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x14ac:dyDescent="0.25">
      <c r="A83" s="60"/>
      <c r="B83" s="60"/>
      <c r="C83" s="60" t="s">
        <v>61</v>
      </c>
      <c r="D83" s="60"/>
      <c r="E83" s="60"/>
      <c r="F83" s="61"/>
      <c r="G83" s="60" t="s">
        <v>58</v>
      </c>
      <c r="H83" s="60"/>
      <c r="I83" s="60"/>
      <c r="J83" s="75"/>
      <c r="K83" s="75"/>
      <c r="L83" s="75"/>
      <c r="M83" s="4"/>
      <c r="N83" s="2"/>
      <c r="O83" s="2"/>
      <c r="P83" s="65" t="s">
        <v>63</v>
      </c>
      <c r="Q83" s="55"/>
      <c r="R83" s="66" t="s">
        <v>64</v>
      </c>
      <c r="S83" s="64"/>
      <c r="T83" s="6"/>
      <c r="U83" s="6"/>
      <c r="V83" s="6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x14ac:dyDescent="0.25">
      <c r="A84" s="60"/>
      <c r="B84" s="60"/>
      <c r="C84" s="60" t="s">
        <v>65</v>
      </c>
      <c r="D84" s="60"/>
      <c r="E84" s="60"/>
      <c r="F84" s="61"/>
      <c r="G84" s="60" t="s">
        <v>62</v>
      </c>
      <c r="H84" s="60"/>
      <c r="I84" s="60"/>
      <c r="J84" s="75"/>
      <c r="K84" s="75"/>
      <c r="L84" s="75"/>
      <c r="M84" s="4"/>
      <c r="N84" s="2"/>
      <c r="O84" s="2"/>
      <c r="P84" s="65" t="s">
        <v>67</v>
      </c>
      <c r="Q84" s="55"/>
      <c r="R84" s="66" t="s">
        <v>68</v>
      </c>
      <c r="S84" s="64"/>
      <c r="T84" s="6"/>
      <c r="U84" s="6"/>
      <c r="V84" s="6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x14ac:dyDescent="0.25">
      <c r="A85" s="60"/>
      <c r="B85" s="60"/>
      <c r="C85" s="60" t="s">
        <v>17</v>
      </c>
      <c r="D85" s="60"/>
      <c r="E85" s="60"/>
      <c r="F85" s="61"/>
      <c r="G85" s="60" t="s">
        <v>66</v>
      </c>
      <c r="H85" s="60"/>
      <c r="I85" s="60"/>
      <c r="J85" s="75"/>
      <c r="K85" s="75"/>
      <c r="L85" s="75"/>
      <c r="M85" s="4"/>
      <c r="N85" s="2"/>
      <c r="O85" s="2"/>
      <c r="P85" s="65" t="s">
        <v>70</v>
      </c>
      <c r="Q85" s="4"/>
      <c r="R85" s="66" t="s">
        <v>71</v>
      </c>
      <c r="S85" s="6"/>
      <c r="T85" s="6"/>
      <c r="U85" s="6"/>
      <c r="V85" s="6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x14ac:dyDescent="0.25">
      <c r="A86" s="60"/>
      <c r="B86" s="60"/>
      <c r="C86" s="60" t="s">
        <v>72</v>
      </c>
      <c r="D86" s="60"/>
      <c r="E86" s="60"/>
      <c r="F86" s="61"/>
      <c r="G86" s="60" t="s">
        <v>69</v>
      </c>
      <c r="H86" s="60"/>
      <c r="I86" s="60"/>
      <c r="J86" s="75"/>
      <c r="K86" s="75"/>
      <c r="L86" s="75"/>
      <c r="M86" s="4"/>
      <c r="N86" s="2"/>
      <c r="O86" s="2"/>
      <c r="P86" s="65" t="s">
        <v>74</v>
      </c>
      <c r="Q86" s="4"/>
      <c r="R86" s="66" t="s">
        <v>75</v>
      </c>
      <c r="S86" s="6"/>
      <c r="T86" s="6"/>
      <c r="U86" s="6"/>
      <c r="V86" s="6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x14ac:dyDescent="0.25">
      <c r="A87" s="60"/>
      <c r="B87" s="60"/>
      <c r="C87" s="60" t="s">
        <v>19</v>
      </c>
      <c r="D87" s="60"/>
      <c r="E87" s="60"/>
      <c r="F87" s="61"/>
      <c r="G87" s="60" t="s">
        <v>73</v>
      </c>
      <c r="H87" s="60"/>
      <c r="I87" s="60"/>
      <c r="J87" s="75"/>
      <c r="K87" s="75"/>
      <c r="L87" s="75"/>
      <c r="M87" s="4"/>
      <c r="N87" s="2"/>
      <c r="O87" s="2"/>
      <c r="P87" s="65" t="s">
        <v>77</v>
      </c>
      <c r="Q87" s="4"/>
      <c r="R87" s="66" t="s">
        <v>78</v>
      </c>
      <c r="S87" s="6"/>
      <c r="T87" s="6"/>
      <c r="U87" s="6"/>
      <c r="V87" s="6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x14ac:dyDescent="0.25">
      <c r="A88" s="60"/>
      <c r="B88" s="60"/>
      <c r="C88" s="60" t="s">
        <v>79</v>
      </c>
      <c r="D88" s="60"/>
      <c r="E88" s="60"/>
      <c r="F88" s="61"/>
      <c r="G88" s="60" t="s">
        <v>76</v>
      </c>
      <c r="H88" s="60"/>
      <c r="I88" s="60"/>
      <c r="J88" s="75"/>
      <c r="K88" s="75"/>
      <c r="L88" s="75"/>
      <c r="M88" s="4"/>
      <c r="N88" s="2"/>
      <c r="O88" s="2"/>
      <c r="P88" s="4"/>
      <c r="Q88" s="4"/>
      <c r="R88" s="6"/>
      <c r="S88" s="6"/>
      <c r="T88" s="6"/>
      <c r="U88" s="6"/>
      <c r="V88" s="6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x14ac:dyDescent="0.25">
      <c r="A89" s="60"/>
      <c r="B89" s="60"/>
      <c r="C89" s="60" t="s">
        <v>81</v>
      </c>
      <c r="D89" s="60"/>
      <c r="E89" s="60"/>
      <c r="F89" s="61"/>
      <c r="G89" s="60" t="s">
        <v>80</v>
      </c>
      <c r="H89" s="60"/>
      <c r="I89" s="60"/>
      <c r="J89" s="75"/>
      <c r="K89" s="75"/>
      <c r="L89" s="75"/>
      <c r="M89" s="4"/>
      <c r="N89" s="2"/>
      <c r="O89" s="2"/>
      <c r="P89" s="4"/>
      <c r="Q89" s="4"/>
      <c r="R89" s="6"/>
      <c r="S89" s="6"/>
      <c r="T89" s="6"/>
      <c r="U89" s="6"/>
      <c r="V89" s="6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x14ac:dyDescent="0.25">
      <c r="A90" s="60"/>
      <c r="B90" s="60"/>
      <c r="C90" s="60" t="s">
        <v>83</v>
      </c>
      <c r="D90" s="60"/>
      <c r="E90" s="60"/>
      <c r="F90" s="61"/>
      <c r="G90" s="60" t="s">
        <v>82</v>
      </c>
      <c r="H90" s="60"/>
      <c r="I90" s="60"/>
      <c r="J90" s="75"/>
      <c r="K90" s="75"/>
      <c r="L90" s="75"/>
      <c r="M90" s="4"/>
      <c r="N90" s="2"/>
      <c r="O90" s="2"/>
      <c r="P90" s="4"/>
      <c r="Q90" s="4"/>
      <c r="R90" s="6"/>
      <c r="S90" s="6"/>
      <c r="T90" s="6"/>
      <c r="U90" s="6"/>
      <c r="V90" s="6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x14ac:dyDescent="0.25">
      <c r="A91" s="60"/>
      <c r="B91" s="60"/>
      <c r="C91" s="60" t="s">
        <v>85</v>
      </c>
      <c r="D91" s="60"/>
      <c r="E91" s="60"/>
      <c r="F91" s="61"/>
      <c r="G91" s="60" t="s">
        <v>84</v>
      </c>
      <c r="H91" s="60"/>
      <c r="I91" s="60"/>
      <c r="J91" s="75"/>
      <c r="K91" s="75"/>
      <c r="L91" s="75"/>
      <c r="M91" s="4"/>
      <c r="N91" s="2"/>
      <c r="O91" s="2"/>
      <c r="P91" s="4"/>
      <c r="Q91" s="4"/>
      <c r="R91" s="6"/>
      <c r="S91" s="6"/>
      <c r="T91" s="6"/>
      <c r="U91" s="6"/>
      <c r="V91" s="6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x14ac:dyDescent="0.25">
      <c r="A92" s="60"/>
      <c r="B92" s="60"/>
      <c r="C92" s="60" t="s">
        <v>87</v>
      </c>
      <c r="D92" s="60"/>
      <c r="E92" s="60"/>
      <c r="F92" s="61"/>
      <c r="G92" s="60" t="s">
        <v>86</v>
      </c>
      <c r="H92" s="60"/>
      <c r="I92" s="60"/>
      <c r="J92" s="75"/>
      <c r="K92" s="75"/>
      <c r="L92" s="75"/>
      <c r="M92" s="4"/>
      <c r="N92" s="2"/>
      <c r="O92" s="2"/>
      <c r="P92" s="4"/>
      <c r="Q92" s="4"/>
      <c r="R92" s="6"/>
      <c r="S92" s="6"/>
      <c r="T92" s="6"/>
      <c r="U92" s="6"/>
      <c r="V92" s="6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x14ac:dyDescent="0.25">
      <c r="A93" s="60"/>
      <c r="B93" s="60"/>
      <c r="C93" s="60" t="s">
        <v>89</v>
      </c>
      <c r="D93" s="60"/>
      <c r="E93" s="60"/>
      <c r="F93" s="61"/>
      <c r="G93" s="60" t="s">
        <v>88</v>
      </c>
      <c r="H93" s="60"/>
      <c r="I93" s="60"/>
      <c r="J93" s="75"/>
      <c r="K93" s="75"/>
      <c r="L93" s="75"/>
      <c r="M93" s="4"/>
      <c r="N93" s="2"/>
      <c r="O93" s="2"/>
      <c r="P93" s="4"/>
      <c r="Q93" s="4"/>
      <c r="R93" s="6"/>
      <c r="S93" s="6"/>
      <c r="T93" s="6"/>
      <c r="U93" s="6"/>
      <c r="V93" s="6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x14ac:dyDescent="0.25">
      <c r="A94" s="60"/>
      <c r="B94" s="60"/>
      <c r="C94" s="60" t="s">
        <v>91</v>
      </c>
      <c r="D94" s="60"/>
      <c r="E94" s="60"/>
      <c r="F94" s="61"/>
      <c r="G94" s="60" t="s">
        <v>90</v>
      </c>
      <c r="H94" s="60"/>
      <c r="I94" s="60"/>
      <c r="J94" s="75"/>
      <c r="K94" s="75"/>
      <c r="L94" s="75"/>
      <c r="M94" s="4"/>
      <c r="N94" s="2"/>
      <c r="O94" s="2"/>
      <c r="P94" s="4"/>
      <c r="Q94" s="4"/>
      <c r="R94" s="6"/>
      <c r="S94" s="6"/>
      <c r="T94" s="6"/>
      <c r="U94" s="6"/>
      <c r="V94" s="6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x14ac:dyDescent="0.25">
      <c r="A95" s="60"/>
      <c r="B95" s="60"/>
      <c r="C95" s="60" t="s">
        <v>93</v>
      </c>
      <c r="D95" s="60"/>
      <c r="E95" s="60"/>
      <c r="F95" s="61"/>
      <c r="G95" s="60" t="s">
        <v>92</v>
      </c>
      <c r="H95" s="60"/>
      <c r="I95" s="60"/>
      <c r="J95" s="75"/>
      <c r="K95" s="75"/>
      <c r="L95" s="75"/>
      <c r="M95" s="4"/>
      <c r="N95" s="2"/>
      <c r="O95" s="2"/>
      <c r="P95" s="4"/>
      <c r="Q95" s="4"/>
      <c r="R95" s="6"/>
      <c r="S95" s="6"/>
      <c r="T95" s="6"/>
      <c r="U95" s="6"/>
      <c r="V95" s="6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x14ac:dyDescent="0.25">
      <c r="A96" s="60"/>
      <c r="B96" s="60"/>
      <c r="C96" s="60" t="s">
        <v>95</v>
      </c>
      <c r="D96" s="60"/>
      <c r="E96" s="60"/>
      <c r="F96" s="61"/>
      <c r="G96" s="60" t="s">
        <v>94</v>
      </c>
      <c r="H96" s="60"/>
      <c r="I96" s="60"/>
      <c r="J96" s="75"/>
      <c r="K96" s="75"/>
      <c r="L96" s="75"/>
      <c r="M96" s="4"/>
      <c r="N96" s="2"/>
      <c r="O96" s="2"/>
      <c r="P96" s="4"/>
      <c r="Q96" s="4"/>
      <c r="R96" s="6"/>
      <c r="S96" s="6"/>
      <c r="T96" s="6"/>
      <c r="U96" s="6"/>
      <c r="V96" s="6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x14ac:dyDescent="0.25">
      <c r="A97" s="60"/>
      <c r="B97" s="60"/>
      <c r="C97" s="60" t="s">
        <v>97</v>
      </c>
      <c r="D97" s="60"/>
      <c r="E97" s="60"/>
      <c r="F97" s="61"/>
      <c r="G97" s="60" t="s">
        <v>96</v>
      </c>
      <c r="H97" s="60"/>
      <c r="I97" s="60"/>
      <c r="J97" s="75"/>
      <c r="K97" s="75"/>
      <c r="L97" s="75"/>
      <c r="M97" s="4"/>
      <c r="N97" s="2"/>
      <c r="O97" s="2"/>
      <c r="P97" s="4"/>
      <c r="Q97" s="4"/>
      <c r="R97" s="6"/>
      <c r="S97" s="6"/>
      <c r="T97" s="6"/>
      <c r="U97" s="6"/>
      <c r="V97" s="6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x14ac:dyDescent="0.25">
      <c r="A98" s="60"/>
      <c r="B98" s="60"/>
      <c r="C98" s="60" t="s">
        <v>99</v>
      </c>
      <c r="D98" s="60"/>
      <c r="E98" s="60"/>
      <c r="F98" s="61"/>
      <c r="G98" s="60" t="s">
        <v>98</v>
      </c>
      <c r="H98" s="60"/>
      <c r="I98" s="60"/>
      <c r="J98" s="75"/>
      <c r="K98" s="75"/>
      <c r="L98" s="75"/>
      <c r="M98" s="4"/>
      <c r="N98" s="2"/>
      <c r="O98" s="2"/>
      <c r="P98" s="4"/>
      <c r="Q98" s="4"/>
      <c r="R98" s="6"/>
      <c r="S98" s="6"/>
      <c r="T98" s="6"/>
      <c r="U98" s="6"/>
      <c r="V98" s="6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x14ac:dyDescent="0.25">
      <c r="A99" s="60"/>
      <c r="B99" s="60"/>
      <c r="C99" s="60" t="s">
        <v>101</v>
      </c>
      <c r="D99" s="60"/>
      <c r="E99" s="60"/>
      <c r="F99" s="61"/>
      <c r="G99" s="60" t="s">
        <v>100</v>
      </c>
      <c r="H99" s="60"/>
      <c r="I99" s="60"/>
      <c r="J99" s="75"/>
      <c r="K99" s="75"/>
      <c r="L99" s="75"/>
      <c r="M99" s="4"/>
      <c r="N99" s="2"/>
      <c r="O99" s="2"/>
      <c r="P99" s="4"/>
      <c r="Q99" s="4"/>
      <c r="R99" s="6"/>
      <c r="S99" s="6"/>
      <c r="T99" s="6"/>
      <c r="U99" s="6"/>
      <c r="V99" s="6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x14ac:dyDescent="0.25">
      <c r="A100" s="60"/>
      <c r="B100" s="60"/>
      <c r="C100" s="60" t="s">
        <v>102</v>
      </c>
      <c r="D100" s="60"/>
      <c r="E100" s="60"/>
      <c r="F100" s="61"/>
      <c r="G100" s="60" t="s">
        <v>100</v>
      </c>
      <c r="H100" s="60"/>
      <c r="I100" s="60"/>
      <c r="J100" s="75"/>
      <c r="K100" s="75"/>
      <c r="L100" s="75"/>
      <c r="M100" s="4"/>
      <c r="N100" s="2"/>
      <c r="O100" s="2"/>
      <c r="P100" s="4"/>
      <c r="Q100" s="4"/>
      <c r="R100" s="6"/>
      <c r="S100" s="6"/>
      <c r="T100" s="6"/>
      <c r="U100" s="6"/>
      <c r="V100" s="6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x14ac:dyDescent="0.25">
      <c r="A101" s="60"/>
      <c r="B101" s="60"/>
      <c r="C101" s="2"/>
      <c r="D101" s="2"/>
      <c r="E101" s="2"/>
      <c r="F101" s="2"/>
      <c r="G101" s="60" t="s">
        <v>103</v>
      </c>
      <c r="H101" s="60"/>
      <c r="I101" s="60"/>
      <c r="J101" s="75"/>
      <c r="K101" s="75"/>
      <c r="L101" s="75"/>
      <c r="M101" s="4"/>
      <c r="N101" s="2"/>
      <c r="O101" s="2"/>
      <c r="P101" s="4"/>
      <c r="Q101" s="4"/>
      <c r="R101" s="6"/>
      <c r="S101" s="6"/>
      <c r="T101" s="6"/>
      <c r="U101" s="6"/>
      <c r="V101" s="6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x14ac:dyDescent="0.25">
      <c r="A102" s="60"/>
      <c r="B102" s="60"/>
      <c r="C102" s="2"/>
      <c r="D102" s="2"/>
      <c r="E102" s="2"/>
      <c r="F102" s="2"/>
      <c r="G102" s="2"/>
      <c r="H102" s="60"/>
      <c r="I102" s="60"/>
      <c r="J102" s="75"/>
      <c r="K102" s="75"/>
      <c r="L102" s="75"/>
      <c r="M102" s="4"/>
      <c r="N102" s="2"/>
      <c r="O102" s="2"/>
      <c r="P102" s="4"/>
      <c r="Q102" s="4"/>
      <c r="R102" s="6"/>
      <c r="S102" s="6"/>
      <c r="T102" s="6"/>
      <c r="U102" s="6"/>
      <c r="V102" s="6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x14ac:dyDescent="0.25">
      <c r="A103" s="60"/>
      <c r="B103" s="60"/>
      <c r="C103" s="2"/>
      <c r="D103" s="2"/>
      <c r="E103" s="2"/>
      <c r="F103" s="2"/>
      <c r="G103" s="2"/>
      <c r="H103" s="60"/>
      <c r="I103" s="60"/>
      <c r="J103" s="75"/>
      <c r="K103" s="75"/>
      <c r="L103" s="75"/>
      <c r="M103" s="4"/>
      <c r="N103" s="2"/>
      <c r="O103" s="2"/>
      <c r="P103" s="4"/>
      <c r="Q103" s="4"/>
      <c r="R103" s="6"/>
      <c r="S103" s="6"/>
      <c r="T103" s="6"/>
      <c r="U103" s="6"/>
      <c r="V103" s="6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x14ac:dyDescent="0.25">
      <c r="A104" s="60"/>
      <c r="B104" s="60"/>
      <c r="C104" s="2"/>
      <c r="D104" s="2"/>
      <c r="E104" s="2"/>
      <c r="F104" s="2"/>
      <c r="G104" s="2"/>
      <c r="H104" s="60"/>
      <c r="I104" s="60"/>
      <c r="J104" s="75"/>
      <c r="K104" s="75"/>
      <c r="L104" s="75"/>
      <c r="M104" s="4"/>
      <c r="N104" s="2"/>
      <c r="O104" s="2"/>
      <c r="P104" s="4"/>
      <c r="Q104" s="4"/>
      <c r="R104" s="6"/>
      <c r="S104" s="6"/>
      <c r="T104" s="6"/>
      <c r="U104" s="6"/>
      <c r="V104" s="6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x14ac:dyDescent="0.25">
      <c r="A105" s="60"/>
      <c r="B105" s="60"/>
      <c r="C105" s="2"/>
      <c r="D105" s="2"/>
      <c r="E105" s="2"/>
      <c r="F105" s="2"/>
      <c r="G105" s="2"/>
      <c r="H105" s="60"/>
      <c r="I105" s="60"/>
      <c r="J105" s="75"/>
      <c r="K105" s="75"/>
      <c r="L105" s="75"/>
      <c r="M105" s="4"/>
      <c r="N105" s="2"/>
      <c r="O105" s="2"/>
      <c r="P105" s="4"/>
      <c r="Q105" s="4"/>
      <c r="R105" s="6"/>
      <c r="S105" s="6"/>
      <c r="T105" s="6"/>
      <c r="U105" s="6"/>
      <c r="V105" s="6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x14ac:dyDescent="0.25">
      <c r="A106" s="60"/>
      <c r="B106" s="60"/>
      <c r="C106" s="2"/>
      <c r="D106" s="2"/>
      <c r="E106" s="2"/>
      <c r="F106" s="2"/>
      <c r="G106" s="2"/>
      <c r="H106" s="60"/>
      <c r="I106" s="60"/>
      <c r="J106" s="75"/>
      <c r="K106" s="75"/>
      <c r="L106" s="75"/>
      <c r="M106" s="4"/>
      <c r="N106" s="2"/>
      <c r="O106" s="2"/>
      <c r="P106" s="4"/>
      <c r="Q106" s="4"/>
      <c r="R106" s="6"/>
      <c r="S106" s="6"/>
      <c r="T106" s="6"/>
      <c r="U106" s="6"/>
      <c r="V106" s="6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x14ac:dyDescent="0.25">
      <c r="A107" s="60"/>
      <c r="B107" s="60"/>
      <c r="C107" s="60"/>
      <c r="D107" s="60"/>
      <c r="E107" s="60"/>
      <c r="F107" s="61"/>
      <c r="G107" s="2"/>
      <c r="H107" s="60"/>
      <c r="I107" s="60"/>
      <c r="J107" s="75"/>
      <c r="K107" s="75"/>
      <c r="L107" s="75"/>
      <c r="M107" s="4"/>
      <c r="N107" s="2"/>
      <c r="O107" s="2"/>
      <c r="P107" s="4"/>
      <c r="Q107" s="4"/>
      <c r="R107" s="6"/>
      <c r="S107" s="6"/>
      <c r="T107" s="6"/>
      <c r="U107" s="6"/>
      <c r="V107" s="6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x14ac:dyDescent="0.25">
      <c r="A108" s="60"/>
      <c r="B108" s="60"/>
      <c r="C108" s="60"/>
      <c r="D108" s="60"/>
      <c r="E108" s="60"/>
      <c r="F108" s="61"/>
      <c r="G108" s="60"/>
      <c r="H108" s="60"/>
      <c r="I108" s="60"/>
      <c r="J108" s="75"/>
      <c r="K108" s="75"/>
      <c r="L108" s="75"/>
      <c r="M108" s="4"/>
      <c r="N108" s="2"/>
      <c r="O108" s="2"/>
      <c r="P108" s="4"/>
      <c r="Q108" s="4"/>
      <c r="R108" s="6"/>
      <c r="S108" s="6"/>
      <c r="T108" s="6"/>
      <c r="U108" s="6"/>
      <c r="V108" s="6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x14ac:dyDescent="0.25">
      <c r="A109" s="60"/>
      <c r="B109" s="60"/>
      <c r="C109" s="60"/>
      <c r="D109" s="60"/>
      <c r="E109" s="60"/>
      <c r="F109" s="61"/>
      <c r="G109" s="60"/>
      <c r="H109" s="60"/>
      <c r="I109" s="60"/>
      <c r="J109" s="75"/>
      <c r="K109" s="75"/>
      <c r="L109" s="75"/>
      <c r="M109" s="4"/>
      <c r="N109" s="2"/>
      <c r="O109" s="2"/>
      <c r="P109" s="4"/>
      <c r="Q109" s="4"/>
      <c r="R109" s="6"/>
      <c r="S109" s="6"/>
      <c r="T109" s="6"/>
      <c r="U109" s="6"/>
      <c r="V109" s="6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x14ac:dyDescent="0.25">
      <c r="A110" s="60"/>
      <c r="B110" s="60"/>
      <c r="C110" s="60"/>
      <c r="D110" s="60"/>
      <c r="E110" s="60"/>
      <c r="F110" s="61"/>
      <c r="G110" s="60"/>
      <c r="H110" s="60"/>
      <c r="I110" s="60"/>
      <c r="J110" s="75"/>
      <c r="K110" s="75"/>
      <c r="L110" s="75"/>
      <c r="M110" s="4"/>
      <c r="N110" s="2"/>
      <c r="O110" s="2"/>
      <c r="P110" s="4"/>
      <c r="Q110" s="4"/>
      <c r="R110" s="6"/>
      <c r="S110" s="6"/>
      <c r="T110" s="6"/>
      <c r="U110" s="6"/>
      <c r="V110" s="6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x14ac:dyDescent="0.25">
      <c r="A111" s="60"/>
      <c r="B111" s="60"/>
      <c r="C111" s="60"/>
      <c r="D111" s="60"/>
      <c r="E111" s="60"/>
      <c r="F111" s="61"/>
      <c r="G111" s="60"/>
      <c r="H111" s="60"/>
      <c r="I111" s="60"/>
      <c r="J111" s="75"/>
      <c r="K111" s="75"/>
      <c r="L111" s="75"/>
      <c r="M111" s="4"/>
      <c r="N111" s="2"/>
      <c r="O111" s="2"/>
      <c r="P111" s="4"/>
      <c r="Q111" s="4"/>
      <c r="R111" s="6"/>
      <c r="S111" s="6"/>
      <c r="T111" s="6"/>
      <c r="U111" s="6"/>
      <c r="V111" s="6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x14ac:dyDescent="0.25">
      <c r="A112" s="60"/>
      <c r="B112" s="60"/>
      <c r="C112" s="60"/>
      <c r="D112" s="60"/>
      <c r="E112" s="60"/>
      <c r="F112" s="61"/>
      <c r="G112" s="60"/>
      <c r="H112" s="60"/>
      <c r="I112" s="60"/>
      <c r="J112" s="75"/>
      <c r="K112" s="75"/>
      <c r="L112" s="75"/>
      <c r="M112" s="4"/>
      <c r="N112" s="2"/>
      <c r="O112" s="2"/>
      <c r="P112" s="4"/>
      <c r="Q112" s="4"/>
      <c r="R112" s="6"/>
      <c r="S112" s="6"/>
      <c r="T112" s="6"/>
      <c r="U112" s="6"/>
      <c r="V112" s="6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x14ac:dyDescent="0.25">
      <c r="A113" s="60"/>
      <c r="B113" s="60"/>
      <c r="C113" s="60"/>
      <c r="D113" s="60"/>
      <c r="E113" s="60"/>
      <c r="F113" s="61"/>
      <c r="G113" s="60"/>
      <c r="H113" s="60"/>
      <c r="I113" s="60"/>
      <c r="J113" s="75"/>
      <c r="K113" s="75"/>
      <c r="L113" s="75"/>
      <c r="M113" s="4"/>
      <c r="N113" s="2"/>
      <c r="O113" s="2"/>
      <c r="P113" s="4"/>
      <c r="Q113" s="4"/>
      <c r="R113" s="6"/>
      <c r="S113" s="6"/>
      <c r="T113" s="6"/>
      <c r="U113" s="6"/>
      <c r="V113" s="6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x14ac:dyDescent="0.25">
      <c r="A114" s="60"/>
      <c r="B114" s="60"/>
      <c r="C114" s="60"/>
      <c r="D114" s="60"/>
      <c r="E114" s="60"/>
      <c r="F114" s="61"/>
      <c r="G114" s="60"/>
      <c r="H114" s="60"/>
      <c r="I114" s="60"/>
      <c r="J114" s="75"/>
      <c r="K114" s="75"/>
      <c r="L114" s="75"/>
      <c r="M114" s="4"/>
      <c r="N114" s="2"/>
      <c r="O114" s="2"/>
      <c r="P114" s="4"/>
      <c r="Q114" s="4"/>
      <c r="R114" s="6"/>
      <c r="S114" s="6"/>
      <c r="T114" s="6"/>
      <c r="U114" s="6"/>
      <c r="V114" s="6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x14ac:dyDescent="0.25">
      <c r="A115" s="60"/>
      <c r="B115" s="60"/>
      <c r="C115" s="60"/>
      <c r="D115" s="60"/>
      <c r="E115" s="60"/>
      <c r="F115" s="61"/>
      <c r="G115" s="60"/>
      <c r="H115" s="60"/>
      <c r="I115" s="60"/>
      <c r="J115" s="75"/>
      <c r="K115" s="75"/>
      <c r="L115" s="75"/>
      <c r="M115" s="4"/>
      <c r="N115" s="2"/>
      <c r="O115" s="2"/>
      <c r="P115" s="4"/>
      <c r="Q115" s="4"/>
      <c r="R115" s="6"/>
      <c r="S115" s="6"/>
      <c r="T115" s="6"/>
      <c r="U115" s="6"/>
      <c r="V115" s="6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x14ac:dyDescent="0.25">
      <c r="A116" s="60"/>
      <c r="B116" s="60"/>
      <c r="C116" s="60"/>
      <c r="D116" s="60"/>
      <c r="E116" s="60"/>
      <c r="F116" s="61"/>
      <c r="G116" s="60"/>
      <c r="H116" s="60"/>
      <c r="I116" s="60"/>
      <c r="J116" s="75"/>
      <c r="K116" s="75"/>
      <c r="L116" s="75"/>
      <c r="M116" s="4"/>
      <c r="N116" s="2"/>
      <c r="O116" s="2"/>
      <c r="P116" s="4"/>
      <c r="Q116" s="4"/>
      <c r="R116" s="6"/>
      <c r="S116" s="6"/>
      <c r="T116" s="6"/>
      <c r="U116" s="6"/>
      <c r="V116" s="6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x14ac:dyDescent="0.25">
      <c r="A117" s="60"/>
      <c r="B117" s="60"/>
      <c r="C117" s="60"/>
      <c r="D117" s="60"/>
      <c r="E117" s="60"/>
      <c r="F117" s="61"/>
      <c r="G117" s="60"/>
      <c r="H117" s="60"/>
      <c r="I117" s="60"/>
      <c r="J117" s="75"/>
      <c r="K117" s="75"/>
      <c r="L117" s="75"/>
      <c r="M117" s="4"/>
      <c r="N117" s="2"/>
      <c r="O117" s="2"/>
      <c r="P117" s="4"/>
      <c r="Q117" s="4"/>
      <c r="R117" s="6"/>
      <c r="S117" s="6"/>
      <c r="T117" s="6"/>
      <c r="U117" s="6"/>
      <c r="V117" s="6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x14ac:dyDescent="0.25">
      <c r="A118" s="60"/>
      <c r="B118" s="60"/>
      <c r="C118" s="60"/>
      <c r="D118" s="60"/>
      <c r="E118" s="60"/>
      <c r="F118" s="61"/>
      <c r="G118" s="60"/>
      <c r="H118" s="60"/>
      <c r="I118" s="60"/>
      <c r="J118" s="75"/>
      <c r="K118" s="75"/>
      <c r="L118" s="75"/>
      <c r="M118" s="4"/>
      <c r="N118" s="2"/>
      <c r="O118" s="2"/>
      <c r="P118" s="4"/>
      <c r="Q118" s="4"/>
      <c r="R118" s="6"/>
      <c r="S118" s="6"/>
      <c r="T118" s="6"/>
      <c r="U118" s="6"/>
      <c r="V118" s="6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x14ac:dyDescent="0.25">
      <c r="A119" s="60"/>
      <c r="B119" s="60"/>
      <c r="C119" s="60"/>
      <c r="D119" s="60"/>
      <c r="E119" s="60"/>
      <c r="F119" s="61"/>
      <c r="G119" s="60"/>
      <c r="H119" s="60"/>
      <c r="I119" s="60"/>
      <c r="J119" s="75"/>
      <c r="K119" s="75"/>
      <c r="L119" s="75"/>
      <c r="M119" s="4"/>
      <c r="N119" s="2"/>
      <c r="O119" s="2"/>
      <c r="P119" s="4"/>
      <c r="Q119" s="4"/>
      <c r="R119" s="6"/>
      <c r="S119" s="6"/>
      <c r="T119" s="6"/>
      <c r="U119" s="6"/>
      <c r="V119" s="6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x14ac:dyDescent="0.25">
      <c r="A120" s="60"/>
      <c r="B120" s="60"/>
      <c r="C120" s="60"/>
      <c r="D120" s="60"/>
      <c r="E120" s="60"/>
      <c r="F120" s="61"/>
      <c r="G120" s="60"/>
      <c r="H120" s="60"/>
      <c r="I120" s="60"/>
      <c r="J120" s="75"/>
      <c r="K120" s="75"/>
      <c r="L120" s="75"/>
      <c r="M120" s="4"/>
      <c r="N120" s="2"/>
      <c r="O120" s="2"/>
      <c r="P120" s="4"/>
      <c r="Q120" s="4"/>
      <c r="R120" s="6"/>
      <c r="S120" s="6"/>
      <c r="T120" s="6"/>
      <c r="U120" s="6"/>
      <c r="V120" s="6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x14ac:dyDescent="0.25">
      <c r="A121" s="60"/>
      <c r="B121" s="60"/>
      <c r="C121" s="60"/>
      <c r="D121" s="60"/>
      <c r="E121" s="60"/>
      <c r="F121" s="61"/>
      <c r="G121" s="60"/>
      <c r="H121" s="60"/>
      <c r="I121" s="60"/>
      <c r="J121" s="75"/>
      <c r="K121" s="75"/>
      <c r="L121" s="75"/>
      <c r="M121" s="4"/>
      <c r="N121" s="2"/>
      <c r="O121" s="2"/>
      <c r="P121" s="4"/>
      <c r="Q121" s="4"/>
      <c r="R121" s="6"/>
      <c r="S121" s="6"/>
      <c r="T121" s="6"/>
      <c r="U121" s="6"/>
      <c r="V121" s="6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x14ac:dyDescent="0.25">
      <c r="A122" s="60"/>
      <c r="B122" s="60"/>
      <c r="C122" s="60"/>
      <c r="D122" s="60"/>
      <c r="E122" s="60"/>
      <c r="F122" s="61"/>
      <c r="G122" s="60"/>
      <c r="H122" s="60"/>
      <c r="I122" s="60"/>
      <c r="J122" s="75"/>
      <c r="K122" s="75"/>
      <c r="L122" s="75"/>
      <c r="M122" s="4"/>
      <c r="N122" s="2"/>
      <c r="O122" s="2"/>
      <c r="P122" s="4"/>
      <c r="Q122" s="4"/>
      <c r="R122" s="6"/>
      <c r="S122" s="6"/>
      <c r="T122" s="6"/>
      <c r="U122" s="6"/>
      <c r="V122" s="6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x14ac:dyDescent="0.25">
      <c r="A123" s="60"/>
      <c r="B123" s="60"/>
      <c r="C123" s="60"/>
      <c r="D123" s="60"/>
      <c r="E123" s="60"/>
      <c r="F123" s="61"/>
      <c r="G123" s="60"/>
      <c r="H123" s="60"/>
      <c r="I123" s="60"/>
      <c r="J123" s="75"/>
      <c r="K123" s="75"/>
      <c r="L123" s="75"/>
      <c r="M123" s="4"/>
      <c r="N123" s="2"/>
      <c r="O123" s="2"/>
      <c r="P123" s="4"/>
      <c r="Q123" s="4"/>
      <c r="R123" s="6"/>
      <c r="S123" s="6"/>
      <c r="T123" s="6"/>
      <c r="U123" s="6"/>
      <c r="V123" s="6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x14ac:dyDescent="0.25">
      <c r="A124" s="60"/>
      <c r="B124" s="60"/>
      <c r="C124" s="60"/>
      <c r="D124" s="60"/>
      <c r="E124" s="60"/>
      <c r="F124" s="61"/>
      <c r="G124" s="60"/>
      <c r="H124" s="60"/>
      <c r="I124" s="60"/>
      <c r="J124" s="75"/>
      <c r="K124" s="75"/>
      <c r="L124" s="75"/>
      <c r="M124" s="4"/>
      <c r="N124" s="2"/>
      <c r="O124" s="2"/>
      <c r="P124" s="4"/>
      <c r="Q124" s="4"/>
      <c r="R124" s="6"/>
      <c r="S124" s="6"/>
      <c r="T124" s="6"/>
      <c r="U124" s="6"/>
      <c r="V124" s="6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x14ac:dyDescent="0.25">
      <c r="A125" s="60"/>
      <c r="B125" s="60"/>
      <c r="C125" s="60"/>
      <c r="D125" s="60"/>
      <c r="E125" s="60"/>
      <c r="F125" s="61"/>
      <c r="G125" s="60"/>
      <c r="H125" s="60"/>
      <c r="I125" s="60"/>
      <c r="J125" s="75"/>
      <c r="K125" s="75"/>
      <c r="L125" s="75"/>
      <c r="M125" s="4"/>
      <c r="N125" s="2"/>
      <c r="O125" s="2"/>
      <c r="P125" s="4"/>
      <c r="Q125" s="4"/>
      <c r="R125" s="6"/>
      <c r="S125" s="6"/>
      <c r="T125" s="6"/>
      <c r="U125" s="6"/>
      <c r="V125" s="6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x14ac:dyDescent="0.25">
      <c r="A126" s="60"/>
      <c r="B126" s="60"/>
      <c r="C126" s="60"/>
      <c r="D126" s="60"/>
      <c r="E126" s="60"/>
      <c r="F126" s="61"/>
      <c r="G126" s="60"/>
      <c r="H126" s="60"/>
      <c r="I126" s="60"/>
      <c r="J126" s="75"/>
      <c r="K126" s="75"/>
      <c r="L126" s="75"/>
      <c r="M126" s="4"/>
      <c r="N126" s="2"/>
      <c r="O126" s="2"/>
      <c r="P126" s="4"/>
      <c r="Q126" s="4"/>
      <c r="R126" s="6"/>
      <c r="S126" s="6"/>
      <c r="T126" s="6"/>
      <c r="U126" s="6"/>
      <c r="V126" s="6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x14ac:dyDescent="0.25">
      <c r="A127" s="60"/>
      <c r="B127" s="60"/>
      <c r="C127" s="60"/>
      <c r="D127" s="60"/>
      <c r="E127" s="60"/>
      <c r="F127" s="61"/>
      <c r="G127" s="60"/>
      <c r="H127" s="60"/>
      <c r="I127" s="60"/>
      <c r="J127" s="75"/>
      <c r="K127" s="75"/>
      <c r="L127" s="75"/>
      <c r="M127" s="4"/>
      <c r="N127" s="2"/>
      <c r="O127" s="2"/>
      <c r="P127" s="4"/>
      <c r="Q127" s="4"/>
      <c r="R127" s="6"/>
      <c r="S127" s="6"/>
      <c r="T127" s="6"/>
      <c r="U127" s="6"/>
      <c r="V127" s="6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x14ac:dyDescent="0.25">
      <c r="A128" s="60"/>
      <c r="B128" s="60"/>
      <c r="C128" s="60"/>
      <c r="D128" s="60"/>
      <c r="E128" s="60"/>
      <c r="F128" s="61"/>
      <c r="G128" s="60"/>
      <c r="H128" s="60"/>
      <c r="I128" s="60"/>
      <c r="J128" s="75"/>
      <c r="K128" s="75"/>
      <c r="L128" s="75"/>
      <c r="M128" s="4"/>
      <c r="N128" s="2"/>
      <c r="O128" s="2"/>
      <c r="P128" s="4"/>
      <c r="Q128" s="4"/>
      <c r="R128" s="6"/>
      <c r="S128" s="6"/>
      <c r="T128" s="6"/>
      <c r="U128" s="6"/>
      <c r="V128" s="6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x14ac:dyDescent="0.25">
      <c r="A129" s="60"/>
      <c r="B129" s="60"/>
      <c r="C129" s="60"/>
      <c r="D129" s="60"/>
      <c r="E129" s="60"/>
      <c r="F129" s="61"/>
      <c r="G129" s="60"/>
      <c r="H129" s="60"/>
      <c r="I129" s="60"/>
      <c r="J129" s="75"/>
      <c r="K129" s="75"/>
      <c r="L129" s="75"/>
      <c r="M129" s="4"/>
      <c r="N129" s="2"/>
      <c r="O129" s="2"/>
      <c r="P129" s="4"/>
      <c r="Q129" s="4"/>
      <c r="R129" s="6"/>
      <c r="S129" s="6"/>
      <c r="T129" s="6"/>
      <c r="U129" s="6"/>
      <c r="V129" s="6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x14ac:dyDescent="0.25">
      <c r="A130" s="60"/>
      <c r="B130" s="60"/>
      <c r="C130" s="60"/>
      <c r="D130" s="60"/>
      <c r="E130" s="60"/>
      <c r="F130" s="61"/>
      <c r="G130" s="60"/>
      <c r="H130" s="60"/>
      <c r="I130" s="60"/>
      <c r="J130" s="75"/>
      <c r="K130" s="75"/>
      <c r="L130" s="75"/>
      <c r="M130" s="4"/>
      <c r="N130" s="2"/>
      <c r="O130" s="2"/>
      <c r="P130" s="4"/>
      <c r="Q130" s="4"/>
      <c r="R130" s="6"/>
      <c r="S130" s="6"/>
      <c r="T130" s="6"/>
      <c r="U130" s="6"/>
      <c r="V130" s="6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x14ac:dyDescent="0.25">
      <c r="A131" s="60"/>
      <c r="B131" s="60"/>
      <c r="C131" s="60"/>
      <c r="D131" s="60"/>
      <c r="E131" s="60"/>
      <c r="F131" s="61"/>
      <c r="G131" s="60"/>
      <c r="H131" s="60"/>
      <c r="I131" s="60"/>
      <c r="J131" s="75"/>
      <c r="K131" s="75"/>
      <c r="L131" s="75"/>
      <c r="M131" s="4"/>
      <c r="N131" s="2"/>
      <c r="O131" s="2"/>
      <c r="P131" s="4"/>
      <c r="Q131" s="4"/>
      <c r="R131" s="6"/>
      <c r="S131" s="6"/>
      <c r="T131" s="6"/>
      <c r="U131" s="6"/>
      <c r="V131" s="6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x14ac:dyDescent="0.25">
      <c r="A132" s="60"/>
      <c r="B132" s="60"/>
      <c r="C132" s="60"/>
      <c r="D132" s="60"/>
      <c r="E132" s="60"/>
      <c r="F132" s="61"/>
      <c r="G132" s="60"/>
      <c r="H132" s="60"/>
      <c r="I132" s="60"/>
      <c r="J132" s="75"/>
      <c r="K132" s="75"/>
      <c r="L132" s="75"/>
      <c r="M132" s="4"/>
      <c r="N132" s="2"/>
      <c r="O132" s="2"/>
      <c r="P132" s="4"/>
      <c r="Q132" s="4"/>
      <c r="R132" s="6"/>
      <c r="S132" s="6"/>
      <c r="T132" s="6"/>
      <c r="U132" s="6"/>
      <c r="V132" s="6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x14ac:dyDescent="0.25">
      <c r="A133" s="60"/>
      <c r="B133" s="60"/>
      <c r="C133" s="60"/>
      <c r="D133" s="60"/>
      <c r="E133" s="60"/>
      <c r="F133" s="61"/>
      <c r="G133" s="60"/>
      <c r="H133" s="60"/>
      <c r="I133" s="60"/>
      <c r="J133" s="75"/>
      <c r="K133" s="75"/>
      <c r="L133" s="75"/>
      <c r="M133" s="4"/>
      <c r="N133" s="2"/>
      <c r="O133" s="2"/>
      <c r="P133" s="4"/>
      <c r="Q133" s="4"/>
      <c r="R133" s="6"/>
      <c r="S133" s="6"/>
      <c r="T133" s="6"/>
      <c r="U133" s="6"/>
      <c r="V133" s="6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x14ac:dyDescent="0.25">
      <c r="A134" s="60"/>
      <c r="B134" s="60"/>
      <c r="C134" s="60"/>
      <c r="D134" s="60"/>
      <c r="E134" s="60"/>
      <c r="F134" s="61"/>
      <c r="G134" s="60"/>
      <c r="H134" s="60"/>
      <c r="I134" s="60"/>
      <c r="J134" s="75"/>
      <c r="K134" s="75"/>
      <c r="L134" s="75"/>
      <c r="M134" s="4"/>
      <c r="N134" s="2"/>
      <c r="O134" s="2"/>
      <c r="P134" s="4"/>
      <c r="Q134" s="4"/>
      <c r="R134" s="6"/>
      <c r="S134" s="6"/>
      <c r="T134" s="6"/>
      <c r="U134" s="6"/>
      <c r="V134" s="6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x14ac:dyDescent="0.25">
      <c r="A135" s="60"/>
      <c r="B135" s="60"/>
      <c r="C135" s="60"/>
      <c r="D135" s="60"/>
      <c r="E135" s="60"/>
      <c r="F135" s="61"/>
      <c r="G135" s="60"/>
      <c r="H135" s="60"/>
      <c r="I135" s="60"/>
      <c r="J135" s="75"/>
      <c r="K135" s="75"/>
      <c r="L135" s="75"/>
      <c r="M135" s="4"/>
      <c r="N135" s="2"/>
      <c r="O135" s="2"/>
      <c r="P135" s="4"/>
      <c r="Q135" s="4"/>
      <c r="R135" s="6"/>
      <c r="S135" s="6"/>
      <c r="T135" s="6"/>
      <c r="U135" s="6"/>
      <c r="V135" s="6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x14ac:dyDescent="0.25">
      <c r="A136" s="60"/>
      <c r="B136" s="60"/>
      <c r="C136" s="60"/>
      <c r="D136" s="60"/>
      <c r="E136" s="60"/>
      <c r="F136" s="61"/>
      <c r="G136" s="60"/>
      <c r="H136" s="60"/>
      <c r="I136" s="60"/>
      <c r="J136" s="75"/>
      <c r="K136" s="75"/>
      <c r="L136" s="75"/>
      <c r="M136" s="4"/>
      <c r="N136" s="2"/>
      <c r="O136" s="2"/>
      <c r="P136" s="4"/>
      <c r="Q136" s="4"/>
      <c r="R136" s="6"/>
      <c r="S136" s="6"/>
      <c r="T136" s="6"/>
      <c r="U136" s="6"/>
      <c r="V136" s="6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x14ac:dyDescent="0.25">
      <c r="A137" s="60"/>
      <c r="B137" s="60"/>
      <c r="C137" s="60"/>
      <c r="D137" s="60"/>
      <c r="E137" s="60"/>
      <c r="F137" s="61"/>
      <c r="G137" s="60"/>
      <c r="H137" s="60"/>
      <c r="I137" s="60"/>
      <c r="J137" s="75"/>
      <c r="K137" s="75"/>
      <c r="L137" s="75"/>
      <c r="M137" s="4"/>
      <c r="N137" s="2"/>
      <c r="O137" s="2"/>
      <c r="P137" s="4"/>
      <c r="Q137" s="4"/>
      <c r="R137" s="6"/>
      <c r="S137" s="6"/>
      <c r="T137" s="6"/>
      <c r="U137" s="6"/>
      <c r="V137" s="6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x14ac:dyDescent="0.25">
      <c r="A138" s="60"/>
      <c r="B138" s="60"/>
      <c r="C138" s="60"/>
      <c r="D138" s="60"/>
      <c r="E138" s="60"/>
      <c r="F138" s="61"/>
      <c r="G138" s="60"/>
      <c r="H138" s="60"/>
      <c r="I138" s="60"/>
      <c r="J138" s="75"/>
      <c r="K138" s="75"/>
      <c r="L138" s="75"/>
      <c r="M138" s="4"/>
      <c r="N138" s="2"/>
      <c r="O138" s="2"/>
      <c r="P138" s="4"/>
      <c r="Q138" s="4"/>
      <c r="R138" s="6"/>
      <c r="S138" s="6"/>
      <c r="T138" s="6"/>
      <c r="U138" s="6"/>
      <c r="V138" s="6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x14ac:dyDescent="0.25">
      <c r="A139" s="60"/>
      <c r="B139" s="60"/>
      <c r="C139" s="60"/>
      <c r="D139" s="60"/>
      <c r="E139" s="60"/>
      <c r="F139" s="61"/>
      <c r="G139" s="60"/>
      <c r="H139" s="60"/>
      <c r="I139" s="60"/>
      <c r="J139" s="75"/>
      <c r="K139" s="75"/>
      <c r="L139" s="75"/>
      <c r="M139" s="4"/>
      <c r="N139" s="2"/>
      <c r="O139" s="2"/>
      <c r="P139" s="4"/>
      <c r="Q139" s="4"/>
      <c r="R139" s="6"/>
      <c r="S139" s="6"/>
      <c r="T139" s="6"/>
      <c r="U139" s="6"/>
      <c r="V139" s="6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x14ac:dyDescent="0.25">
      <c r="A140" s="60"/>
      <c r="B140" s="60"/>
      <c r="C140" s="60"/>
      <c r="D140" s="60"/>
      <c r="E140" s="60"/>
      <c r="F140" s="61"/>
      <c r="G140" s="60"/>
      <c r="H140" s="60"/>
      <c r="I140" s="60"/>
      <c r="J140" s="75"/>
      <c r="K140" s="75"/>
      <c r="L140" s="75"/>
      <c r="M140" s="4"/>
      <c r="N140" s="2"/>
      <c r="O140" s="2"/>
      <c r="P140" s="4"/>
      <c r="Q140" s="4"/>
      <c r="R140" s="6"/>
      <c r="S140" s="6"/>
      <c r="T140" s="6"/>
      <c r="U140" s="6"/>
      <c r="V140" s="6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x14ac:dyDescent="0.25">
      <c r="A141" s="60"/>
      <c r="B141" s="60"/>
      <c r="C141" s="60"/>
      <c r="D141" s="60"/>
      <c r="E141" s="60"/>
      <c r="F141" s="61"/>
      <c r="G141" s="60"/>
      <c r="H141" s="60"/>
      <c r="I141" s="60"/>
      <c r="J141" s="75"/>
      <c r="K141" s="75"/>
      <c r="L141" s="75"/>
      <c r="M141" s="4"/>
      <c r="N141" s="2"/>
      <c r="O141" s="2"/>
      <c r="P141" s="4"/>
      <c r="Q141" s="4"/>
      <c r="R141" s="6"/>
      <c r="S141" s="6"/>
      <c r="T141" s="6"/>
      <c r="U141" s="6"/>
      <c r="V141" s="6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x14ac:dyDescent="0.25">
      <c r="A142" s="60"/>
      <c r="B142" s="60"/>
      <c r="C142" s="60"/>
      <c r="D142" s="60"/>
      <c r="E142" s="60"/>
      <c r="F142" s="61"/>
      <c r="G142" s="60"/>
      <c r="H142" s="60"/>
      <c r="I142" s="60"/>
      <c r="J142" s="75"/>
      <c r="K142" s="75"/>
      <c r="L142" s="75"/>
      <c r="M142" s="4"/>
      <c r="N142" s="2"/>
      <c r="O142" s="2"/>
      <c r="P142" s="4"/>
      <c r="Q142" s="4"/>
      <c r="R142" s="6"/>
      <c r="S142" s="6"/>
      <c r="T142" s="6"/>
      <c r="U142" s="6"/>
      <c r="V142" s="6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x14ac:dyDescent="0.25">
      <c r="A143" s="60"/>
      <c r="B143" s="60"/>
      <c r="C143" s="60"/>
      <c r="D143" s="60"/>
      <c r="E143" s="60"/>
      <c r="F143" s="61"/>
      <c r="G143" s="60"/>
      <c r="H143" s="60"/>
      <c r="I143" s="60"/>
      <c r="J143" s="75"/>
      <c r="K143" s="75"/>
      <c r="L143" s="75"/>
      <c r="M143" s="4"/>
      <c r="N143" s="2"/>
      <c r="O143" s="2"/>
      <c r="P143" s="4"/>
      <c r="Q143" s="4"/>
      <c r="R143" s="6"/>
      <c r="S143" s="6"/>
      <c r="T143" s="6"/>
      <c r="U143" s="6"/>
      <c r="V143" s="6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x14ac:dyDescent="0.25">
      <c r="A144" s="60"/>
      <c r="B144" s="60"/>
      <c r="C144" s="60"/>
      <c r="D144" s="60"/>
      <c r="E144" s="60"/>
      <c r="F144" s="61"/>
      <c r="G144" s="60"/>
      <c r="H144" s="60"/>
      <c r="I144" s="60"/>
      <c r="J144" s="75"/>
      <c r="K144" s="75"/>
      <c r="L144" s="75"/>
      <c r="M144" s="4"/>
      <c r="N144" s="2"/>
      <c r="O144" s="2"/>
      <c r="P144" s="4"/>
      <c r="Q144" s="4"/>
      <c r="R144" s="6"/>
      <c r="S144" s="6"/>
      <c r="T144" s="6"/>
      <c r="U144" s="6"/>
      <c r="V144" s="6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x14ac:dyDescent="0.25">
      <c r="A145" s="60"/>
      <c r="B145" s="60"/>
      <c r="C145" s="60"/>
      <c r="D145" s="60"/>
      <c r="E145" s="60"/>
      <c r="F145" s="61"/>
      <c r="G145" s="60"/>
      <c r="H145" s="60"/>
      <c r="I145" s="60"/>
      <c r="J145" s="75"/>
      <c r="K145" s="75"/>
      <c r="L145" s="75"/>
      <c r="M145" s="4"/>
      <c r="N145" s="2"/>
      <c r="O145" s="2"/>
      <c r="P145" s="4"/>
      <c r="Q145" s="4"/>
      <c r="R145" s="6"/>
      <c r="S145" s="6"/>
      <c r="T145" s="6"/>
      <c r="U145" s="6"/>
      <c r="V145" s="6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x14ac:dyDescent="0.25">
      <c r="A146" s="60"/>
      <c r="B146" s="60"/>
      <c r="C146" s="60"/>
      <c r="D146" s="60"/>
      <c r="E146" s="60"/>
      <c r="F146" s="61"/>
      <c r="G146" s="60"/>
      <c r="H146" s="60"/>
      <c r="I146" s="60"/>
      <c r="J146" s="75"/>
      <c r="K146" s="75"/>
      <c r="L146" s="75"/>
      <c r="M146" s="4"/>
      <c r="N146" s="2"/>
      <c r="O146" s="2"/>
      <c r="P146" s="4"/>
      <c r="Q146" s="4"/>
      <c r="R146" s="6"/>
      <c r="S146" s="6"/>
      <c r="T146" s="6"/>
      <c r="U146" s="6"/>
      <c r="V146" s="6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x14ac:dyDescent="0.25">
      <c r="A147" s="60"/>
      <c r="B147" s="60"/>
      <c r="C147" s="60"/>
      <c r="D147" s="60"/>
      <c r="E147" s="60"/>
      <c r="F147" s="61"/>
      <c r="G147" s="60"/>
      <c r="H147" s="60"/>
      <c r="I147" s="60"/>
      <c r="J147" s="75"/>
      <c r="K147" s="75"/>
      <c r="L147" s="75"/>
      <c r="M147" s="4"/>
      <c r="N147" s="2"/>
      <c r="O147" s="2"/>
      <c r="P147" s="4"/>
      <c r="Q147" s="4"/>
      <c r="R147" s="6"/>
      <c r="S147" s="6"/>
      <c r="T147" s="6"/>
      <c r="U147" s="6"/>
      <c r="V147" s="6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x14ac:dyDescent="0.25">
      <c r="A148" s="60"/>
      <c r="B148" s="60"/>
      <c r="C148" s="60"/>
      <c r="D148" s="60"/>
      <c r="E148" s="60"/>
      <c r="F148" s="61"/>
      <c r="G148" s="60"/>
      <c r="H148" s="60"/>
      <c r="I148" s="60"/>
      <c r="J148" s="75"/>
      <c r="K148" s="75"/>
      <c r="L148" s="75"/>
      <c r="M148" s="4"/>
      <c r="N148" s="2"/>
      <c r="O148" s="2"/>
      <c r="P148" s="4"/>
      <c r="Q148" s="4"/>
      <c r="R148" s="6"/>
      <c r="S148" s="6"/>
      <c r="T148" s="6"/>
      <c r="U148" s="6"/>
      <c r="V148" s="6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x14ac:dyDescent="0.25">
      <c r="A149" s="60"/>
      <c r="B149" s="60"/>
      <c r="C149" s="60"/>
      <c r="D149" s="60"/>
      <c r="E149" s="60"/>
      <c r="F149" s="61"/>
      <c r="G149" s="60"/>
      <c r="H149" s="60"/>
      <c r="I149" s="60"/>
      <c r="J149" s="75"/>
      <c r="K149" s="75"/>
      <c r="L149" s="75"/>
      <c r="M149" s="4"/>
      <c r="N149" s="2"/>
      <c r="O149" s="2"/>
      <c r="P149" s="4"/>
      <c r="Q149" s="4"/>
      <c r="R149" s="6"/>
      <c r="S149" s="6"/>
      <c r="T149" s="6"/>
      <c r="U149" s="6"/>
      <c r="V149" s="6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x14ac:dyDescent="0.25">
      <c r="A150" s="60"/>
      <c r="B150" s="60"/>
      <c r="C150" s="60"/>
      <c r="D150" s="60"/>
      <c r="E150" s="60"/>
      <c r="F150" s="61"/>
      <c r="G150" s="60"/>
      <c r="H150" s="60"/>
      <c r="I150" s="60"/>
      <c r="J150" s="75"/>
      <c r="K150" s="75"/>
      <c r="L150" s="75"/>
      <c r="M150" s="4"/>
      <c r="N150" s="2"/>
      <c r="O150" s="2"/>
      <c r="P150" s="4"/>
      <c r="Q150" s="4"/>
      <c r="R150" s="6"/>
      <c r="S150" s="6"/>
      <c r="T150" s="6"/>
      <c r="U150" s="6"/>
      <c r="V150" s="6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x14ac:dyDescent="0.25">
      <c r="A151" s="60"/>
      <c r="B151" s="60"/>
      <c r="C151" s="60"/>
      <c r="D151" s="60"/>
      <c r="E151" s="60"/>
      <c r="F151" s="61"/>
      <c r="G151" s="60"/>
      <c r="H151" s="60"/>
      <c r="I151" s="60"/>
      <c r="J151" s="75"/>
      <c r="K151" s="75"/>
      <c r="L151" s="75"/>
      <c r="M151" s="4"/>
      <c r="N151" s="2"/>
      <c r="O151" s="2"/>
      <c r="P151" s="4"/>
      <c r="Q151" s="4"/>
      <c r="R151" s="6"/>
      <c r="S151" s="6"/>
      <c r="T151" s="6"/>
      <c r="U151" s="6"/>
      <c r="V151" s="6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x14ac:dyDescent="0.25">
      <c r="A152" s="60"/>
      <c r="B152" s="60"/>
      <c r="C152" s="60"/>
      <c r="D152" s="60"/>
      <c r="E152" s="60"/>
      <c r="F152" s="61"/>
      <c r="G152" s="60"/>
      <c r="H152" s="60"/>
      <c r="I152" s="60"/>
      <c r="J152" s="75"/>
      <c r="K152" s="75"/>
      <c r="L152" s="75"/>
      <c r="M152" s="4"/>
      <c r="N152" s="2"/>
      <c r="O152" s="2"/>
      <c r="P152" s="4"/>
      <c r="Q152" s="4"/>
      <c r="R152" s="6"/>
      <c r="S152" s="6"/>
      <c r="T152" s="6"/>
      <c r="U152" s="6"/>
      <c r="V152" s="6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x14ac:dyDescent="0.25">
      <c r="G153" s="60"/>
    </row>
  </sheetData>
  <mergeCells count="7">
    <mergeCell ref="A2:AN2"/>
    <mergeCell ref="D3:O3"/>
    <mergeCell ref="D4:G4"/>
    <mergeCell ref="Q7:T7"/>
    <mergeCell ref="U7:V7"/>
    <mergeCell ref="W7:AB7"/>
    <mergeCell ref="AD7:AI7"/>
  </mergeCells>
  <pageMargins left="0.25" right="0.25" top="0.75" bottom="0.75" header="0.3" footer="0.3"/>
  <pageSetup paperSiz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Asignatura A</vt:lpstr>
      <vt:lpstr>Hoja2</vt:lpstr>
      <vt:lpstr>PLANTILL 2015</vt:lpstr>
      <vt:lpstr>'Asignatura A'!Área_de_impresión</vt:lpstr>
    </vt:vector>
  </TitlesOfParts>
  <Company>GOBIERNO DE JALISCO.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sepulvedat</dc:creator>
  <cp:lastModifiedBy>SOPORTE</cp:lastModifiedBy>
  <cp:lastPrinted>2016-10-14T15:49:21Z</cp:lastPrinted>
  <dcterms:created xsi:type="dcterms:W3CDTF">2009-01-14T17:50:56Z</dcterms:created>
  <dcterms:modified xsi:type="dcterms:W3CDTF">2016-10-14T20:14:55Z</dcterms:modified>
</cp:coreProperties>
</file>