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0730" windowHeight="11760"/>
  </bookViews>
  <sheets>
    <sheet name="PLANTILLA 2017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DGráfico2" localSheetId="0" hidden="1">'[1]011'!#REF!</definedName>
    <definedName name="__123Graph_DGráfico2" hidden="1">'[2]011'!#REF!</definedName>
    <definedName name="_xlnm._FilterDatabase" localSheetId="0" hidden="1">'PLANTILLA 2017 '!$I$5:$I$18</definedName>
    <definedName name="a" localSheetId="0">[3]Hoja1!#REF!</definedName>
    <definedName name="a">[4]Hoja1!#REF!</definedName>
    <definedName name="Apoyo" localSheetId="0" hidden="1">'[5]011'!#REF!</definedName>
    <definedName name="Apoyo" hidden="1">'[6]011'!#REF!</definedName>
    <definedName name="_xlnm.Print_Area" localSheetId="0">'PLANTILLA 2017 '!$A$5:$AF$44</definedName>
    <definedName name="b" localSheetId="0" hidden="1">'[1]011'!#REF!</definedName>
    <definedName name="b" hidden="1">'[2]011'!#REF!</definedName>
    <definedName name="BASEDATOS" localSheetId="0">[7]Hoja1!#REF!</definedName>
    <definedName name="BASEDATOS">[8]Hoja1!#REF!</definedName>
    <definedName name="BD" localSheetId="0">[7]Hoja1!#REF!</definedName>
    <definedName name="BD">[8]Hoja1!#REF!</definedName>
    <definedName name="calenda" localSheetId="0" hidden="1">'[5]011'!#REF!</definedName>
    <definedName name="calenda" hidden="1">'[6]011'!#REF!</definedName>
    <definedName name="d" localSheetId="0" hidden="1">'[5]011'!#REF!</definedName>
    <definedName name="d" hidden="1">'[6]011'!#REF!</definedName>
    <definedName name="EXPEDIENTESDJR" localSheetId="0">[7]Hoja1!#REF!</definedName>
    <definedName name="EXPEDIENTESDJR">[8]Hoja1!#REF!</definedName>
    <definedName name="g" localSheetId="0" hidden="1">'[5]011'!#REF!</definedName>
    <definedName name="g" hidden="1">'[6]011'!#REF!</definedName>
    <definedName name="i" localSheetId="0" hidden="1">'[5]011'!#REF!</definedName>
    <definedName name="i" hidden="1">'[6]011'!#REF!</definedName>
    <definedName name="plantilla" localSheetId="0" hidden="1">'[1]011'!#REF!</definedName>
    <definedName name="plantilla" hidden="1">'[2]011'!#REF!</definedName>
    <definedName name="PLANTILLA_PARA_REVISION_2001" localSheetId="0">'PLANTILLA 2017 '!$C$12:$O$12</definedName>
    <definedName name="PROGRAMA" localSheetId="0">[7]Hoja1!#REF!</definedName>
    <definedName name="PROGRAMA">[8]Hoja1!#REF!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_xlnm.Print_Titles" localSheetId="0">'PLANTILLA 2017 '!$12:$12</definedName>
    <definedName name="Transferencia" localSheetId="0" hidden="1">'[5]011'!#REF!</definedName>
    <definedName name="Transferencia" hidden="1">'[6]011'!#REF!</definedName>
  </definedNames>
  <calcPr calcId="125725"/>
</workbook>
</file>

<file path=xl/calcChain.xml><?xml version="1.0" encoding="utf-8"?>
<calcChain xmlns="http://schemas.openxmlformats.org/spreadsheetml/2006/main">
  <c r="X44" i="1"/>
  <c r="S44"/>
  <c r="A44"/>
  <c r="Y43"/>
  <c r="Y44" s="1"/>
  <c r="X43"/>
  <c r="Q43"/>
  <c r="AG42"/>
  <c r="Z42"/>
  <c r="AB42" s="1"/>
  <c r="V42"/>
  <c r="R42"/>
  <c r="AC42" s="1"/>
  <c r="AG41"/>
  <c r="AE41"/>
  <c r="Z41"/>
  <c r="AB41" s="1"/>
  <c r="W41"/>
  <c r="V41"/>
  <c r="U41"/>
  <c r="R41"/>
  <c r="AG40"/>
  <c r="AB40"/>
  <c r="Z40"/>
  <c r="V40"/>
  <c r="R40"/>
  <c r="AC40" s="1"/>
  <c r="AG39"/>
  <c r="Z39"/>
  <c r="AB39" s="1"/>
  <c r="W39"/>
  <c r="V39"/>
  <c r="R39"/>
  <c r="AC39" s="1"/>
  <c r="AG38"/>
  <c r="V38"/>
  <c r="P38"/>
  <c r="Z38" s="1"/>
  <c r="AB38" s="1"/>
  <c r="V37"/>
  <c r="P37"/>
  <c r="R37" s="1"/>
  <c r="Z36"/>
  <c r="AB36" s="1"/>
  <c r="V36"/>
  <c r="P36"/>
  <c r="R36" s="1"/>
  <c r="AG35"/>
  <c r="Z35"/>
  <c r="AB35" s="1"/>
  <c r="V35"/>
  <c r="P35"/>
  <c r="R35" s="1"/>
  <c r="AG34"/>
  <c r="AE34"/>
  <c r="Z34"/>
  <c r="AB34" s="1"/>
  <c r="W34"/>
  <c r="V34"/>
  <c r="U34"/>
  <c r="R34"/>
  <c r="P34"/>
  <c r="AG33"/>
  <c r="Z33"/>
  <c r="AB33" s="1"/>
  <c r="V33"/>
  <c r="R33"/>
  <c r="AD33" s="1"/>
  <c r="P33"/>
  <c r="V32"/>
  <c r="P32"/>
  <c r="R32" s="1"/>
  <c r="AG31"/>
  <c r="Z31"/>
  <c r="AB31" s="1"/>
  <c r="V31"/>
  <c r="P31"/>
  <c r="R31" s="1"/>
  <c r="AG30"/>
  <c r="AE30"/>
  <c r="Z30"/>
  <c r="AB30" s="1"/>
  <c r="W30"/>
  <c r="V30"/>
  <c r="U30"/>
  <c r="R30"/>
  <c r="P30"/>
  <c r="AG29"/>
  <c r="Z29"/>
  <c r="AB29" s="1"/>
  <c r="V29"/>
  <c r="R29"/>
  <c r="AD29" s="1"/>
  <c r="P29"/>
  <c r="V28"/>
  <c r="P28"/>
  <c r="R28" s="1"/>
  <c r="AG27"/>
  <c r="Z27"/>
  <c r="AB27" s="1"/>
  <c r="V27"/>
  <c r="P27"/>
  <c r="R27" s="1"/>
  <c r="AG26"/>
  <c r="AE26"/>
  <c r="Z26"/>
  <c r="AB26" s="1"/>
  <c r="W26"/>
  <c r="V26"/>
  <c r="U26"/>
  <c r="R26"/>
  <c r="P26"/>
  <c r="AG25"/>
  <c r="V25"/>
  <c r="R25"/>
  <c r="AD25" s="1"/>
  <c r="P25"/>
  <c r="Z25" s="1"/>
  <c r="AB25" s="1"/>
  <c r="V24"/>
  <c r="P24"/>
  <c r="R24" s="1"/>
  <c r="AG23"/>
  <c r="Z23"/>
  <c r="AB23" s="1"/>
  <c r="W23"/>
  <c r="R23"/>
  <c r="AD23" s="1"/>
  <c r="AG22"/>
  <c r="V22"/>
  <c r="R22"/>
  <c r="AD22" s="1"/>
  <c r="P22"/>
  <c r="Z22" s="1"/>
  <c r="AB22" s="1"/>
  <c r="V21"/>
  <c r="P21"/>
  <c r="R21" s="1"/>
  <c r="AG20"/>
  <c r="Z20"/>
  <c r="AB20" s="1"/>
  <c r="V20"/>
  <c r="P20"/>
  <c r="R20" s="1"/>
  <c r="AG19"/>
  <c r="AE19"/>
  <c r="Z19"/>
  <c r="AB19" s="1"/>
  <c r="W19"/>
  <c r="V19"/>
  <c r="U19"/>
  <c r="R19"/>
  <c r="P19"/>
  <c r="V18"/>
  <c r="R18"/>
  <c r="P18"/>
  <c r="AG18" s="1"/>
  <c r="V17"/>
  <c r="P17"/>
  <c r="R17" s="1"/>
  <c r="AG16"/>
  <c r="Z16"/>
  <c r="AB16" s="1"/>
  <c r="V16"/>
  <c r="P16"/>
  <c r="R16" s="1"/>
  <c r="AG15"/>
  <c r="Z15"/>
  <c r="AB15" s="1"/>
  <c r="V15"/>
  <c r="P15"/>
  <c r="R15" s="1"/>
  <c r="AG14"/>
  <c r="V14"/>
  <c r="P14"/>
  <c r="Z14" s="1"/>
  <c r="AB14" s="1"/>
  <c r="W13"/>
  <c r="V13"/>
  <c r="V43" s="1"/>
  <c r="V44" s="1"/>
  <c r="P13"/>
  <c r="R13" s="1"/>
  <c r="W31" l="1"/>
  <c r="AC31"/>
  <c r="AD31"/>
  <c r="T31"/>
  <c r="AA31" s="1"/>
  <c r="AF31" s="1"/>
  <c r="AE31"/>
  <c r="U31"/>
  <c r="AE37"/>
  <c r="U37"/>
  <c r="W37"/>
  <c r="W15"/>
  <c r="AC15"/>
  <c r="AD15"/>
  <c r="T15"/>
  <c r="AA15" s="1"/>
  <c r="AF15" s="1"/>
  <c r="AE15"/>
  <c r="U15"/>
  <c r="AC20"/>
  <c r="AD20"/>
  <c r="T20"/>
  <c r="AA20" s="1"/>
  <c r="AF20" s="1"/>
  <c r="AE20"/>
  <c r="U20"/>
  <c r="W20"/>
  <c r="W28"/>
  <c r="AC36"/>
  <c r="AD36"/>
  <c r="T36"/>
  <c r="AA36" s="1"/>
  <c r="AF36" s="1"/>
  <c r="AE36"/>
  <c r="U36"/>
  <c r="W36"/>
  <c r="AC16"/>
  <c r="AD16"/>
  <c r="T16"/>
  <c r="AE16"/>
  <c r="U16"/>
  <c r="AA16" s="1"/>
  <c r="AF16" s="1"/>
  <c r="W16"/>
  <c r="AC24"/>
  <c r="AD24"/>
  <c r="W24"/>
  <c r="AA26"/>
  <c r="AF26" s="1"/>
  <c r="R43"/>
  <c r="R44" s="1"/>
  <c r="AC13"/>
  <c r="AD13"/>
  <c r="AC21"/>
  <c r="AA27"/>
  <c r="AC27"/>
  <c r="AD27"/>
  <c r="T27"/>
  <c r="AE27"/>
  <c r="U27"/>
  <c r="W27"/>
  <c r="T17"/>
  <c r="AD32"/>
  <c r="T32"/>
  <c r="AE32"/>
  <c r="W35"/>
  <c r="AC35"/>
  <c r="AD35"/>
  <c r="T35"/>
  <c r="AA35" s="1"/>
  <c r="AF35" s="1"/>
  <c r="AE35"/>
  <c r="U35"/>
  <c r="Z13"/>
  <c r="R14"/>
  <c r="Z17"/>
  <c r="AB17" s="1"/>
  <c r="T19"/>
  <c r="AA19" s="1"/>
  <c r="AF19" s="1"/>
  <c r="AD19"/>
  <c r="Z21"/>
  <c r="AB21" s="1"/>
  <c r="U23"/>
  <c r="Z24"/>
  <c r="AB24" s="1"/>
  <c r="T26"/>
  <c r="AD26"/>
  <c r="Z28"/>
  <c r="AB28" s="1"/>
  <c r="T30"/>
  <c r="AA30" s="1"/>
  <c r="AF30" s="1"/>
  <c r="AD30"/>
  <c r="Z32"/>
  <c r="AB32" s="1"/>
  <c r="T34"/>
  <c r="AA34" s="1"/>
  <c r="AF34" s="1"/>
  <c r="AD34"/>
  <c r="AG36"/>
  <c r="R38"/>
  <c r="T41"/>
  <c r="AA41" s="1"/>
  <c r="AF41" s="1"/>
  <c r="AD41"/>
  <c r="W42"/>
  <c r="AC25"/>
  <c r="AG17"/>
  <c r="AC19"/>
  <c r="AG21"/>
  <c r="AA22"/>
  <c r="AF22" s="1"/>
  <c r="T23"/>
  <c r="AA23" s="1"/>
  <c r="AF23" s="1"/>
  <c r="AE23"/>
  <c r="AG24"/>
  <c r="AC26"/>
  <c r="AG28"/>
  <c r="AC30"/>
  <c r="AG32"/>
  <c r="AC34"/>
  <c r="Z37"/>
  <c r="AB37" s="1"/>
  <c r="U39"/>
  <c r="AE39"/>
  <c r="AC41"/>
  <c r="AC33"/>
  <c r="AG13"/>
  <c r="Z18"/>
  <c r="AB18" s="1"/>
  <c r="AG37"/>
  <c r="T39"/>
  <c r="AA39" s="1"/>
  <c r="AF39" s="1"/>
  <c r="AD39"/>
  <c r="W40"/>
  <c r="U42"/>
  <c r="AE42"/>
  <c r="AC22"/>
  <c r="AC29"/>
  <c r="P43"/>
  <c r="P44" s="1"/>
  <c r="W22"/>
  <c r="AC23"/>
  <c r="W25"/>
  <c r="W29"/>
  <c r="AA29" s="1"/>
  <c r="AF29" s="1"/>
  <c r="W33"/>
  <c r="T42"/>
  <c r="AD42"/>
  <c r="U40"/>
  <c r="AE40"/>
  <c r="U18"/>
  <c r="AE18"/>
  <c r="U22"/>
  <c r="AE22"/>
  <c r="U25"/>
  <c r="AA25" s="1"/>
  <c r="AF25" s="1"/>
  <c r="AE25"/>
  <c r="U29"/>
  <c r="AE29"/>
  <c r="U33"/>
  <c r="AE33"/>
  <c r="T40"/>
  <c r="AA40" s="1"/>
  <c r="AF40" s="1"/>
  <c r="AD40"/>
  <c r="T22"/>
  <c r="T25"/>
  <c r="T29"/>
  <c r="T33"/>
  <c r="AA33" s="1"/>
  <c r="AF33" s="1"/>
  <c r="AA32" l="1"/>
  <c r="AF32" s="1"/>
  <c r="Z43"/>
  <c r="AB13"/>
  <c r="AB43" s="1"/>
  <c r="AB44" s="1"/>
  <c r="AA42"/>
  <c r="AF42" s="1"/>
  <c r="T18"/>
  <c r="AA18" s="1"/>
  <c r="W32"/>
  <c r="AE21"/>
  <c r="AD43"/>
  <c r="AD44" s="1"/>
  <c r="AD28"/>
  <c r="AC37"/>
  <c r="AC32"/>
  <c r="W21"/>
  <c r="T13"/>
  <c r="AE24"/>
  <c r="T28"/>
  <c r="AD37"/>
  <c r="AE38"/>
  <c r="U38"/>
  <c r="W38"/>
  <c r="AA38"/>
  <c r="AD38"/>
  <c r="T38"/>
  <c r="AC38"/>
  <c r="AE14"/>
  <c r="AE43" s="1"/>
  <c r="AE44" s="1"/>
  <c r="U14"/>
  <c r="W14"/>
  <c r="W43" s="1"/>
  <c r="W44" s="1"/>
  <c r="AD14"/>
  <c r="AC14"/>
  <c r="AC43" s="1"/>
  <c r="AC44" s="1"/>
  <c r="T14"/>
  <c r="AA14" s="1"/>
  <c r="AF14" s="1"/>
  <c r="U32"/>
  <c r="U17"/>
  <c r="AA17" s="1"/>
  <c r="AF17" s="1"/>
  <c r="T21"/>
  <c r="AD18"/>
  <c r="AC28"/>
  <c r="AC18"/>
  <c r="W18"/>
  <c r="W17"/>
  <c r="U21"/>
  <c r="T24"/>
  <c r="AC17"/>
  <c r="U13"/>
  <c r="U24"/>
  <c r="AE28"/>
  <c r="T37"/>
  <c r="AA37" s="1"/>
  <c r="AD17"/>
  <c r="AF27"/>
  <c r="U28"/>
  <c r="AE17"/>
  <c r="AD21"/>
  <c r="AF37" l="1"/>
  <c r="AA28"/>
  <c r="AF28" s="1"/>
  <c r="AA21"/>
  <c r="AF21" s="1"/>
  <c r="AA24"/>
  <c r="AF24" s="1"/>
  <c r="U43"/>
  <c r="U44" s="1"/>
  <c r="AF38"/>
  <c r="T43"/>
  <c r="T44" s="1"/>
  <c r="AF44" s="1"/>
  <c r="AF46" s="1"/>
  <c r="AA13"/>
  <c r="AF18"/>
  <c r="AA43" l="1"/>
  <c r="AF13"/>
  <c r="AF43" s="1"/>
</calcChain>
</file>

<file path=xl/comments1.xml><?xml version="1.0" encoding="utf-8"?>
<comments xmlns="http://schemas.openxmlformats.org/spreadsheetml/2006/main">
  <authors>
    <author>Consejo Estatal de Promoción Económica</author>
  </authors>
  <commentList>
    <comment ref="W13" authorId="0">
      <text>
        <r>
          <rPr>
            <b/>
            <sz val="10"/>
            <color indexed="81"/>
            <rFont val="Tahoma"/>
            <family val="2"/>
          </rPr>
          <t>ESTA CANTIDAD ES
EL TOPE MENSUAL BIMESTRAL ES
$1,898.70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<sst xmlns="http://schemas.openxmlformats.org/spreadsheetml/2006/main" count="368" uniqueCount="179">
  <si>
    <t>PLANTILLA DE PERSONAL 2017</t>
  </si>
  <si>
    <r>
      <t xml:space="preserve">ORGANISMO:  </t>
    </r>
    <r>
      <rPr>
        <b/>
        <sz val="18"/>
        <rFont val="Arial"/>
        <family val="2"/>
      </rPr>
      <t>CONSEJO ESTATAL DE PROMOCIÓN ECONÓMICA</t>
    </r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</si>
  <si>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</si>
  <si>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</si>
  <si>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</si>
  <si>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</si>
  <si>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</si>
  <si>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</si>
  <si>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</si>
  <si>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</si>
  <si>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</si>
  <si>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</si>
  <si>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</si>
  <si>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</si>
  <si>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</si>
  <si>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</si>
  <si>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</si>
  <si>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</si>
  <si>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</si>
  <si>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1131</t>
  </si>
  <si>
    <t>SOBRE
SUELDO
1131</t>
  </si>
  <si>
    <t>SUMA 
1131</t>
  </si>
  <si>
    <t>QUINQUENIO ANUAL
1311</t>
  </si>
  <si>
    <t>CUOTAS A
PENSIONES
1431</t>
  </si>
  <si>
    <t>CUOTAS PARA
LA VIVIENDA
1421</t>
  </si>
  <si>
    <t>CUOTAS 
AL IMSS
1412</t>
  </si>
  <si>
    <t>CUOTAS
AL S.A.R.
1432</t>
  </si>
  <si>
    <t>DESPENSA
1712</t>
  </si>
  <si>
    <t>PASAJES
1713</t>
  </si>
  <si>
    <t>IMPACTO AL
SALARIO
1801</t>
  </si>
  <si>
    <t>TOTAL MENSUAL</t>
  </si>
  <si>
    <t>IMPACTO AL
SALARIO
1611</t>
  </si>
  <si>
    <t>AGUINALDO     1322</t>
  </si>
  <si>
    <t>PRIMA VACACIONAL   1321</t>
  </si>
  <si>
    <t>ESTIMULO AL SERV.PÚBLICO   1715</t>
  </si>
  <si>
    <t>TOTAL ANUAL</t>
  </si>
  <si>
    <t>20 DIAS POR AÑO</t>
  </si>
  <si>
    <t>07</t>
  </si>
  <si>
    <t>01</t>
  </si>
  <si>
    <t>00190</t>
  </si>
  <si>
    <t>REYNOSO VILCHES LUIS ENRIQUE</t>
  </si>
  <si>
    <t>REVL610225RZA</t>
  </si>
  <si>
    <t>C</t>
  </si>
  <si>
    <t>DIR. GRAL.</t>
  </si>
  <si>
    <t>JUÁREZ MARTÍNEZ DAVID</t>
  </si>
  <si>
    <t>JUMD661219RI3</t>
  </si>
  <si>
    <t>COORD. GRAL.</t>
  </si>
  <si>
    <t>DIRECCIÓN GENERAL</t>
  </si>
  <si>
    <t>ALEJANDRO PALMA SUGEI MIZOKI</t>
  </si>
  <si>
    <t>AEPS790923AM7</t>
  </si>
  <si>
    <t>COORD.GRAL.DE ANÁLISIS ECONÓMICO Y COMPETITIVIDAD</t>
  </si>
  <si>
    <t>VARGAS MADRID MARISELA</t>
  </si>
  <si>
    <t>VAMM6907018F8</t>
  </si>
  <si>
    <t>DIR.EVALUAC.Y SEG.</t>
  </si>
  <si>
    <t>COORDINACIÓN GENERAL</t>
  </si>
  <si>
    <t>GUADALAJARA GUTIÉRREZ NORMA</t>
  </si>
  <si>
    <t>GUGN750107SF3</t>
  </si>
  <si>
    <t>DIR.REGIONAL</t>
  </si>
  <si>
    <t>HERRERA ALCALÁ ÁNGEL</t>
  </si>
  <si>
    <t>HEAA780414MY6</t>
  </si>
  <si>
    <t>DIR. PARQUES INDUSTR.</t>
  </si>
  <si>
    <t>QUIRARTE CHOLICO HÉCTOR HUGO</t>
  </si>
  <si>
    <t>QUCH770903IT7</t>
  </si>
  <si>
    <t>DIR. ADMVO.</t>
  </si>
  <si>
    <t>ELIZALDE LOZANO LUIS ARMANDO</t>
  </si>
  <si>
    <t>EILL471118PVA</t>
  </si>
  <si>
    <t>DIR. ANALISIS</t>
  </si>
  <si>
    <t>CULEBRO PÉREZ JOSE JUAN</t>
  </si>
  <si>
    <t>CUPJ750512226</t>
  </si>
  <si>
    <t>DIR. JURIDICO</t>
  </si>
  <si>
    <t>CASTELLANOS REUL CLAUDIA</t>
  </si>
  <si>
    <t>CARC7811085EA</t>
  </si>
  <si>
    <t>COORDIN. REGIONAL</t>
  </si>
  <si>
    <t>DIRECCIÓN DE EVALUACIÓN Y SEGUIMIENTO</t>
  </si>
  <si>
    <t>VACANTE</t>
  </si>
  <si>
    <t>PÉREZ FRANCO EDUARDO</t>
  </si>
  <si>
    <t>PEFE820512II2</t>
  </si>
  <si>
    <t>SERNA ORTIZ MARIO ALBERTO</t>
  </si>
  <si>
    <t>SEOM540103T15</t>
  </si>
  <si>
    <t>BARRAZA ZATARAIN IRIS JOSYANE</t>
  </si>
  <si>
    <t>BAZI780704AG3</t>
  </si>
  <si>
    <t>RODRIGUEZ CARDENAS ADRIAN</t>
  </si>
  <si>
    <t>ROCA800801F61</t>
  </si>
  <si>
    <t>ASISTENTE JURIDICO</t>
  </si>
  <si>
    <t>DIRECCIÓN JURÍDICA</t>
  </si>
  <si>
    <t>FERNANDEZ GUERRERO MARIA AURORA</t>
  </si>
  <si>
    <t>FEGA7701059C1</t>
  </si>
  <si>
    <t>VALENCIA CASTRO LIDIA CATALINA</t>
  </si>
  <si>
    <t>VACL650106N31</t>
  </si>
  <si>
    <t>MORALES CIRO JULIO</t>
  </si>
  <si>
    <t>MOCJ720107622</t>
  </si>
  <si>
    <t>ASISTENTE EVAL.Y SEG.</t>
  </si>
  <si>
    <t>PADILLA BAUTISTA MA. Del CARMEN</t>
  </si>
  <si>
    <t>PABC680120AW6</t>
  </si>
  <si>
    <t>GAMBOA RODRIGUEZ MARIA DEL CARMEN</t>
  </si>
  <si>
    <t>GARC710610AD0</t>
  </si>
  <si>
    <t>ASISTENTE ANALISIS</t>
  </si>
  <si>
    <t>DIRECCIÓN DE ANALISIS</t>
  </si>
  <si>
    <t>RODRIGUEZ GOMEZ GILBERTO JESUS</t>
  </si>
  <si>
    <t>ROGG7106118A6</t>
  </si>
  <si>
    <t>VELASCO ESPINOZA CLAUDIA ANGELICA</t>
  </si>
  <si>
    <t>VEEC720502M55</t>
  </si>
  <si>
    <t>CONTADOR A</t>
  </si>
  <si>
    <t>DIRECCIÓN ADMINISTRATIVA</t>
  </si>
  <si>
    <t>NUÑEZ PRECIADO CARLOS ISRAEL</t>
  </si>
  <si>
    <t>NUPC790203P9A</t>
  </si>
  <si>
    <t>ENCARGADO SISTEMAS</t>
  </si>
  <si>
    <t>GONZALEZ ACEVES JOSEFINA</t>
  </si>
  <si>
    <t>GOAJ6808045A9</t>
  </si>
  <si>
    <t>ASISTENTE DIR. GRAL.</t>
  </si>
  <si>
    <t>TECALCO SANCHEZ VIANEY</t>
  </si>
  <si>
    <t>TESV750406MVZ</t>
  </si>
  <si>
    <t>AUXILIAR ADMVO.</t>
  </si>
  <si>
    <t>RAMÍREZ SALAZAR SERGIO ALBERTO</t>
  </si>
  <si>
    <t>RASS771008C94</t>
  </si>
  <si>
    <t>CASILLAS FLORES JOSE LUIS</t>
  </si>
  <si>
    <t>CAFL5101111X6</t>
  </si>
  <si>
    <t>B</t>
  </si>
  <si>
    <t>AUXILIAR JURIDICO</t>
  </si>
  <si>
    <t>DE ALBA GARCIA DE ALBA ADRIANA ABIGAIL</t>
  </si>
  <si>
    <t>AAGA710310J56</t>
  </si>
  <si>
    <t>RECEPCION</t>
  </si>
  <si>
    <t>CORNEJO ARANA GAD ISRAEL</t>
  </si>
  <si>
    <t>COAG801117E48</t>
  </si>
  <si>
    <t>CHOFER MENSAJERO</t>
  </si>
  <si>
    <t>HERNANDEZ DIAZ ROSA PATRICIA</t>
  </si>
  <si>
    <t>HEDR811114157</t>
  </si>
  <si>
    <t>INTENDENCIA</t>
  </si>
  <si>
    <t>TOTAL DE PLAZAS</t>
  </si>
  <si>
    <t xml:space="preserve"> </t>
  </si>
  <si>
    <t>SUELDO EVENTUAL Y HONORARIOS PROFESIONALES</t>
  </si>
  <si>
    <t>Personal Eventual ( en su caso )</t>
  </si>
  <si>
    <t>Total capitulo 1000</t>
  </si>
  <si>
    <t>DESCRIPCIÓN DE LOS CONCEPTOS DE LAS COLUMNAS</t>
  </si>
  <si>
    <t>NÚMERO DE LA DEPENDENCIA CABEZA DE SECTOR</t>
  </si>
  <si>
    <t>ORG.</t>
  </si>
  <si>
    <t>NUMERO DE ORGANISMO</t>
  </si>
  <si>
    <t>NUMERO DE PROGRAMA DE GOBIERNO</t>
  </si>
  <si>
    <t>NUMERO DE PROCESO</t>
  </si>
  <si>
    <t xml:space="preserve">NUMERO DE LA UNIDAD EJECUTORA DEL GASTO </t>
  </si>
  <si>
    <t>BENEFICIARIO</t>
  </si>
  <si>
    <t>NOMBRE DEL PERSONAL QUE OCUPA LA PLAZA</t>
  </si>
  <si>
    <t>RFC DEL BENEFICIARIO</t>
  </si>
  <si>
    <t>FECHA DE INGRESO DEL BENEFICIARIO</t>
  </si>
  <si>
    <t>NUMERO DE NIVEL DE LA PLAZA</t>
  </si>
  <si>
    <t>JOR.</t>
  </si>
  <si>
    <t>NUMERO DE HORAS QUE EMPRENDE LA JORNADA LABORAL DE BENEFICIARIO (SEMANAL)</t>
  </si>
  <si>
    <t>CATEG.</t>
  </si>
  <si>
    <t>B= BASE       C= CONFIANZA</t>
  </si>
  <si>
    <t>DESCRIPCIÓN DEL NOMBRAMIENTO DEL BENEFICIARIO</t>
  </si>
  <si>
    <t>ZONA ECONÓMICA</t>
  </si>
  <si>
    <t>NUMERO DE LA ZONA ECONÓMICA DE LA PLAZA</t>
  </si>
  <si>
    <t>DIRECCIÓN O ÁREA DE ADSCRIPCIÓN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</si>
  <si>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</si>
  <si>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</si>
  <si>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</si>
  <si>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</si>
  <si>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</si>
  <si>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</si>
  <si>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</si>
  <si>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</si>
  <si>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CUOTAS A PENSIONES</t>
  </si>
  <si>
    <t>APORTACIÓN PATRONAL A PENSIONES DEL ESTADO</t>
  </si>
  <si>
    <t>CUOTAS PARA LA 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</si>
  <si>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</si>
  <si>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</si>
  <si>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</si>
  <si>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</si>
  <si>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</si>
  <si>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</si>
  <si>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</si>
  <si>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</si>
  <si>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</si>
  <si>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</si>
  <si>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AGUINALDO</t>
  </si>
  <si>
    <t>APORTACIÓN PATRONAL PARA AGUINALDO</t>
  </si>
  <si>
    <t>PRIMA VACACIONAL</t>
  </si>
  <si>
    <t>MONTO ANUAL QUE OTORGA EL PATRÓN POR ESTE CONCEPTO</t>
  </si>
  <si>
    <t xml:space="preserve">ESTÍMULO AL SERVIDOR PÚBLICO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</si>
</sst>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0_ ;[Red]\-#,##0.000000\ "/>
    <numFmt numFmtId="166" formatCode="_-[$€-2]* #,##0.00_-;\-[$€-2]* #,##0.00_-;_-[$€-2]* &quot;-&quot;??_-"/>
    <numFmt numFmtId="167" formatCode="[$-80A]General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5400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/>
    </xf>
    <xf numFmtId="44" fontId="3" fillId="0" borderId="0" xfId="2" applyFont="1" applyAlignment="1">
      <alignment horizontal="center" vertical="center"/>
    </xf>
    <xf numFmtId="44" fontId="3" fillId="0" borderId="0" xfId="2" applyFont="1" applyAlignment="1">
      <alignment vertical="center"/>
    </xf>
    <xf numFmtId="0" fontId="5" fillId="2" borderId="4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8" fillId="3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3" fillId="0" borderId="9" xfId="3" applyBorder="1"/>
    <xf numFmtId="0" fontId="9" fillId="0" borderId="7" xfId="3" applyFont="1" applyFill="1" applyBorder="1" applyAlignment="1">
      <alignment horizontal="left"/>
    </xf>
    <xf numFmtId="15" fontId="9" fillId="0" borderId="10" xfId="4" applyNumberFormat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left"/>
    </xf>
    <xf numFmtId="0" fontId="3" fillId="0" borderId="10" xfId="3" applyBorder="1" applyAlignment="1">
      <alignment horizontal="center" vertical="center" wrapText="1"/>
    </xf>
    <xf numFmtId="44" fontId="3" fillId="0" borderId="10" xfId="2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vertical="center"/>
    </xf>
    <xf numFmtId="44" fontId="3" fillId="0" borderId="10" xfId="1" applyNumberFormat="1" applyFont="1" applyFill="1" applyBorder="1" applyAlignment="1">
      <alignment vertical="center"/>
    </xf>
    <xf numFmtId="44" fontId="3" fillId="0" borderId="7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2" xfId="3" applyFont="1" applyFill="1" applyBorder="1"/>
    <xf numFmtId="0" fontId="9" fillId="0" borderId="13" xfId="3" applyFont="1" applyFill="1" applyBorder="1" applyAlignment="1">
      <alignment horizontal="left"/>
    </xf>
    <xf numFmtId="15" fontId="9" fillId="0" borderId="13" xfId="3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/>
    </xf>
    <xf numFmtId="44" fontId="3" fillId="0" borderId="13" xfId="2" applyFont="1" applyFill="1" applyBorder="1" applyAlignment="1">
      <alignment vertical="center"/>
    </xf>
    <xf numFmtId="4" fontId="3" fillId="0" borderId="13" xfId="1" applyNumberFormat="1" applyFont="1" applyFill="1" applyBorder="1" applyAlignment="1">
      <alignment vertical="center"/>
    </xf>
    <xf numFmtId="4" fontId="3" fillId="0" borderId="13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vertical="center"/>
    </xf>
    <xf numFmtId="4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horizontal="left" wrapText="1"/>
    </xf>
    <xf numFmtId="165" fontId="3" fillId="0" borderId="0" xfId="1" applyNumberFormat="1" applyFont="1" applyFill="1" applyAlignment="1">
      <alignment vertical="center"/>
    </xf>
    <xf numFmtId="0" fontId="9" fillId="0" borderId="13" xfId="3" applyFont="1" applyFill="1" applyBorder="1"/>
    <xf numFmtId="0" fontId="11" fillId="0" borderId="13" xfId="3" applyFont="1" applyBorder="1"/>
    <xf numFmtId="0" fontId="3" fillId="0" borderId="13" xfId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3" fillId="0" borderId="12" xfId="3" applyFont="1" applyFill="1" applyBorder="1" applyAlignment="1"/>
    <xf numFmtId="0" fontId="11" fillId="0" borderId="13" xfId="3" applyFont="1" applyFill="1" applyBorder="1"/>
    <xf numFmtId="0" fontId="3" fillId="0" borderId="13" xfId="3" applyFont="1" applyBorder="1" applyAlignment="1">
      <alignment horizontal="center" vertical="center"/>
    </xf>
    <xf numFmtId="15" fontId="9" fillId="0" borderId="13" xfId="4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left"/>
    </xf>
    <xf numFmtId="44" fontId="3" fillId="0" borderId="15" xfId="2" applyFont="1" applyFill="1" applyBorder="1" applyAlignment="1">
      <alignment vertical="center"/>
    </xf>
    <xf numFmtId="4" fontId="3" fillId="0" borderId="15" xfId="1" applyNumberFormat="1" applyFont="1" applyFill="1" applyBorder="1" applyAlignment="1">
      <alignment vertical="center"/>
    </xf>
    <xf numFmtId="164" fontId="3" fillId="0" borderId="15" xfId="1" applyNumberFormat="1" applyFont="1" applyFill="1" applyBorder="1" applyAlignment="1">
      <alignment vertical="center"/>
    </xf>
    <xf numFmtId="44" fontId="3" fillId="0" borderId="13" xfId="5" applyFont="1" applyFill="1" applyBorder="1"/>
    <xf numFmtId="0" fontId="3" fillId="0" borderId="16" xfId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0" fontId="3" fillId="0" borderId="16" xfId="3" applyFont="1" applyFill="1" applyBorder="1"/>
    <xf numFmtId="0" fontId="9" fillId="0" borderId="17" xfId="3" applyFont="1" applyFill="1" applyBorder="1" applyAlignment="1">
      <alignment horizontal="left"/>
    </xf>
    <xf numFmtId="15" fontId="9" fillId="0" borderId="17" xfId="3" applyNumberFormat="1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1" fillId="0" borderId="17" xfId="3" applyFont="1" applyFill="1" applyBorder="1" applyAlignment="1">
      <alignment horizontal="left"/>
    </xf>
    <xf numFmtId="0" fontId="3" fillId="0" borderId="17" xfId="1" applyFont="1" applyFill="1" applyBorder="1" applyAlignment="1">
      <alignment horizontal="center" vertical="center"/>
    </xf>
    <xf numFmtId="44" fontId="3" fillId="0" borderId="17" xfId="5" applyFont="1" applyFill="1" applyBorder="1"/>
    <xf numFmtId="4" fontId="3" fillId="0" borderId="17" xfId="1" applyNumberFormat="1" applyFont="1" applyFill="1" applyBorder="1" applyAlignment="1">
      <alignment vertical="center"/>
    </xf>
    <xf numFmtId="4" fontId="3" fillId="0" borderId="17" xfId="1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vertical="center"/>
    </xf>
    <xf numFmtId="44" fontId="3" fillId="0" borderId="17" xfId="1" applyNumberFormat="1" applyFont="1" applyFill="1" applyBorder="1" applyAlignment="1">
      <alignment vertical="center"/>
    </xf>
    <xf numFmtId="164" fontId="3" fillId="0" borderId="19" xfId="1" applyNumberFormat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44" fontId="12" fillId="0" borderId="0" xfId="1" applyNumberFormat="1" applyFont="1" applyFill="1" applyAlignment="1">
      <alignment horizontal="center" vertical="center"/>
    </xf>
    <xf numFmtId="44" fontId="8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" fontId="7" fillId="2" borderId="0" xfId="1" applyNumberFormat="1" applyFont="1" applyFill="1" applyAlignment="1">
      <alignment vertical="center"/>
    </xf>
    <xf numFmtId="4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44" fontId="3" fillId="2" borderId="0" xfId="1" applyNumberFormat="1" applyFont="1" applyFill="1" applyBorder="1" applyAlignment="1">
      <alignment vertical="center"/>
    </xf>
    <xf numFmtId="44" fontId="3" fillId="2" borderId="0" xfId="2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/>
    </xf>
    <xf numFmtId="44" fontId="8" fillId="4" borderId="0" xfId="2" applyFont="1" applyFill="1" applyBorder="1" applyAlignment="1">
      <alignment vertical="center"/>
    </xf>
    <xf numFmtId="44" fontId="3" fillId="0" borderId="0" xfId="1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3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44" fontId="14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4" fontId="3" fillId="0" borderId="0" xfId="1" applyNumberFormat="1" applyFont="1" applyFill="1" applyAlignment="1">
      <alignment horizontal="center" vertical="center"/>
    </xf>
    <xf numFmtId="44" fontId="8" fillId="0" borderId="0" xfId="2" applyFont="1" applyFill="1" applyBorder="1" applyAlignment="1">
      <alignment horizontal="center" vertical="center"/>
    </xf>
    <xf numFmtId="44" fontId="3" fillId="0" borderId="0" xfId="1" applyNumberFormat="1" applyFont="1" applyFill="1" applyAlignment="1">
      <alignment vertical="center"/>
    </xf>
    <xf numFmtId="44" fontId="12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44" fontId="15" fillId="0" borderId="0" xfId="1" applyNumberFormat="1" applyFont="1" applyFill="1" applyBorder="1" applyAlignment="1">
      <alignment vertical="center"/>
    </xf>
    <xf numFmtId="44" fontId="16" fillId="5" borderId="0" xfId="1" applyNumberFormat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7" fillId="0" borderId="20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4" fontId="3" fillId="0" borderId="20" xfId="1" applyNumberFormat="1" applyFont="1" applyBorder="1" applyAlignment="1">
      <alignment vertical="center"/>
    </xf>
    <xf numFmtId="4" fontId="7" fillId="0" borderId="0" xfId="1" applyNumberFormat="1" applyFont="1" applyFill="1" applyAlignment="1">
      <alignment vertical="center"/>
    </xf>
    <xf numFmtId="4" fontId="3" fillId="0" borderId="0" xfId="1" applyNumberFormat="1" applyFont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50">
    <cellStyle name="Euro" xfId="6"/>
    <cellStyle name="Excel Built-in Normal" xfId="7"/>
    <cellStyle name="Millares 2" xfId="8"/>
    <cellStyle name="Millares 2 2" xfId="9"/>
    <cellStyle name="Millares 2 3" xfId="10"/>
    <cellStyle name="Millares 3" xfId="11"/>
    <cellStyle name="Millares 4" xfId="12"/>
    <cellStyle name="Millares 5" xfId="13"/>
    <cellStyle name="Millares 6" xfId="14"/>
    <cellStyle name="Moneda 2" xfId="2"/>
    <cellStyle name="Moneda 2 2" xfId="15"/>
    <cellStyle name="Moneda 3" xfId="16"/>
    <cellStyle name="Moneda 3 2" xfId="17"/>
    <cellStyle name="Moneda 3 2 2" xfId="18"/>
    <cellStyle name="Moneda 3 3" xfId="19"/>
    <cellStyle name="Moneda 3 3 2" xfId="20"/>
    <cellStyle name="Moneda 3 3 2 2" xfId="21"/>
    <cellStyle name="Moneda 3 3 3" xfId="22"/>
    <cellStyle name="Moneda 3 4" xfId="23"/>
    <cellStyle name="Moneda 4" xfId="5"/>
    <cellStyle name="Moneda 4 2" xfId="24"/>
    <cellStyle name="Moneda 4 2 2" xfId="25"/>
    <cellStyle name="Moneda 4 3" xfId="26"/>
    <cellStyle name="Moneda 5" xfId="27"/>
    <cellStyle name="Moneda 6" xfId="28"/>
    <cellStyle name="Normal" xfId="0" builtinId="0"/>
    <cellStyle name="Normal 10" xfId="29"/>
    <cellStyle name="Normal 10 2" xfId="30"/>
    <cellStyle name="Normal 11" xfId="31"/>
    <cellStyle name="Normal 12" xfId="32"/>
    <cellStyle name="Normal 13 2" xfId="33"/>
    <cellStyle name="Normal 2" xfId="3"/>
    <cellStyle name="Normal 2 2" xfId="34"/>
    <cellStyle name="Normal 2 3" xfId="35"/>
    <cellStyle name="Normal 2 4" xfId="36"/>
    <cellStyle name="Normal 3" xfId="37"/>
    <cellStyle name="Normal 3 2" xfId="38"/>
    <cellStyle name="Normal 4" xfId="39"/>
    <cellStyle name="Normal 4 2" xfId="40"/>
    <cellStyle name="Normal 4 3" xfId="41"/>
    <cellStyle name="Normal 5" xfId="42"/>
    <cellStyle name="Normal 6" xfId="43"/>
    <cellStyle name="Normal 7" xfId="44"/>
    <cellStyle name="Normal 8" xfId="45"/>
    <cellStyle name="Normal 9" xfId="46"/>
    <cellStyle name="Normal_~9885111" xfId="1"/>
    <cellStyle name="Normal_Muestra Plantilla" xfId="4"/>
    <cellStyle name="Porcentual 2" xfId="47"/>
    <cellStyle name="Porcentual 3" xfId="48"/>
    <cellStyle name="Porcentual 4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4</xdr:row>
      <xdr:rowOff>27213</xdr:rowOff>
    </xdr:from>
    <xdr:to>
      <xdr:col>6</xdr:col>
      <xdr:colOff>1347107</xdr:colOff>
      <xdr:row>8</xdr:row>
      <xdr:rowOff>70521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07" y="941613"/>
          <a:ext cx="3638550" cy="122440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Mvargas.CEPEGOB\Downloads\Documents\MARISELA%20VARGAS\1%20-%20JUNTAS%20DE%20GOBIERNO\0%20-%20JUNTA%20-%20AGOSTO%202013\PROCESO\046.2007%20LUISANA%20FLORES%20GONZALE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Cvelasco\AppData\Local\Temp\notesF4CC6D\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I326"/>
  <sheetViews>
    <sheetView showGridLines="0" tabSelected="1" topLeftCell="A4" zoomScale="80" zoomScaleNormal="80" workbookViewId="0">
      <pane ySplit="9" topLeftCell="A13" activePane="bottomLeft" state="frozen"/>
      <selection activeCell="M4" sqref="M4"/>
      <selection pane="bottomLeft" activeCell="S8" sqref="S8"/>
    </sheetView>
  </sheetViews>
  <sheetFormatPr baseColWidth="10" defaultColWidth="9.140625" defaultRowHeight="12.75"/>
  <cols>
    <col min="1" max="1" width="6.85546875" style="1" customWidth="1"/>
    <col min="2" max="2" width="4.85546875" style="1" customWidth="1"/>
    <col min="3" max="3" width="6.7109375" style="1" customWidth="1"/>
    <col min="4" max="4" width="5" style="1" customWidth="1"/>
    <col min="5" max="5" width="4" style="1" customWidth="1"/>
    <col min="6" max="6" width="7.140625" style="2" customWidth="1"/>
    <col min="7" max="7" width="43.7109375" style="3" customWidth="1"/>
    <col min="8" max="8" width="25.140625" style="3" customWidth="1"/>
    <col min="9" max="9" width="29.42578125" style="1" customWidth="1"/>
    <col min="10" max="10" width="8.140625" style="1" customWidth="1"/>
    <col min="11" max="11" width="6.28515625" style="1" customWidth="1"/>
    <col min="12" max="12" width="9.5703125" style="1" customWidth="1"/>
    <col min="13" max="13" width="23.28515625" style="3" customWidth="1"/>
    <col min="14" max="14" width="16.140625" style="3" customWidth="1"/>
    <col min="15" max="15" width="42.7109375" style="1" customWidth="1"/>
    <col min="16" max="16" width="15.85546875" style="1" customWidth="1"/>
    <col min="17" max="17" width="10.5703125" style="4" hidden="1" customWidth="1"/>
    <col min="18" max="18" width="15.85546875" style="4" hidden="1" customWidth="1"/>
    <col min="19" max="19" width="15.140625" style="4" customWidth="1"/>
    <col min="20" max="20" width="15.28515625" style="3" customWidth="1"/>
    <col min="21" max="22" width="17.140625" style="3" customWidth="1"/>
    <col min="23" max="23" width="13.7109375" style="3" customWidth="1"/>
    <col min="24" max="24" width="14.42578125" style="3" customWidth="1"/>
    <col min="25" max="25" width="14" style="3" customWidth="1"/>
    <col min="26" max="26" width="15.85546875" style="3" customWidth="1"/>
    <col min="27" max="27" width="15" style="3" customWidth="1"/>
    <col min="28" max="28" width="16.42578125" style="3" customWidth="1"/>
    <col min="29" max="29" width="16.140625" style="3" customWidth="1"/>
    <col min="30" max="30" width="18.5703125" style="3" customWidth="1"/>
    <col min="31" max="31" width="20.42578125" style="3" customWidth="1"/>
    <col min="32" max="32" width="19.85546875" style="3" customWidth="1"/>
    <col min="33" max="33" width="21.28515625" style="3" hidden="1" customWidth="1"/>
    <col min="34" max="34" width="48.28515625" style="3" customWidth="1"/>
    <col min="35" max="35" width="11.28515625" style="3" bestFit="1" customWidth="1"/>
    <col min="36" max="16384" width="9.140625" style="3"/>
  </cols>
  <sheetData>
    <row r="1" spans="1:34" ht="23.25">
      <c r="W1" s="5">
        <v>70.099999999999994</v>
      </c>
    </row>
    <row r="4" spans="1:34" ht="23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X4" s="5"/>
      <c r="Y4" s="5"/>
      <c r="Z4" s="5"/>
      <c r="AA4" s="5"/>
      <c r="AB4" s="5"/>
    </row>
    <row r="5" spans="1:34" ht="23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X5" s="5"/>
      <c r="Y5" s="5"/>
      <c r="Z5" s="5"/>
      <c r="AA5" s="5"/>
      <c r="AB5" s="5"/>
    </row>
    <row r="6" spans="1:34" ht="23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5"/>
      <c r="Y6" s="5"/>
      <c r="Z6" s="5"/>
      <c r="AA6" s="5"/>
      <c r="AB6" s="5"/>
    </row>
    <row r="7" spans="1:34" ht="23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X7" s="5"/>
      <c r="Y7" s="5"/>
      <c r="Z7" s="5"/>
      <c r="AA7" s="5"/>
      <c r="AB7" s="5"/>
    </row>
    <row r="8" spans="1:34" ht="23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 t="s">
        <v>0</v>
      </c>
      <c r="N8" s="5"/>
      <c r="O8" s="5"/>
      <c r="P8" s="5"/>
      <c r="Q8" s="5"/>
      <c r="R8" s="5"/>
      <c r="S8" s="5"/>
      <c r="T8" s="5"/>
      <c r="U8" s="5"/>
      <c r="V8" s="5"/>
      <c r="X8" s="5"/>
      <c r="Y8" s="5"/>
      <c r="Z8" s="5"/>
      <c r="AA8" s="5"/>
      <c r="AB8" s="5"/>
    </row>
    <row r="9" spans="1:34" ht="24" customHeight="1">
      <c r="A9" s="3"/>
      <c r="B9" s="6"/>
      <c r="D9" s="128"/>
      <c r="E9" s="128"/>
      <c r="F9" s="128"/>
      <c r="G9" s="128"/>
      <c r="H9" s="128"/>
      <c r="I9" s="128"/>
      <c r="J9" s="128"/>
      <c r="K9" s="128"/>
      <c r="L9" s="128"/>
      <c r="M9" s="128"/>
      <c r="O9" s="7"/>
    </row>
    <row r="10" spans="1:34" ht="24" customHeight="1">
      <c r="A10" s="6" t="s">
        <v>1</v>
      </c>
      <c r="B10" s="6"/>
      <c r="D10" s="8"/>
      <c r="E10" s="8"/>
      <c r="F10" s="8"/>
      <c r="G10" s="8"/>
      <c r="H10" s="8"/>
      <c r="I10" s="8"/>
      <c r="J10" s="8"/>
      <c r="K10" s="8"/>
      <c r="L10" s="8"/>
      <c r="M10" s="8"/>
      <c r="O10" s="7"/>
      <c r="P10" s="9"/>
      <c r="Q10" s="9"/>
      <c r="R10" s="9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4" ht="69.75" customHeight="1">
      <c r="P11" s="129" t="s">
        <v>2</v>
      </c>
      <c r="Q11" s="130"/>
      <c r="R11" s="130"/>
      <c r="S11" s="130"/>
      <c r="T11" s="130"/>
      <c r="U11" s="130"/>
      <c r="V11" s="130"/>
      <c r="W11" s="130"/>
      <c r="X11" s="130"/>
      <c r="Y11" s="130"/>
      <c r="Z11" s="131"/>
      <c r="AB11" s="132" t="s">
        <v>3</v>
      </c>
      <c r="AC11" s="133"/>
      <c r="AD11" s="133"/>
      <c r="AE11" s="134"/>
    </row>
    <row r="12" spans="1:34" s="15" customFormat="1" ht="80.25" customHeight="1" thickBot="1">
      <c r="A12" s="11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11" t="s">
        <v>11</v>
      </c>
      <c r="I12" s="11" t="s">
        <v>12</v>
      </c>
      <c r="J12" s="11" t="s">
        <v>13</v>
      </c>
      <c r="K12" s="11" t="s">
        <v>14</v>
      </c>
      <c r="L12" s="11" t="s">
        <v>15</v>
      </c>
      <c r="M12" s="11" t="s">
        <v>16</v>
      </c>
      <c r="N12" s="11" t="s">
        <v>17</v>
      </c>
      <c r="O12" s="11" t="s">
        <v>18</v>
      </c>
      <c r="P12" s="11" t="s">
        <v>19</v>
      </c>
      <c r="Q12" s="12" t="s">
        <v>20</v>
      </c>
      <c r="R12" s="12" t="s">
        <v>21</v>
      </c>
      <c r="S12" s="12" t="s">
        <v>22</v>
      </c>
      <c r="T12" s="12" t="s">
        <v>23</v>
      </c>
      <c r="U12" s="12" t="s">
        <v>24</v>
      </c>
      <c r="V12" s="12" t="s">
        <v>25</v>
      </c>
      <c r="W12" s="12" t="s">
        <v>26</v>
      </c>
      <c r="X12" s="12" t="s">
        <v>27</v>
      </c>
      <c r="Y12" s="12" t="s">
        <v>28</v>
      </c>
      <c r="Z12" s="12" t="s">
        <v>29</v>
      </c>
      <c r="AA12" s="13" t="s">
        <v>30</v>
      </c>
      <c r="AB12" s="13" t="s">
        <v>31</v>
      </c>
      <c r="AC12" s="13" t="s">
        <v>32</v>
      </c>
      <c r="AD12" s="13" t="s">
        <v>33</v>
      </c>
      <c r="AE12" s="13" t="s">
        <v>34</v>
      </c>
      <c r="AF12" s="13" t="s">
        <v>35</v>
      </c>
      <c r="AG12" s="14" t="s">
        <v>36</v>
      </c>
    </row>
    <row r="13" spans="1:34" s="36" customFormat="1" ht="29.25" customHeight="1">
      <c r="A13" s="16">
        <v>1</v>
      </c>
      <c r="B13" s="17" t="s">
        <v>37</v>
      </c>
      <c r="C13" s="17" t="s">
        <v>38</v>
      </c>
      <c r="D13" s="18">
        <v>3</v>
      </c>
      <c r="E13" s="17" t="s">
        <v>38</v>
      </c>
      <c r="F13" s="19" t="s">
        <v>39</v>
      </c>
      <c r="G13" s="20" t="s">
        <v>40</v>
      </c>
      <c r="H13" s="21" t="s">
        <v>41</v>
      </c>
      <c r="I13" s="22">
        <v>41340</v>
      </c>
      <c r="J13" s="23">
        <v>28</v>
      </c>
      <c r="K13" s="24">
        <v>40</v>
      </c>
      <c r="L13" s="24" t="s">
        <v>42</v>
      </c>
      <c r="M13" s="25" t="s">
        <v>43</v>
      </c>
      <c r="N13" s="24">
        <v>1</v>
      </c>
      <c r="O13" s="26"/>
      <c r="P13" s="27">
        <f>63240</f>
        <v>63240</v>
      </c>
      <c r="Q13" s="28">
        <v>0</v>
      </c>
      <c r="R13" s="28">
        <f t="shared" ref="R13:R42" si="0">+P13+Q13</f>
        <v>63240</v>
      </c>
      <c r="S13" s="29"/>
      <c r="T13" s="30">
        <f>(R13+Z13)*17.5%</f>
        <v>11509.68</v>
      </c>
      <c r="U13" s="30">
        <f t="shared" ref="U13:U42" si="1">(R13+Z13)*3%</f>
        <v>1973.0880000000002</v>
      </c>
      <c r="V13" s="30">
        <f>(1603.68/30*61)/2*1.04</f>
        <v>1695.6243200000001</v>
      </c>
      <c r="W13" s="30">
        <f>(80.04*30)/2</f>
        <v>1200.6000000000001</v>
      </c>
      <c r="X13" s="30">
        <v>2832</v>
      </c>
      <c r="Y13" s="30">
        <v>1992</v>
      </c>
      <c r="Z13" s="31">
        <f>P13*4%</f>
        <v>2529.6</v>
      </c>
      <c r="AA13" s="30">
        <f>R13+T13+U13+V13+W13+X13+Y13</f>
        <v>84442.992320000005</v>
      </c>
      <c r="AB13" s="30">
        <f>Z13*12</f>
        <v>30355.199999999997</v>
      </c>
      <c r="AC13" s="32">
        <f t="shared" ref="AC13:AC42" si="2">(R13+Z13)/30*50</f>
        <v>109616.00000000001</v>
      </c>
      <c r="AD13" s="32">
        <f t="shared" ref="AD13:AD42" si="3">(R13+Z13)/30*5</f>
        <v>10961.6</v>
      </c>
      <c r="AE13" s="32"/>
      <c r="AF13" s="33">
        <f t="shared" ref="AF13:AF42" si="4">(AA13*12)+AB13+AC13+AD13+AE13+S13</f>
        <v>1164248.70784</v>
      </c>
      <c r="AG13" s="34">
        <f>(P13+X13+Y13)/30*20</f>
        <v>45376</v>
      </c>
      <c r="AH13" s="35"/>
    </row>
    <row r="14" spans="1:34" s="36" customFormat="1" ht="24" customHeight="1">
      <c r="A14" s="37">
        <v>2</v>
      </c>
      <c r="B14" s="38" t="s">
        <v>37</v>
      </c>
      <c r="C14" s="38" t="s">
        <v>38</v>
      </c>
      <c r="D14" s="39">
        <v>3</v>
      </c>
      <c r="E14" s="38" t="s">
        <v>38</v>
      </c>
      <c r="F14" s="40" t="s">
        <v>39</v>
      </c>
      <c r="G14" s="41" t="s">
        <v>44</v>
      </c>
      <c r="H14" s="42" t="s">
        <v>45</v>
      </c>
      <c r="I14" s="43">
        <v>41351</v>
      </c>
      <c r="J14" s="44">
        <v>24</v>
      </c>
      <c r="K14" s="45">
        <v>40</v>
      </c>
      <c r="L14" s="45" t="s">
        <v>42</v>
      </c>
      <c r="M14" s="46" t="s">
        <v>46</v>
      </c>
      <c r="N14" s="45">
        <v>1</v>
      </c>
      <c r="O14" s="45" t="s">
        <v>47</v>
      </c>
      <c r="P14" s="47">
        <f>42280</f>
        <v>42280</v>
      </c>
      <c r="Q14" s="48">
        <v>0</v>
      </c>
      <c r="R14" s="48">
        <f t="shared" si="0"/>
        <v>42280</v>
      </c>
      <c r="S14" s="49"/>
      <c r="T14" s="50">
        <f t="shared" ref="T14:T42" si="5">(R14+Z14)*17.5%</f>
        <v>7694.9599999999991</v>
      </c>
      <c r="U14" s="50">
        <f t="shared" si="1"/>
        <v>1319.136</v>
      </c>
      <c r="V14" s="50">
        <f>(1555.79/30*61)/2*1.04</f>
        <v>1644.9886266666665</v>
      </c>
      <c r="W14" s="50">
        <f t="shared" ref="W14:W42" si="6">(R14+Z14)*2%</f>
        <v>879.42399999999998</v>
      </c>
      <c r="X14" s="50">
        <v>1865</v>
      </c>
      <c r="Y14" s="50">
        <v>1345</v>
      </c>
      <c r="Z14" s="51">
        <f>P14*4%</f>
        <v>1691.2</v>
      </c>
      <c r="AA14" s="50">
        <f t="shared" ref="AA14:AA42" si="7">R14+T14+U14+V14+W14+X14+Y14</f>
        <v>57028.508626666662</v>
      </c>
      <c r="AB14" s="50">
        <f>Z14*12</f>
        <v>20294.400000000001</v>
      </c>
      <c r="AC14" s="51">
        <f t="shared" si="2"/>
        <v>73285.333333333328</v>
      </c>
      <c r="AD14" s="51">
        <f t="shared" si="3"/>
        <v>7328.5333333333328</v>
      </c>
      <c r="AE14" s="51">
        <f t="shared" ref="AE14:AE42" si="8">(R14+Z14)/30*15</f>
        <v>21985.599999999999</v>
      </c>
      <c r="AF14" s="52">
        <f t="shared" si="4"/>
        <v>807235.97018666659</v>
      </c>
      <c r="AG14" s="34">
        <f t="shared" ref="AG14:AG42" si="9">(P14+X14+Y14)/30*20</f>
        <v>30326.666666666664</v>
      </c>
    </row>
    <row r="15" spans="1:34" s="36" customFormat="1" ht="24.75" customHeight="1">
      <c r="A15" s="37">
        <v>3</v>
      </c>
      <c r="B15" s="38" t="s">
        <v>37</v>
      </c>
      <c r="C15" s="38" t="s">
        <v>38</v>
      </c>
      <c r="D15" s="39">
        <v>3</v>
      </c>
      <c r="E15" s="38" t="s">
        <v>38</v>
      </c>
      <c r="F15" s="40" t="s">
        <v>39</v>
      </c>
      <c r="G15" s="41" t="s">
        <v>48</v>
      </c>
      <c r="H15" s="42" t="s">
        <v>49</v>
      </c>
      <c r="I15" s="43">
        <v>41883</v>
      </c>
      <c r="J15" s="44">
        <v>24</v>
      </c>
      <c r="K15" s="45">
        <v>40</v>
      </c>
      <c r="L15" s="45" t="s">
        <v>42</v>
      </c>
      <c r="M15" s="53" t="s">
        <v>50</v>
      </c>
      <c r="N15" s="45">
        <v>1</v>
      </c>
      <c r="O15" s="45" t="s">
        <v>47</v>
      </c>
      <c r="P15" s="47">
        <f>42280</f>
        <v>42280</v>
      </c>
      <c r="Q15" s="48">
        <v>0</v>
      </c>
      <c r="R15" s="48">
        <f t="shared" si="0"/>
        <v>42280</v>
      </c>
      <c r="S15" s="49"/>
      <c r="T15" s="50">
        <f t="shared" si="5"/>
        <v>7694.9599999999991</v>
      </c>
      <c r="U15" s="50">
        <f t="shared" si="1"/>
        <v>1319.136</v>
      </c>
      <c r="V15" s="50">
        <f>(1555.79/30*61)/2*1.04</f>
        <v>1644.9886266666665</v>
      </c>
      <c r="W15" s="50">
        <f t="shared" si="6"/>
        <v>879.42399999999998</v>
      </c>
      <c r="X15" s="50">
        <v>1865</v>
      </c>
      <c r="Y15" s="50">
        <v>1345</v>
      </c>
      <c r="Z15" s="51">
        <f t="shared" ref="Z15:Z42" si="10">P15*4%</f>
        <v>1691.2</v>
      </c>
      <c r="AA15" s="50">
        <f t="shared" si="7"/>
        <v>57028.508626666662</v>
      </c>
      <c r="AB15" s="50">
        <f t="shared" ref="AB15:AB42" si="11">Z15*12</f>
        <v>20294.400000000001</v>
      </c>
      <c r="AC15" s="51">
        <f t="shared" si="2"/>
        <v>73285.333333333328</v>
      </c>
      <c r="AD15" s="51">
        <f t="shared" si="3"/>
        <v>7328.5333333333328</v>
      </c>
      <c r="AE15" s="51">
        <f t="shared" si="8"/>
        <v>21985.599999999999</v>
      </c>
      <c r="AF15" s="52">
        <f t="shared" si="4"/>
        <v>807235.97018666659</v>
      </c>
      <c r="AG15" s="34">
        <f t="shared" si="9"/>
        <v>30326.666666666664</v>
      </c>
      <c r="AH15" s="54"/>
    </row>
    <row r="16" spans="1:34" s="58" customFormat="1" ht="24" customHeight="1">
      <c r="A16" s="37">
        <v>4</v>
      </c>
      <c r="B16" s="38" t="s">
        <v>37</v>
      </c>
      <c r="C16" s="38" t="s">
        <v>38</v>
      </c>
      <c r="D16" s="39">
        <v>3</v>
      </c>
      <c r="E16" s="38" t="s">
        <v>38</v>
      </c>
      <c r="F16" s="40" t="s">
        <v>39</v>
      </c>
      <c r="G16" s="41" t="s">
        <v>51</v>
      </c>
      <c r="H16" s="55" t="s">
        <v>52</v>
      </c>
      <c r="I16" s="43">
        <v>38915</v>
      </c>
      <c r="J16" s="44">
        <v>21</v>
      </c>
      <c r="K16" s="45">
        <v>40</v>
      </c>
      <c r="L16" s="45" t="s">
        <v>42</v>
      </c>
      <c r="M16" s="56" t="s">
        <v>53</v>
      </c>
      <c r="N16" s="45">
        <v>1</v>
      </c>
      <c r="O16" s="57" t="s">
        <v>54</v>
      </c>
      <c r="P16" s="47">
        <f>30883</f>
        <v>30883</v>
      </c>
      <c r="Q16" s="48">
        <v>0</v>
      </c>
      <c r="R16" s="48">
        <f t="shared" si="0"/>
        <v>30883</v>
      </c>
      <c r="S16" s="49">
        <v>2739.96</v>
      </c>
      <c r="T16" s="50">
        <f t="shared" si="5"/>
        <v>5620.7059999999992</v>
      </c>
      <c r="U16" s="50">
        <f t="shared" si="1"/>
        <v>963.54959999999994</v>
      </c>
      <c r="V16" s="50">
        <f>(1240.96/30*61)/2*1.04</f>
        <v>1312.1083733333332</v>
      </c>
      <c r="W16" s="50">
        <f t="shared" si="6"/>
        <v>642.3664</v>
      </c>
      <c r="X16" s="50">
        <v>1671</v>
      </c>
      <c r="Y16" s="50">
        <v>1133</v>
      </c>
      <c r="Z16" s="51">
        <f t="shared" si="10"/>
        <v>1235.32</v>
      </c>
      <c r="AA16" s="50">
        <f t="shared" si="7"/>
        <v>42225.730373333332</v>
      </c>
      <c r="AB16" s="50">
        <f t="shared" si="11"/>
        <v>14823.84</v>
      </c>
      <c r="AC16" s="51">
        <f t="shared" si="2"/>
        <v>53530.533333333333</v>
      </c>
      <c r="AD16" s="51">
        <f t="shared" si="3"/>
        <v>5353.0533333333333</v>
      </c>
      <c r="AE16" s="51">
        <f t="shared" si="8"/>
        <v>16059.16</v>
      </c>
      <c r="AF16" s="52">
        <f t="shared" si="4"/>
        <v>599215.31114666676</v>
      </c>
      <c r="AG16" s="34">
        <f t="shared" si="9"/>
        <v>22458</v>
      </c>
    </row>
    <row r="17" spans="1:33" s="58" customFormat="1" ht="24" customHeight="1">
      <c r="A17" s="37">
        <v>5</v>
      </c>
      <c r="B17" s="38" t="s">
        <v>37</v>
      </c>
      <c r="C17" s="38" t="s">
        <v>38</v>
      </c>
      <c r="D17" s="39">
        <v>3</v>
      </c>
      <c r="E17" s="38" t="s">
        <v>38</v>
      </c>
      <c r="F17" s="40" t="s">
        <v>39</v>
      </c>
      <c r="G17" s="41" t="s">
        <v>55</v>
      </c>
      <c r="H17" s="55" t="s">
        <v>56</v>
      </c>
      <c r="I17" s="43">
        <v>41372</v>
      </c>
      <c r="J17" s="44">
        <v>21</v>
      </c>
      <c r="K17" s="45">
        <v>40</v>
      </c>
      <c r="L17" s="45" t="s">
        <v>42</v>
      </c>
      <c r="M17" s="56" t="s">
        <v>57</v>
      </c>
      <c r="N17" s="45">
        <v>1</v>
      </c>
      <c r="O17" s="57" t="s">
        <v>54</v>
      </c>
      <c r="P17" s="47">
        <f>30883</f>
        <v>30883</v>
      </c>
      <c r="Q17" s="48">
        <v>0</v>
      </c>
      <c r="R17" s="48">
        <f t="shared" si="0"/>
        <v>30883</v>
      </c>
      <c r="S17" s="49"/>
      <c r="T17" s="50">
        <f t="shared" si="5"/>
        <v>5620.7059999999992</v>
      </c>
      <c r="U17" s="50">
        <f t="shared" si="1"/>
        <v>963.54959999999994</v>
      </c>
      <c r="V17" s="50">
        <f>(1238.04/30*61)/2*1.04</f>
        <v>1309.0209600000001</v>
      </c>
      <c r="W17" s="50">
        <f t="shared" si="6"/>
        <v>642.3664</v>
      </c>
      <c r="X17" s="50">
        <v>1671</v>
      </c>
      <c r="Y17" s="50">
        <v>1133</v>
      </c>
      <c r="Z17" s="51">
        <f t="shared" si="10"/>
        <v>1235.32</v>
      </c>
      <c r="AA17" s="50">
        <f t="shared" si="7"/>
        <v>42222.642959999997</v>
      </c>
      <c r="AB17" s="50">
        <f t="shared" si="11"/>
        <v>14823.84</v>
      </c>
      <c r="AC17" s="51">
        <f t="shared" si="2"/>
        <v>53530.533333333333</v>
      </c>
      <c r="AD17" s="51">
        <f t="shared" si="3"/>
        <v>5353.0533333333333</v>
      </c>
      <c r="AE17" s="51">
        <f t="shared" si="8"/>
        <v>16059.16</v>
      </c>
      <c r="AF17" s="52">
        <f t="shared" si="4"/>
        <v>596438.30218666676</v>
      </c>
      <c r="AG17" s="34">
        <f t="shared" si="9"/>
        <v>22458</v>
      </c>
    </row>
    <row r="18" spans="1:33" ht="24" customHeight="1">
      <c r="A18" s="37">
        <v>6</v>
      </c>
      <c r="B18" s="38" t="s">
        <v>37</v>
      </c>
      <c r="C18" s="38" t="s">
        <v>38</v>
      </c>
      <c r="D18" s="39">
        <v>3</v>
      </c>
      <c r="E18" s="38" t="s">
        <v>38</v>
      </c>
      <c r="F18" s="40" t="s">
        <v>39</v>
      </c>
      <c r="G18" s="41" t="s">
        <v>58</v>
      </c>
      <c r="H18" s="42" t="s">
        <v>59</v>
      </c>
      <c r="I18" s="43">
        <v>41380</v>
      </c>
      <c r="J18" s="44">
        <v>21</v>
      </c>
      <c r="K18" s="45">
        <v>40</v>
      </c>
      <c r="L18" s="45" t="s">
        <v>42</v>
      </c>
      <c r="M18" s="46" t="s">
        <v>60</v>
      </c>
      <c r="N18" s="45">
        <v>1</v>
      </c>
      <c r="O18" s="57" t="s">
        <v>54</v>
      </c>
      <c r="P18" s="47">
        <f>30883</f>
        <v>30883</v>
      </c>
      <c r="Q18" s="48">
        <v>0</v>
      </c>
      <c r="R18" s="48">
        <f t="shared" si="0"/>
        <v>30883</v>
      </c>
      <c r="S18" s="49"/>
      <c r="T18" s="50">
        <f t="shared" si="5"/>
        <v>5620.7059999999992</v>
      </c>
      <c r="U18" s="50">
        <f t="shared" si="1"/>
        <v>963.54959999999994</v>
      </c>
      <c r="V18" s="50">
        <f>(1238.04/30*61)/2*1.04</f>
        <v>1309.0209600000001</v>
      </c>
      <c r="W18" s="50">
        <f t="shared" si="6"/>
        <v>642.3664</v>
      </c>
      <c r="X18" s="50">
        <v>1671</v>
      </c>
      <c r="Y18" s="50">
        <v>1133</v>
      </c>
      <c r="Z18" s="51">
        <f t="shared" si="10"/>
        <v>1235.32</v>
      </c>
      <c r="AA18" s="50">
        <f t="shared" si="7"/>
        <v>42222.642959999997</v>
      </c>
      <c r="AB18" s="50">
        <f t="shared" si="11"/>
        <v>14823.84</v>
      </c>
      <c r="AC18" s="51">
        <f t="shared" si="2"/>
        <v>53530.533333333333</v>
      </c>
      <c r="AD18" s="51">
        <f t="shared" si="3"/>
        <v>5353.0533333333333</v>
      </c>
      <c r="AE18" s="51">
        <f t="shared" si="8"/>
        <v>16059.16</v>
      </c>
      <c r="AF18" s="52">
        <f t="shared" si="4"/>
        <v>596438.30218666676</v>
      </c>
      <c r="AG18" s="34">
        <f t="shared" si="9"/>
        <v>22458</v>
      </c>
    </row>
    <row r="19" spans="1:33" ht="24" customHeight="1">
      <c r="A19" s="37">
        <v>7</v>
      </c>
      <c r="B19" s="38" t="s">
        <v>37</v>
      </c>
      <c r="C19" s="38" t="s">
        <v>38</v>
      </c>
      <c r="D19" s="39">
        <v>3</v>
      </c>
      <c r="E19" s="38" t="s">
        <v>38</v>
      </c>
      <c r="F19" s="40" t="s">
        <v>39</v>
      </c>
      <c r="G19" s="59" t="s">
        <v>61</v>
      </c>
      <c r="H19" s="55" t="s">
        <v>62</v>
      </c>
      <c r="I19" s="43">
        <v>41351</v>
      </c>
      <c r="J19" s="44">
        <v>21</v>
      </c>
      <c r="K19" s="45">
        <v>40</v>
      </c>
      <c r="L19" s="45" t="s">
        <v>42</v>
      </c>
      <c r="M19" s="60" t="s">
        <v>63</v>
      </c>
      <c r="N19" s="45">
        <v>1</v>
      </c>
      <c r="O19" s="45" t="s">
        <v>54</v>
      </c>
      <c r="P19" s="47">
        <f>30883</f>
        <v>30883</v>
      </c>
      <c r="Q19" s="48">
        <v>0</v>
      </c>
      <c r="R19" s="48">
        <f t="shared" si="0"/>
        <v>30883</v>
      </c>
      <c r="S19" s="49"/>
      <c r="T19" s="50">
        <f t="shared" si="5"/>
        <v>5620.7059999999992</v>
      </c>
      <c r="U19" s="50">
        <f t="shared" si="1"/>
        <v>963.54959999999994</v>
      </c>
      <c r="V19" s="50">
        <f>(1238.04/30*61)/2*1.04</f>
        <v>1309.0209600000001</v>
      </c>
      <c r="W19" s="50">
        <f t="shared" si="6"/>
        <v>642.3664</v>
      </c>
      <c r="X19" s="50">
        <v>1671</v>
      </c>
      <c r="Y19" s="50">
        <v>1133</v>
      </c>
      <c r="Z19" s="51">
        <f t="shared" si="10"/>
        <v>1235.32</v>
      </c>
      <c r="AA19" s="50">
        <f t="shared" si="7"/>
        <v>42222.642959999997</v>
      </c>
      <c r="AB19" s="50">
        <f t="shared" si="11"/>
        <v>14823.84</v>
      </c>
      <c r="AC19" s="51">
        <f t="shared" si="2"/>
        <v>53530.533333333333</v>
      </c>
      <c r="AD19" s="51">
        <f t="shared" si="3"/>
        <v>5353.0533333333333</v>
      </c>
      <c r="AE19" s="51">
        <f t="shared" si="8"/>
        <v>16059.16</v>
      </c>
      <c r="AF19" s="52">
        <f t="shared" si="4"/>
        <v>596438.30218666676</v>
      </c>
      <c r="AG19" s="34">
        <f t="shared" si="9"/>
        <v>22458</v>
      </c>
    </row>
    <row r="20" spans="1:33" ht="24" customHeight="1">
      <c r="A20" s="37">
        <v>8</v>
      </c>
      <c r="B20" s="38" t="s">
        <v>37</v>
      </c>
      <c r="C20" s="38" t="s">
        <v>38</v>
      </c>
      <c r="D20" s="39">
        <v>3</v>
      </c>
      <c r="E20" s="38" t="s">
        <v>38</v>
      </c>
      <c r="F20" s="40" t="s">
        <v>39</v>
      </c>
      <c r="G20" s="41" t="s">
        <v>64</v>
      </c>
      <c r="H20" s="55" t="s">
        <v>65</v>
      </c>
      <c r="I20" s="43">
        <v>41381</v>
      </c>
      <c r="J20" s="44">
        <v>21</v>
      </c>
      <c r="K20" s="45">
        <v>40</v>
      </c>
      <c r="L20" s="45" t="s">
        <v>42</v>
      </c>
      <c r="M20" s="60" t="s">
        <v>66</v>
      </c>
      <c r="N20" s="45">
        <v>1</v>
      </c>
      <c r="O20" s="45" t="s">
        <v>54</v>
      </c>
      <c r="P20" s="47">
        <f>30883</f>
        <v>30883</v>
      </c>
      <c r="Q20" s="48">
        <v>0</v>
      </c>
      <c r="R20" s="48">
        <f t="shared" si="0"/>
        <v>30883</v>
      </c>
      <c r="S20" s="49"/>
      <c r="T20" s="50">
        <f t="shared" si="5"/>
        <v>5620.7059999999992</v>
      </c>
      <c r="U20" s="50">
        <f t="shared" si="1"/>
        <v>963.54959999999994</v>
      </c>
      <c r="V20" s="50">
        <f>(1238.04/30*61)/2*1.04</f>
        <v>1309.0209600000001</v>
      </c>
      <c r="W20" s="50">
        <f t="shared" si="6"/>
        <v>642.3664</v>
      </c>
      <c r="X20" s="50">
        <v>1671</v>
      </c>
      <c r="Y20" s="50">
        <v>1133</v>
      </c>
      <c r="Z20" s="51">
        <f t="shared" si="10"/>
        <v>1235.32</v>
      </c>
      <c r="AA20" s="50">
        <f t="shared" si="7"/>
        <v>42222.642959999997</v>
      </c>
      <c r="AB20" s="50">
        <f t="shared" si="11"/>
        <v>14823.84</v>
      </c>
      <c r="AC20" s="51">
        <f t="shared" si="2"/>
        <v>53530.533333333333</v>
      </c>
      <c r="AD20" s="51">
        <f t="shared" si="3"/>
        <v>5353.0533333333333</v>
      </c>
      <c r="AE20" s="51">
        <f t="shared" si="8"/>
        <v>16059.16</v>
      </c>
      <c r="AF20" s="52">
        <f t="shared" si="4"/>
        <v>596438.30218666676</v>
      </c>
      <c r="AG20" s="34">
        <f t="shared" si="9"/>
        <v>22458</v>
      </c>
    </row>
    <row r="21" spans="1:33" ht="24" customHeight="1">
      <c r="A21" s="37">
        <v>9</v>
      </c>
      <c r="B21" s="38" t="s">
        <v>37</v>
      </c>
      <c r="C21" s="38" t="s">
        <v>38</v>
      </c>
      <c r="D21" s="39">
        <v>3</v>
      </c>
      <c r="E21" s="38" t="s">
        <v>38</v>
      </c>
      <c r="F21" s="40" t="s">
        <v>39</v>
      </c>
      <c r="G21" s="41" t="s">
        <v>67</v>
      </c>
      <c r="H21" s="42" t="s">
        <v>68</v>
      </c>
      <c r="I21" s="43">
        <v>41380</v>
      </c>
      <c r="J21" s="44">
        <v>21</v>
      </c>
      <c r="K21" s="45">
        <v>40</v>
      </c>
      <c r="L21" s="45" t="s">
        <v>42</v>
      </c>
      <c r="M21" s="60" t="s">
        <v>69</v>
      </c>
      <c r="N21" s="45">
        <v>1</v>
      </c>
      <c r="O21" s="57" t="s">
        <v>54</v>
      </c>
      <c r="P21" s="47">
        <f>30883</f>
        <v>30883</v>
      </c>
      <c r="Q21" s="48">
        <v>0</v>
      </c>
      <c r="R21" s="48">
        <f t="shared" si="0"/>
        <v>30883</v>
      </c>
      <c r="S21" s="49"/>
      <c r="T21" s="50">
        <f t="shared" si="5"/>
        <v>5620.7059999999992</v>
      </c>
      <c r="U21" s="50">
        <f t="shared" si="1"/>
        <v>963.54959999999994</v>
      </c>
      <c r="V21" s="50">
        <f>(1238.04/30*61)/2*1.04</f>
        <v>1309.0209600000001</v>
      </c>
      <c r="W21" s="50">
        <f t="shared" si="6"/>
        <v>642.3664</v>
      </c>
      <c r="X21" s="50">
        <v>1671</v>
      </c>
      <c r="Y21" s="50">
        <v>1133</v>
      </c>
      <c r="Z21" s="51">
        <f t="shared" si="10"/>
        <v>1235.32</v>
      </c>
      <c r="AA21" s="50">
        <f t="shared" si="7"/>
        <v>42222.642959999997</v>
      </c>
      <c r="AB21" s="50">
        <f t="shared" si="11"/>
        <v>14823.84</v>
      </c>
      <c r="AC21" s="51">
        <f t="shared" si="2"/>
        <v>53530.533333333333</v>
      </c>
      <c r="AD21" s="51">
        <f t="shared" si="3"/>
        <v>5353.0533333333333</v>
      </c>
      <c r="AE21" s="51">
        <f t="shared" si="8"/>
        <v>16059.16</v>
      </c>
      <c r="AF21" s="52">
        <f t="shared" si="4"/>
        <v>596438.30218666676</v>
      </c>
      <c r="AG21" s="34">
        <f t="shared" si="9"/>
        <v>22458</v>
      </c>
    </row>
    <row r="22" spans="1:33" ht="24" customHeight="1">
      <c r="A22" s="37">
        <v>10</v>
      </c>
      <c r="B22" s="38" t="s">
        <v>37</v>
      </c>
      <c r="C22" s="38" t="s">
        <v>38</v>
      </c>
      <c r="D22" s="39">
        <v>3</v>
      </c>
      <c r="E22" s="38" t="s">
        <v>38</v>
      </c>
      <c r="F22" s="40" t="s">
        <v>39</v>
      </c>
      <c r="G22" s="41" t="s">
        <v>70</v>
      </c>
      <c r="H22" s="42" t="s">
        <v>71</v>
      </c>
      <c r="I22" s="43">
        <v>37328</v>
      </c>
      <c r="J22" s="61">
        <v>16</v>
      </c>
      <c r="K22" s="45">
        <v>40</v>
      </c>
      <c r="L22" s="45" t="s">
        <v>42</v>
      </c>
      <c r="M22" s="56" t="s">
        <v>72</v>
      </c>
      <c r="N22" s="45">
        <v>1</v>
      </c>
      <c r="O22" s="57" t="s">
        <v>73</v>
      </c>
      <c r="P22" s="47">
        <f>17213</f>
        <v>17213</v>
      </c>
      <c r="Q22" s="48">
        <v>0</v>
      </c>
      <c r="R22" s="48">
        <f t="shared" si="0"/>
        <v>17213</v>
      </c>
      <c r="S22" s="49">
        <v>3470.64</v>
      </c>
      <c r="T22" s="50">
        <f t="shared" si="5"/>
        <v>3132.7660000000001</v>
      </c>
      <c r="U22" s="50">
        <f t="shared" si="1"/>
        <v>537.04560000000004</v>
      </c>
      <c r="V22" s="50">
        <f>(850.96/30*61)/2*1.04</f>
        <v>899.74837333333346</v>
      </c>
      <c r="W22" s="50">
        <f t="shared" si="6"/>
        <v>358.03040000000004</v>
      </c>
      <c r="X22" s="50">
        <v>1247</v>
      </c>
      <c r="Y22" s="50">
        <v>779</v>
      </c>
      <c r="Z22" s="51">
        <f t="shared" si="10"/>
        <v>688.52</v>
      </c>
      <c r="AA22" s="50">
        <f t="shared" si="7"/>
        <v>24166.590373333333</v>
      </c>
      <c r="AB22" s="50">
        <f t="shared" si="11"/>
        <v>8262.24</v>
      </c>
      <c r="AC22" s="51">
        <f t="shared" si="2"/>
        <v>29835.866666666669</v>
      </c>
      <c r="AD22" s="51">
        <f t="shared" si="3"/>
        <v>2983.586666666667</v>
      </c>
      <c r="AE22" s="51">
        <f t="shared" si="8"/>
        <v>8950.76</v>
      </c>
      <c r="AF22" s="52">
        <f t="shared" si="4"/>
        <v>343502.17781333334</v>
      </c>
      <c r="AG22" s="34">
        <f t="shared" si="9"/>
        <v>12826</v>
      </c>
    </row>
    <row r="23" spans="1:33" ht="24" customHeight="1">
      <c r="A23" s="37">
        <v>11</v>
      </c>
      <c r="B23" s="38" t="s">
        <v>37</v>
      </c>
      <c r="C23" s="38" t="s">
        <v>38</v>
      </c>
      <c r="D23" s="39">
        <v>3</v>
      </c>
      <c r="E23" s="38" t="s">
        <v>38</v>
      </c>
      <c r="F23" s="40" t="s">
        <v>39</v>
      </c>
      <c r="G23" s="59" t="s">
        <v>74</v>
      </c>
      <c r="H23" s="55"/>
      <c r="I23" s="43"/>
      <c r="J23" s="44">
        <v>16</v>
      </c>
      <c r="K23" s="45">
        <v>40</v>
      </c>
      <c r="L23" s="45" t="s">
        <v>42</v>
      </c>
      <c r="M23" s="56" t="s">
        <v>72</v>
      </c>
      <c r="N23" s="45">
        <v>1</v>
      </c>
      <c r="O23" s="57" t="s">
        <v>73</v>
      </c>
      <c r="P23" s="47">
        <v>0</v>
      </c>
      <c r="Q23" s="48">
        <v>0</v>
      </c>
      <c r="R23" s="48">
        <f t="shared" si="0"/>
        <v>0</v>
      </c>
      <c r="S23" s="49"/>
      <c r="T23" s="50">
        <f t="shared" si="5"/>
        <v>0</v>
      </c>
      <c r="U23" s="50">
        <f t="shared" si="1"/>
        <v>0</v>
      </c>
      <c r="V23" s="50">
        <v>0</v>
      </c>
      <c r="W23" s="50">
        <f t="shared" si="6"/>
        <v>0</v>
      </c>
      <c r="X23" s="50">
        <v>0</v>
      </c>
      <c r="Y23" s="50">
        <v>0</v>
      </c>
      <c r="Z23" s="51">
        <f t="shared" si="10"/>
        <v>0</v>
      </c>
      <c r="AA23" s="50">
        <f t="shared" si="7"/>
        <v>0</v>
      </c>
      <c r="AB23" s="50">
        <f t="shared" si="11"/>
        <v>0</v>
      </c>
      <c r="AC23" s="51">
        <f t="shared" si="2"/>
        <v>0</v>
      </c>
      <c r="AD23" s="51">
        <f t="shared" si="3"/>
        <v>0</v>
      </c>
      <c r="AE23" s="51">
        <f t="shared" si="8"/>
        <v>0</v>
      </c>
      <c r="AF23" s="52">
        <f t="shared" si="4"/>
        <v>0</v>
      </c>
      <c r="AG23" s="34">
        <f t="shared" si="9"/>
        <v>0</v>
      </c>
    </row>
    <row r="24" spans="1:33" ht="24" customHeight="1">
      <c r="A24" s="37">
        <v>12</v>
      </c>
      <c r="B24" s="38" t="s">
        <v>37</v>
      </c>
      <c r="C24" s="38" t="s">
        <v>38</v>
      </c>
      <c r="D24" s="39">
        <v>3</v>
      </c>
      <c r="E24" s="38" t="s">
        <v>38</v>
      </c>
      <c r="F24" s="40" t="s">
        <v>39</v>
      </c>
      <c r="G24" s="59" t="s">
        <v>75</v>
      </c>
      <c r="H24" s="42" t="s">
        <v>76</v>
      </c>
      <c r="I24" s="43">
        <v>39105</v>
      </c>
      <c r="J24" s="44">
        <v>16</v>
      </c>
      <c r="K24" s="45">
        <v>40</v>
      </c>
      <c r="L24" s="45" t="s">
        <v>42</v>
      </c>
      <c r="M24" s="60" t="s">
        <v>72</v>
      </c>
      <c r="N24" s="45">
        <v>1</v>
      </c>
      <c r="O24" s="57" t="s">
        <v>73</v>
      </c>
      <c r="P24" s="47">
        <f>17213</f>
        <v>17213</v>
      </c>
      <c r="Q24" s="48">
        <v>0</v>
      </c>
      <c r="R24" s="48">
        <f t="shared" si="0"/>
        <v>17213</v>
      </c>
      <c r="S24" s="49">
        <v>2691.76</v>
      </c>
      <c r="T24" s="50">
        <f t="shared" si="5"/>
        <v>3132.7660000000001</v>
      </c>
      <c r="U24" s="50">
        <f t="shared" si="1"/>
        <v>537.04560000000004</v>
      </c>
      <c r="V24" s="50">
        <f>(849.71/31*61)/2*1.04</f>
        <v>869.4452</v>
      </c>
      <c r="W24" s="50">
        <f t="shared" si="6"/>
        <v>358.03040000000004</v>
      </c>
      <c r="X24" s="50">
        <v>1247</v>
      </c>
      <c r="Y24" s="50">
        <v>779</v>
      </c>
      <c r="Z24" s="51">
        <f t="shared" si="10"/>
        <v>688.52</v>
      </c>
      <c r="AA24" s="50">
        <f t="shared" si="7"/>
        <v>24136.287199999999</v>
      </c>
      <c r="AB24" s="50">
        <f t="shared" si="11"/>
        <v>8262.24</v>
      </c>
      <c r="AC24" s="51">
        <f t="shared" si="2"/>
        <v>29835.866666666669</v>
      </c>
      <c r="AD24" s="51">
        <f t="shared" si="3"/>
        <v>2983.586666666667</v>
      </c>
      <c r="AE24" s="51">
        <f t="shared" si="8"/>
        <v>8950.76</v>
      </c>
      <c r="AF24" s="52">
        <f t="shared" si="4"/>
        <v>342359.65973333339</v>
      </c>
      <c r="AG24" s="34">
        <f t="shared" si="9"/>
        <v>12826</v>
      </c>
    </row>
    <row r="25" spans="1:33" ht="24" customHeight="1">
      <c r="A25" s="37">
        <v>13</v>
      </c>
      <c r="B25" s="38" t="s">
        <v>37</v>
      </c>
      <c r="C25" s="38" t="s">
        <v>38</v>
      </c>
      <c r="D25" s="39">
        <v>3</v>
      </c>
      <c r="E25" s="38" t="s">
        <v>38</v>
      </c>
      <c r="F25" s="40" t="s">
        <v>39</v>
      </c>
      <c r="G25" s="41" t="s">
        <v>77</v>
      </c>
      <c r="H25" s="55" t="s">
        <v>78</v>
      </c>
      <c r="I25" s="43">
        <v>38019</v>
      </c>
      <c r="J25" s="44">
        <v>16</v>
      </c>
      <c r="K25" s="45">
        <v>40</v>
      </c>
      <c r="L25" s="45" t="s">
        <v>42</v>
      </c>
      <c r="M25" s="60" t="s">
        <v>72</v>
      </c>
      <c r="N25" s="45">
        <v>1</v>
      </c>
      <c r="O25" s="57" t="s">
        <v>73</v>
      </c>
      <c r="P25" s="47">
        <f>17213</f>
        <v>17213</v>
      </c>
      <c r="Q25" s="48">
        <v>0</v>
      </c>
      <c r="R25" s="48">
        <f t="shared" si="0"/>
        <v>17213</v>
      </c>
      <c r="S25" s="49">
        <v>2739.96</v>
      </c>
      <c r="T25" s="50">
        <f t="shared" si="5"/>
        <v>3132.7660000000001</v>
      </c>
      <c r="U25" s="50">
        <f t="shared" si="1"/>
        <v>537.04560000000004</v>
      </c>
      <c r="V25" s="50">
        <f>(850.59/30*61)/2*1.04</f>
        <v>899.35716000000014</v>
      </c>
      <c r="W25" s="50">
        <f t="shared" si="6"/>
        <v>358.03040000000004</v>
      </c>
      <c r="X25" s="50">
        <v>1247</v>
      </c>
      <c r="Y25" s="50">
        <v>779</v>
      </c>
      <c r="Z25" s="51">
        <f t="shared" si="10"/>
        <v>688.52</v>
      </c>
      <c r="AA25" s="50">
        <f t="shared" si="7"/>
        <v>24166.19916</v>
      </c>
      <c r="AB25" s="50">
        <f t="shared" si="11"/>
        <v>8262.24</v>
      </c>
      <c r="AC25" s="51">
        <f t="shared" si="2"/>
        <v>29835.866666666669</v>
      </c>
      <c r="AD25" s="51">
        <f t="shared" si="3"/>
        <v>2983.586666666667</v>
      </c>
      <c r="AE25" s="51">
        <f t="shared" si="8"/>
        <v>8950.76</v>
      </c>
      <c r="AF25" s="52">
        <f t="shared" si="4"/>
        <v>342766.80325333338</v>
      </c>
      <c r="AG25" s="34">
        <f t="shared" si="9"/>
        <v>12826</v>
      </c>
    </row>
    <row r="26" spans="1:33" ht="24" customHeight="1">
      <c r="A26" s="37">
        <v>14</v>
      </c>
      <c r="B26" s="38" t="s">
        <v>37</v>
      </c>
      <c r="C26" s="38" t="s">
        <v>38</v>
      </c>
      <c r="D26" s="39">
        <v>3</v>
      </c>
      <c r="E26" s="38" t="s">
        <v>38</v>
      </c>
      <c r="F26" s="40" t="s">
        <v>39</v>
      </c>
      <c r="G26" s="41" t="s">
        <v>79</v>
      </c>
      <c r="H26" s="55" t="s">
        <v>80</v>
      </c>
      <c r="I26" s="43">
        <v>39346</v>
      </c>
      <c r="J26" s="44">
        <v>16</v>
      </c>
      <c r="K26" s="45">
        <v>40</v>
      </c>
      <c r="L26" s="45" t="s">
        <v>42</v>
      </c>
      <c r="M26" s="56" t="s">
        <v>72</v>
      </c>
      <c r="N26" s="45">
        <v>1</v>
      </c>
      <c r="O26" s="57" t="s">
        <v>73</v>
      </c>
      <c r="P26" s="47">
        <f>17213</f>
        <v>17213</v>
      </c>
      <c r="Q26" s="48">
        <v>0</v>
      </c>
      <c r="R26" s="48">
        <f t="shared" si="0"/>
        <v>17213</v>
      </c>
      <c r="S26" s="49">
        <v>2087.9499999999998</v>
      </c>
      <c r="T26" s="50">
        <f t="shared" si="5"/>
        <v>3132.7660000000001</v>
      </c>
      <c r="U26" s="50">
        <f t="shared" si="1"/>
        <v>537.04560000000004</v>
      </c>
      <c r="V26" s="50">
        <f>(849.63/30*61)/2*1.04</f>
        <v>898.34212000000014</v>
      </c>
      <c r="W26" s="50">
        <f t="shared" si="6"/>
        <v>358.03040000000004</v>
      </c>
      <c r="X26" s="50">
        <v>1247</v>
      </c>
      <c r="Y26" s="50">
        <v>779</v>
      </c>
      <c r="Z26" s="51">
        <f t="shared" si="10"/>
        <v>688.52</v>
      </c>
      <c r="AA26" s="50">
        <f t="shared" si="7"/>
        <v>24165.184120000002</v>
      </c>
      <c r="AB26" s="50">
        <f t="shared" si="11"/>
        <v>8262.24</v>
      </c>
      <c r="AC26" s="51">
        <f t="shared" si="2"/>
        <v>29835.866666666669</v>
      </c>
      <c r="AD26" s="51">
        <f t="shared" si="3"/>
        <v>2983.586666666667</v>
      </c>
      <c r="AE26" s="51">
        <f t="shared" si="8"/>
        <v>8950.76</v>
      </c>
      <c r="AF26" s="52">
        <f t="shared" si="4"/>
        <v>342102.61277333339</v>
      </c>
      <c r="AG26" s="34">
        <f t="shared" si="9"/>
        <v>12826</v>
      </c>
    </row>
    <row r="27" spans="1:33" ht="24" customHeight="1">
      <c r="A27" s="37">
        <v>15</v>
      </c>
      <c r="B27" s="38" t="s">
        <v>37</v>
      </c>
      <c r="C27" s="38" t="s">
        <v>38</v>
      </c>
      <c r="D27" s="39">
        <v>3</v>
      </c>
      <c r="E27" s="38" t="s">
        <v>38</v>
      </c>
      <c r="F27" s="40" t="s">
        <v>39</v>
      </c>
      <c r="G27" s="41" t="s">
        <v>81</v>
      </c>
      <c r="H27" s="55" t="s">
        <v>82</v>
      </c>
      <c r="I27" s="62">
        <v>39272</v>
      </c>
      <c r="J27" s="44">
        <v>15</v>
      </c>
      <c r="K27" s="45">
        <v>40</v>
      </c>
      <c r="L27" s="45" t="s">
        <v>42</v>
      </c>
      <c r="M27" s="46" t="s">
        <v>83</v>
      </c>
      <c r="N27" s="45">
        <v>1</v>
      </c>
      <c r="O27" s="57" t="s">
        <v>84</v>
      </c>
      <c r="P27" s="47">
        <f>15425</f>
        <v>15425</v>
      </c>
      <c r="Q27" s="48">
        <v>0</v>
      </c>
      <c r="R27" s="48">
        <f t="shared" si="0"/>
        <v>15425</v>
      </c>
      <c r="S27" s="49">
        <v>2263</v>
      </c>
      <c r="T27" s="50">
        <f t="shared" si="5"/>
        <v>2807.35</v>
      </c>
      <c r="U27" s="50">
        <f t="shared" si="1"/>
        <v>481.26</v>
      </c>
      <c r="V27" s="50">
        <f>(798.76/30*61)/2*1.04</f>
        <v>844.55557333333343</v>
      </c>
      <c r="W27" s="50">
        <f t="shared" si="6"/>
        <v>320.84000000000003</v>
      </c>
      <c r="X27" s="50">
        <v>1206</v>
      </c>
      <c r="Y27" s="50">
        <v>755</v>
      </c>
      <c r="Z27" s="51">
        <f t="shared" si="10"/>
        <v>617</v>
      </c>
      <c r="AA27" s="50">
        <f t="shared" si="7"/>
        <v>21840.005573333332</v>
      </c>
      <c r="AB27" s="50">
        <f t="shared" si="11"/>
        <v>7404</v>
      </c>
      <c r="AC27" s="51">
        <f t="shared" si="2"/>
        <v>26736.666666666668</v>
      </c>
      <c r="AD27" s="51">
        <f t="shared" si="3"/>
        <v>2673.666666666667</v>
      </c>
      <c r="AE27" s="51">
        <f t="shared" si="8"/>
        <v>8021</v>
      </c>
      <c r="AF27" s="52">
        <f t="shared" si="4"/>
        <v>309178.40021333337</v>
      </c>
      <c r="AG27" s="34">
        <f t="shared" si="9"/>
        <v>11590.666666666666</v>
      </c>
    </row>
    <row r="28" spans="1:33" ht="24" customHeight="1">
      <c r="A28" s="37">
        <v>16</v>
      </c>
      <c r="B28" s="38" t="s">
        <v>37</v>
      </c>
      <c r="C28" s="38" t="s">
        <v>38</v>
      </c>
      <c r="D28" s="39">
        <v>3</v>
      </c>
      <c r="E28" s="38" t="s">
        <v>38</v>
      </c>
      <c r="F28" s="40" t="s">
        <v>39</v>
      </c>
      <c r="G28" s="41" t="s">
        <v>85</v>
      </c>
      <c r="H28" s="55" t="s">
        <v>86</v>
      </c>
      <c r="I28" s="62">
        <v>38488</v>
      </c>
      <c r="J28" s="44">
        <v>15</v>
      </c>
      <c r="K28" s="45">
        <v>40</v>
      </c>
      <c r="L28" s="45" t="s">
        <v>42</v>
      </c>
      <c r="M28" s="46" t="s">
        <v>83</v>
      </c>
      <c r="N28" s="45">
        <v>1</v>
      </c>
      <c r="O28" s="57" t="s">
        <v>84</v>
      </c>
      <c r="P28" s="47">
        <f>15425</f>
        <v>15425</v>
      </c>
      <c r="Q28" s="48">
        <v>0</v>
      </c>
      <c r="R28" s="48">
        <f t="shared" si="0"/>
        <v>15425</v>
      </c>
      <c r="S28" s="49">
        <v>2739.96</v>
      </c>
      <c r="T28" s="50">
        <f t="shared" si="5"/>
        <v>2807.35</v>
      </c>
      <c r="U28" s="50">
        <f t="shared" si="1"/>
        <v>481.26</v>
      </c>
      <c r="V28" s="50">
        <f t="shared" ref="V28" si="12">(863.46/31*61)/2*1.04</f>
        <v>883.51455483870984</v>
      </c>
      <c r="W28" s="50">
        <f t="shared" si="6"/>
        <v>320.84000000000003</v>
      </c>
      <c r="X28" s="50">
        <v>1206</v>
      </c>
      <c r="Y28" s="50">
        <v>755</v>
      </c>
      <c r="Z28" s="51">
        <f t="shared" si="10"/>
        <v>617</v>
      </c>
      <c r="AA28" s="50">
        <f t="shared" si="7"/>
        <v>21878.964554838705</v>
      </c>
      <c r="AB28" s="50">
        <f t="shared" si="11"/>
        <v>7404</v>
      </c>
      <c r="AC28" s="51">
        <f t="shared" si="2"/>
        <v>26736.666666666668</v>
      </c>
      <c r="AD28" s="51">
        <f t="shared" si="3"/>
        <v>2673.666666666667</v>
      </c>
      <c r="AE28" s="51">
        <f t="shared" si="8"/>
        <v>8021</v>
      </c>
      <c r="AF28" s="52">
        <f t="shared" si="4"/>
        <v>310122.86799139786</v>
      </c>
      <c r="AG28" s="34">
        <f t="shared" si="9"/>
        <v>11590.666666666666</v>
      </c>
    </row>
    <row r="29" spans="1:33" ht="24" customHeight="1">
      <c r="A29" s="37">
        <v>17</v>
      </c>
      <c r="B29" s="38" t="s">
        <v>37</v>
      </c>
      <c r="C29" s="38" t="s">
        <v>38</v>
      </c>
      <c r="D29" s="39">
        <v>3</v>
      </c>
      <c r="E29" s="38" t="s">
        <v>38</v>
      </c>
      <c r="F29" s="40" t="s">
        <v>39</v>
      </c>
      <c r="G29" s="41" t="s">
        <v>87</v>
      </c>
      <c r="H29" s="42" t="s">
        <v>88</v>
      </c>
      <c r="I29" s="43">
        <v>36557</v>
      </c>
      <c r="J29" s="44">
        <v>15</v>
      </c>
      <c r="K29" s="45">
        <v>40</v>
      </c>
      <c r="L29" s="45" t="s">
        <v>42</v>
      </c>
      <c r="M29" s="46" t="s">
        <v>83</v>
      </c>
      <c r="N29" s="45">
        <v>1</v>
      </c>
      <c r="O29" s="57" t="s">
        <v>84</v>
      </c>
      <c r="P29" s="47">
        <f>15425</f>
        <v>15425</v>
      </c>
      <c r="Q29" s="48">
        <v>0</v>
      </c>
      <c r="R29" s="48">
        <f t="shared" si="0"/>
        <v>15425</v>
      </c>
      <c r="S29" s="49">
        <v>3653.28</v>
      </c>
      <c r="T29" s="50">
        <f t="shared" si="5"/>
        <v>2807.35</v>
      </c>
      <c r="U29" s="50">
        <f t="shared" si="1"/>
        <v>481.26</v>
      </c>
      <c r="V29" s="50">
        <f>(801.17/30*61)/2*1.04</f>
        <v>847.10374666666667</v>
      </c>
      <c r="W29" s="50">
        <f t="shared" si="6"/>
        <v>320.84000000000003</v>
      </c>
      <c r="X29" s="50">
        <v>1206</v>
      </c>
      <c r="Y29" s="50">
        <v>755</v>
      </c>
      <c r="Z29" s="51">
        <f t="shared" si="10"/>
        <v>617</v>
      </c>
      <c r="AA29" s="50">
        <f t="shared" si="7"/>
        <v>21842.553746666665</v>
      </c>
      <c r="AB29" s="50">
        <f t="shared" si="11"/>
        <v>7404</v>
      </c>
      <c r="AC29" s="51">
        <f t="shared" si="2"/>
        <v>26736.666666666668</v>
      </c>
      <c r="AD29" s="51">
        <f t="shared" si="3"/>
        <v>2673.666666666667</v>
      </c>
      <c r="AE29" s="51">
        <f t="shared" si="8"/>
        <v>8021</v>
      </c>
      <c r="AF29" s="52">
        <f t="shared" si="4"/>
        <v>310599.25829333335</v>
      </c>
      <c r="AG29" s="34">
        <f t="shared" si="9"/>
        <v>11590.666666666666</v>
      </c>
    </row>
    <row r="30" spans="1:33" ht="24" customHeight="1">
      <c r="A30" s="37">
        <v>18</v>
      </c>
      <c r="B30" s="38" t="s">
        <v>37</v>
      </c>
      <c r="C30" s="38" t="s">
        <v>38</v>
      </c>
      <c r="D30" s="39">
        <v>3</v>
      </c>
      <c r="E30" s="38" t="s">
        <v>38</v>
      </c>
      <c r="F30" s="40" t="s">
        <v>39</v>
      </c>
      <c r="G30" s="41" t="s">
        <v>89</v>
      </c>
      <c r="H30" s="55" t="s">
        <v>90</v>
      </c>
      <c r="I30" s="62">
        <v>39979</v>
      </c>
      <c r="J30" s="44">
        <v>15</v>
      </c>
      <c r="K30" s="45">
        <v>40</v>
      </c>
      <c r="L30" s="45" t="s">
        <v>42</v>
      </c>
      <c r="M30" s="60" t="s">
        <v>91</v>
      </c>
      <c r="N30" s="45">
        <v>1</v>
      </c>
      <c r="O30" s="57" t="s">
        <v>73</v>
      </c>
      <c r="P30" s="47">
        <f>15425</f>
        <v>15425</v>
      </c>
      <c r="Q30" s="48">
        <v>0</v>
      </c>
      <c r="R30" s="48">
        <f t="shared" si="0"/>
        <v>15425</v>
      </c>
      <c r="S30" s="49">
        <v>1826.64</v>
      </c>
      <c r="T30" s="50">
        <f t="shared" si="5"/>
        <v>2807.35</v>
      </c>
      <c r="U30" s="50">
        <f t="shared" si="1"/>
        <v>481.26</v>
      </c>
      <c r="V30" s="50">
        <f>(798.13/30*61)/2*1.04</f>
        <v>843.88945333333334</v>
      </c>
      <c r="W30" s="50">
        <f t="shared" si="6"/>
        <v>320.84000000000003</v>
      </c>
      <c r="X30" s="50">
        <v>1206</v>
      </c>
      <c r="Y30" s="50">
        <v>755</v>
      </c>
      <c r="Z30" s="51">
        <f t="shared" si="10"/>
        <v>617</v>
      </c>
      <c r="AA30" s="50">
        <f t="shared" si="7"/>
        <v>21839.33945333333</v>
      </c>
      <c r="AB30" s="50">
        <f t="shared" si="11"/>
        <v>7404</v>
      </c>
      <c r="AC30" s="51">
        <f t="shared" si="2"/>
        <v>26736.666666666668</v>
      </c>
      <c r="AD30" s="51">
        <f t="shared" si="3"/>
        <v>2673.666666666667</v>
      </c>
      <c r="AE30" s="51">
        <f t="shared" si="8"/>
        <v>8021</v>
      </c>
      <c r="AF30" s="52">
        <f t="shared" si="4"/>
        <v>308734.04677333334</v>
      </c>
      <c r="AG30" s="34">
        <f t="shared" si="9"/>
        <v>11590.666666666666</v>
      </c>
    </row>
    <row r="31" spans="1:33" ht="24" customHeight="1">
      <c r="A31" s="37">
        <v>19</v>
      </c>
      <c r="B31" s="38" t="s">
        <v>37</v>
      </c>
      <c r="C31" s="38" t="s">
        <v>38</v>
      </c>
      <c r="D31" s="39">
        <v>3</v>
      </c>
      <c r="E31" s="38" t="s">
        <v>38</v>
      </c>
      <c r="F31" s="40" t="s">
        <v>39</v>
      </c>
      <c r="G31" s="41" t="s">
        <v>92</v>
      </c>
      <c r="H31" s="42" t="s">
        <v>93</v>
      </c>
      <c r="I31" s="43">
        <v>35719</v>
      </c>
      <c r="J31" s="44">
        <v>15</v>
      </c>
      <c r="K31" s="45">
        <v>40</v>
      </c>
      <c r="L31" s="45" t="s">
        <v>42</v>
      </c>
      <c r="M31" s="60" t="s">
        <v>91</v>
      </c>
      <c r="N31" s="45">
        <v>1</v>
      </c>
      <c r="O31" s="57" t="s">
        <v>73</v>
      </c>
      <c r="P31" s="47">
        <f>15425</f>
        <v>15425</v>
      </c>
      <c r="Q31" s="48">
        <v>0</v>
      </c>
      <c r="R31" s="48">
        <f t="shared" si="0"/>
        <v>15425</v>
      </c>
      <c r="S31" s="49">
        <v>3653.28</v>
      </c>
      <c r="T31" s="50">
        <f t="shared" si="5"/>
        <v>2807.35</v>
      </c>
      <c r="U31" s="50">
        <f t="shared" si="1"/>
        <v>481.26</v>
      </c>
      <c r="V31" s="50">
        <f>(801.8/30*61)/2*1.04</f>
        <v>847.76986666666664</v>
      </c>
      <c r="W31" s="50">
        <f t="shared" si="6"/>
        <v>320.84000000000003</v>
      </c>
      <c r="X31" s="50">
        <v>1206</v>
      </c>
      <c r="Y31" s="50">
        <v>755</v>
      </c>
      <c r="Z31" s="51">
        <f t="shared" si="10"/>
        <v>617</v>
      </c>
      <c r="AA31" s="50">
        <f>R31+T31+U31+V31+W31+X31+Y31</f>
        <v>21843.219866666663</v>
      </c>
      <c r="AB31" s="50">
        <f t="shared" si="11"/>
        <v>7404</v>
      </c>
      <c r="AC31" s="51">
        <f t="shared" si="2"/>
        <v>26736.666666666668</v>
      </c>
      <c r="AD31" s="51">
        <f t="shared" si="3"/>
        <v>2673.666666666667</v>
      </c>
      <c r="AE31" s="51">
        <f t="shared" si="8"/>
        <v>8021</v>
      </c>
      <c r="AF31" s="52">
        <f t="shared" si="4"/>
        <v>310607.25173333334</v>
      </c>
      <c r="AG31" s="34">
        <f t="shared" si="9"/>
        <v>11590.666666666666</v>
      </c>
    </row>
    <row r="32" spans="1:33" ht="24" customHeight="1">
      <c r="A32" s="37">
        <v>20</v>
      </c>
      <c r="B32" s="38" t="s">
        <v>37</v>
      </c>
      <c r="C32" s="38" t="s">
        <v>38</v>
      </c>
      <c r="D32" s="39">
        <v>3</v>
      </c>
      <c r="E32" s="38" t="s">
        <v>38</v>
      </c>
      <c r="F32" s="40" t="s">
        <v>39</v>
      </c>
      <c r="G32" s="41" t="s">
        <v>94</v>
      </c>
      <c r="H32" s="55" t="s">
        <v>95</v>
      </c>
      <c r="I32" s="43">
        <v>38869</v>
      </c>
      <c r="J32" s="44">
        <v>15</v>
      </c>
      <c r="K32" s="45">
        <v>40</v>
      </c>
      <c r="L32" s="45" t="s">
        <v>42</v>
      </c>
      <c r="M32" s="46" t="s">
        <v>96</v>
      </c>
      <c r="N32" s="45">
        <v>1</v>
      </c>
      <c r="O32" s="57" t="s">
        <v>97</v>
      </c>
      <c r="P32" s="47">
        <f>15425</f>
        <v>15425</v>
      </c>
      <c r="Q32" s="48">
        <v>0</v>
      </c>
      <c r="R32" s="48">
        <f t="shared" si="0"/>
        <v>15425</v>
      </c>
      <c r="S32" s="49">
        <v>2739.96</v>
      </c>
      <c r="T32" s="50">
        <f t="shared" si="5"/>
        <v>2807.35</v>
      </c>
      <c r="U32" s="50">
        <f t="shared" si="1"/>
        <v>481.26</v>
      </c>
      <c r="V32" s="50">
        <f>(798.76/30*61)/2*1.04</f>
        <v>844.55557333333343</v>
      </c>
      <c r="W32" s="50">
        <f t="shared" si="6"/>
        <v>320.84000000000003</v>
      </c>
      <c r="X32" s="50">
        <v>1206</v>
      </c>
      <c r="Y32" s="50">
        <v>755</v>
      </c>
      <c r="Z32" s="51">
        <f t="shared" si="10"/>
        <v>617</v>
      </c>
      <c r="AA32" s="50">
        <f t="shared" si="7"/>
        <v>21840.005573333332</v>
      </c>
      <c r="AB32" s="50">
        <f t="shared" si="11"/>
        <v>7404</v>
      </c>
      <c r="AC32" s="51">
        <f t="shared" si="2"/>
        <v>26736.666666666668</v>
      </c>
      <c r="AD32" s="51">
        <f t="shared" si="3"/>
        <v>2673.666666666667</v>
      </c>
      <c r="AE32" s="51">
        <f t="shared" si="8"/>
        <v>8021</v>
      </c>
      <c r="AF32" s="52">
        <f t="shared" si="4"/>
        <v>309655.36021333339</v>
      </c>
      <c r="AG32" s="34">
        <f t="shared" si="9"/>
        <v>11590.666666666666</v>
      </c>
    </row>
    <row r="33" spans="1:35" ht="24" customHeight="1">
      <c r="A33" s="37">
        <v>21</v>
      </c>
      <c r="B33" s="38" t="s">
        <v>37</v>
      </c>
      <c r="C33" s="38" t="s">
        <v>38</v>
      </c>
      <c r="D33" s="39">
        <v>3</v>
      </c>
      <c r="E33" s="38" t="s">
        <v>38</v>
      </c>
      <c r="F33" s="40" t="s">
        <v>39</v>
      </c>
      <c r="G33" s="59" t="s">
        <v>98</v>
      </c>
      <c r="H33" s="42" t="s">
        <v>99</v>
      </c>
      <c r="I33" s="43">
        <v>39979</v>
      </c>
      <c r="J33" s="44">
        <v>15</v>
      </c>
      <c r="K33" s="45">
        <v>40</v>
      </c>
      <c r="L33" s="45" t="s">
        <v>42</v>
      </c>
      <c r="M33" s="46" t="s">
        <v>96</v>
      </c>
      <c r="N33" s="45">
        <v>1</v>
      </c>
      <c r="O33" s="57" t="s">
        <v>97</v>
      </c>
      <c r="P33" s="47">
        <f>15425</f>
        <v>15425</v>
      </c>
      <c r="Q33" s="48">
        <v>0</v>
      </c>
      <c r="R33" s="48">
        <f t="shared" si="0"/>
        <v>15425</v>
      </c>
      <c r="S33" s="49">
        <v>1826.64</v>
      </c>
      <c r="T33" s="50">
        <f t="shared" si="5"/>
        <v>2807.35</v>
      </c>
      <c r="U33" s="50">
        <f t="shared" si="1"/>
        <v>481.26</v>
      </c>
      <c r="V33" s="50">
        <f>(798.13/30*61)/2*1.04</f>
        <v>843.88945333333334</v>
      </c>
      <c r="W33" s="50">
        <f t="shared" si="6"/>
        <v>320.84000000000003</v>
      </c>
      <c r="X33" s="50">
        <v>1206</v>
      </c>
      <c r="Y33" s="50">
        <v>755</v>
      </c>
      <c r="Z33" s="51">
        <f t="shared" si="10"/>
        <v>617</v>
      </c>
      <c r="AA33" s="50">
        <f t="shared" si="7"/>
        <v>21839.33945333333</v>
      </c>
      <c r="AB33" s="50">
        <f t="shared" si="11"/>
        <v>7404</v>
      </c>
      <c r="AC33" s="51">
        <f t="shared" si="2"/>
        <v>26736.666666666668</v>
      </c>
      <c r="AD33" s="51">
        <f t="shared" si="3"/>
        <v>2673.666666666667</v>
      </c>
      <c r="AE33" s="51">
        <f t="shared" si="8"/>
        <v>8021</v>
      </c>
      <c r="AF33" s="52">
        <f t="shared" si="4"/>
        <v>308734.04677333334</v>
      </c>
      <c r="AG33" s="34">
        <f t="shared" si="9"/>
        <v>11590.666666666666</v>
      </c>
    </row>
    <row r="34" spans="1:35" ht="24" customHeight="1">
      <c r="A34" s="37">
        <v>22</v>
      </c>
      <c r="B34" s="38" t="s">
        <v>37</v>
      </c>
      <c r="C34" s="38" t="s">
        <v>38</v>
      </c>
      <c r="D34" s="39">
        <v>3</v>
      </c>
      <c r="E34" s="38" t="s">
        <v>38</v>
      </c>
      <c r="F34" s="40" t="s">
        <v>39</v>
      </c>
      <c r="G34" s="59" t="s">
        <v>100</v>
      </c>
      <c r="H34" s="55" t="s">
        <v>101</v>
      </c>
      <c r="I34" s="43">
        <v>37104</v>
      </c>
      <c r="J34" s="44">
        <v>15</v>
      </c>
      <c r="K34" s="45">
        <v>40</v>
      </c>
      <c r="L34" s="45" t="s">
        <v>42</v>
      </c>
      <c r="M34" s="46" t="s">
        <v>102</v>
      </c>
      <c r="N34" s="45">
        <v>1</v>
      </c>
      <c r="O34" s="45" t="s">
        <v>103</v>
      </c>
      <c r="P34" s="47">
        <f>15425</f>
        <v>15425</v>
      </c>
      <c r="Q34" s="48">
        <v>0</v>
      </c>
      <c r="R34" s="48">
        <f t="shared" si="0"/>
        <v>15425</v>
      </c>
      <c r="S34" s="49">
        <v>3653.28</v>
      </c>
      <c r="T34" s="50">
        <f t="shared" si="5"/>
        <v>2807.35</v>
      </c>
      <c r="U34" s="50">
        <f t="shared" si="1"/>
        <v>481.26</v>
      </c>
      <c r="V34" s="50">
        <f>(800.28/30*61)/2*1.04</f>
        <v>846.16271999999992</v>
      </c>
      <c r="W34" s="50">
        <f t="shared" si="6"/>
        <v>320.84000000000003</v>
      </c>
      <c r="X34" s="50">
        <v>1206</v>
      </c>
      <c r="Y34" s="50">
        <v>755</v>
      </c>
      <c r="Z34" s="51">
        <f t="shared" si="10"/>
        <v>617</v>
      </c>
      <c r="AA34" s="50">
        <f t="shared" si="7"/>
        <v>21841.612719999997</v>
      </c>
      <c r="AB34" s="50">
        <f t="shared" si="11"/>
        <v>7404</v>
      </c>
      <c r="AC34" s="51">
        <f t="shared" si="2"/>
        <v>26736.666666666668</v>
      </c>
      <c r="AD34" s="51">
        <f t="shared" si="3"/>
        <v>2673.666666666667</v>
      </c>
      <c r="AE34" s="51">
        <f t="shared" si="8"/>
        <v>8021</v>
      </c>
      <c r="AF34" s="52">
        <f t="shared" si="4"/>
        <v>310587.96597333334</v>
      </c>
      <c r="AG34" s="34">
        <f t="shared" si="9"/>
        <v>11590.666666666666</v>
      </c>
      <c r="AH34" s="2"/>
    </row>
    <row r="35" spans="1:35" ht="24" customHeight="1">
      <c r="A35" s="37">
        <v>23</v>
      </c>
      <c r="B35" s="38" t="s">
        <v>37</v>
      </c>
      <c r="C35" s="38" t="s">
        <v>38</v>
      </c>
      <c r="D35" s="39">
        <v>3</v>
      </c>
      <c r="E35" s="38" t="s">
        <v>38</v>
      </c>
      <c r="F35" s="40" t="s">
        <v>39</v>
      </c>
      <c r="G35" s="41" t="s">
        <v>104</v>
      </c>
      <c r="H35" s="42" t="s">
        <v>105</v>
      </c>
      <c r="I35" s="43">
        <v>41441</v>
      </c>
      <c r="J35" s="63">
        <v>14</v>
      </c>
      <c r="K35" s="64">
        <v>40</v>
      </c>
      <c r="L35" s="64" t="s">
        <v>42</v>
      </c>
      <c r="M35" s="65" t="s">
        <v>106</v>
      </c>
      <c r="N35" s="64">
        <v>1</v>
      </c>
      <c r="O35" s="64" t="s">
        <v>103</v>
      </c>
      <c r="P35" s="66">
        <f>13967</f>
        <v>13967</v>
      </c>
      <c r="Q35" s="67">
        <v>0</v>
      </c>
      <c r="R35" s="67">
        <f t="shared" si="0"/>
        <v>13967</v>
      </c>
      <c r="S35" s="49"/>
      <c r="T35" s="50">
        <f t="shared" si="5"/>
        <v>2541.9939999999997</v>
      </c>
      <c r="U35" s="50">
        <f t="shared" si="1"/>
        <v>435.7704</v>
      </c>
      <c r="V35" s="68">
        <f>(754.18/30*61)/2*1.04</f>
        <v>797.41965333333337</v>
      </c>
      <c r="W35" s="68">
        <f t="shared" si="6"/>
        <v>290.5136</v>
      </c>
      <c r="X35" s="68">
        <v>1163</v>
      </c>
      <c r="Y35" s="68">
        <v>722</v>
      </c>
      <c r="Z35" s="51">
        <f t="shared" si="10"/>
        <v>558.68000000000006</v>
      </c>
      <c r="AA35" s="50">
        <f t="shared" si="7"/>
        <v>19917.697653333333</v>
      </c>
      <c r="AB35" s="50">
        <f t="shared" si="11"/>
        <v>6704.1600000000008</v>
      </c>
      <c r="AC35" s="51">
        <f t="shared" si="2"/>
        <v>24209.466666666667</v>
      </c>
      <c r="AD35" s="51">
        <f t="shared" si="3"/>
        <v>2420.9466666666667</v>
      </c>
      <c r="AE35" s="51">
        <f t="shared" si="8"/>
        <v>7262.84</v>
      </c>
      <c r="AF35" s="52">
        <f t="shared" si="4"/>
        <v>279609.78517333331</v>
      </c>
      <c r="AG35" s="34">
        <f t="shared" si="9"/>
        <v>10568</v>
      </c>
    </row>
    <row r="36" spans="1:35" ht="24" customHeight="1">
      <c r="A36" s="37">
        <v>24</v>
      </c>
      <c r="B36" s="38" t="s">
        <v>37</v>
      </c>
      <c r="C36" s="38" t="s">
        <v>38</v>
      </c>
      <c r="D36" s="39">
        <v>3</v>
      </c>
      <c r="E36" s="38" t="s">
        <v>38</v>
      </c>
      <c r="F36" s="40" t="s">
        <v>39</v>
      </c>
      <c r="G36" s="41" t="s">
        <v>107</v>
      </c>
      <c r="H36" s="55" t="s">
        <v>108</v>
      </c>
      <c r="I36" s="62">
        <v>40253</v>
      </c>
      <c r="J36" s="44">
        <v>14</v>
      </c>
      <c r="K36" s="45">
        <v>40</v>
      </c>
      <c r="L36" s="45" t="s">
        <v>42</v>
      </c>
      <c r="M36" s="46" t="s">
        <v>109</v>
      </c>
      <c r="N36" s="45">
        <v>1</v>
      </c>
      <c r="O36" s="45" t="s">
        <v>47</v>
      </c>
      <c r="P36" s="66">
        <f>13967</f>
        <v>13967</v>
      </c>
      <c r="Q36" s="48">
        <v>0</v>
      </c>
      <c r="R36" s="48">
        <f t="shared" si="0"/>
        <v>13967</v>
      </c>
      <c r="S36" s="49">
        <v>1826.64</v>
      </c>
      <c r="T36" s="50">
        <f t="shared" si="5"/>
        <v>2541.9939999999997</v>
      </c>
      <c r="U36" s="50">
        <f t="shared" si="1"/>
        <v>435.7704</v>
      </c>
      <c r="V36" s="68">
        <f>(754.18/30*61)/2*1.04</f>
        <v>797.41965333333337</v>
      </c>
      <c r="W36" s="50">
        <f t="shared" si="6"/>
        <v>290.5136</v>
      </c>
      <c r="X36" s="50">
        <v>1163</v>
      </c>
      <c r="Y36" s="50">
        <v>722</v>
      </c>
      <c r="Z36" s="51">
        <f t="shared" si="10"/>
        <v>558.68000000000006</v>
      </c>
      <c r="AA36" s="50">
        <f t="shared" si="7"/>
        <v>19917.697653333333</v>
      </c>
      <c r="AB36" s="50">
        <f t="shared" si="11"/>
        <v>6704.1600000000008</v>
      </c>
      <c r="AC36" s="51">
        <f t="shared" si="2"/>
        <v>24209.466666666667</v>
      </c>
      <c r="AD36" s="51">
        <f t="shared" si="3"/>
        <v>2420.9466666666667</v>
      </c>
      <c r="AE36" s="51">
        <f t="shared" si="8"/>
        <v>7262.84</v>
      </c>
      <c r="AF36" s="52">
        <f t="shared" si="4"/>
        <v>281436.42517333332</v>
      </c>
      <c r="AG36" s="34">
        <f t="shared" si="9"/>
        <v>10568</v>
      </c>
    </row>
    <row r="37" spans="1:35" ht="24" customHeight="1">
      <c r="A37" s="37">
        <v>25</v>
      </c>
      <c r="B37" s="38" t="s">
        <v>37</v>
      </c>
      <c r="C37" s="38" t="s">
        <v>38</v>
      </c>
      <c r="D37" s="39">
        <v>3</v>
      </c>
      <c r="E37" s="38" t="s">
        <v>38</v>
      </c>
      <c r="F37" s="40" t="s">
        <v>39</v>
      </c>
      <c r="G37" s="41" t="s">
        <v>110</v>
      </c>
      <c r="H37" s="55" t="s">
        <v>111</v>
      </c>
      <c r="I37" s="43">
        <v>41761</v>
      </c>
      <c r="J37" s="44">
        <v>12</v>
      </c>
      <c r="K37" s="45">
        <v>40</v>
      </c>
      <c r="L37" s="45" t="s">
        <v>42</v>
      </c>
      <c r="M37" s="60" t="s">
        <v>112</v>
      </c>
      <c r="N37" s="45">
        <v>1</v>
      </c>
      <c r="O37" s="45" t="s">
        <v>103</v>
      </c>
      <c r="P37" s="47">
        <f>13198</f>
        <v>13198</v>
      </c>
      <c r="Q37" s="48">
        <v>0</v>
      </c>
      <c r="R37" s="48">
        <f t="shared" si="0"/>
        <v>13198</v>
      </c>
      <c r="S37" s="49"/>
      <c r="T37" s="50">
        <f t="shared" si="5"/>
        <v>2402.0360000000001</v>
      </c>
      <c r="U37" s="50">
        <f t="shared" si="1"/>
        <v>411.77760000000001</v>
      </c>
      <c r="V37" s="50">
        <f>(730.23/30*61)/2*1.04</f>
        <v>772.09652000000006</v>
      </c>
      <c r="W37" s="50">
        <f t="shared" si="6"/>
        <v>274.51839999999999</v>
      </c>
      <c r="X37" s="50">
        <v>1099</v>
      </c>
      <c r="Y37" s="50">
        <v>689</v>
      </c>
      <c r="Z37" s="51">
        <f t="shared" si="10"/>
        <v>527.91999999999996</v>
      </c>
      <c r="AA37" s="50">
        <f t="shared" si="7"/>
        <v>18846.428520000001</v>
      </c>
      <c r="AB37" s="50">
        <f t="shared" si="11"/>
        <v>6335.0399999999991</v>
      </c>
      <c r="AC37" s="51">
        <f t="shared" si="2"/>
        <v>22876.533333333333</v>
      </c>
      <c r="AD37" s="51">
        <f t="shared" si="3"/>
        <v>2287.6533333333332</v>
      </c>
      <c r="AE37" s="51">
        <f t="shared" si="8"/>
        <v>6862.96</v>
      </c>
      <c r="AF37" s="52">
        <f t="shared" si="4"/>
        <v>264519.32890666666</v>
      </c>
      <c r="AG37" s="34">
        <f t="shared" si="9"/>
        <v>9990.6666666666679</v>
      </c>
    </row>
    <row r="38" spans="1:35" ht="24" customHeight="1">
      <c r="A38" s="37">
        <v>26</v>
      </c>
      <c r="B38" s="38" t="s">
        <v>37</v>
      </c>
      <c r="C38" s="38" t="s">
        <v>38</v>
      </c>
      <c r="D38" s="39">
        <v>3</v>
      </c>
      <c r="E38" s="38" t="s">
        <v>38</v>
      </c>
      <c r="F38" s="40" t="s">
        <v>39</v>
      </c>
      <c r="G38" s="41" t="s">
        <v>113</v>
      </c>
      <c r="H38" s="42" t="s">
        <v>114</v>
      </c>
      <c r="I38" s="43">
        <v>39755</v>
      </c>
      <c r="J38" s="44">
        <v>12</v>
      </c>
      <c r="K38" s="45">
        <v>40</v>
      </c>
      <c r="L38" s="45" t="s">
        <v>42</v>
      </c>
      <c r="M38" s="60" t="s">
        <v>112</v>
      </c>
      <c r="N38" s="45">
        <v>1</v>
      </c>
      <c r="O38" s="45" t="s">
        <v>103</v>
      </c>
      <c r="P38" s="47">
        <f>13198</f>
        <v>13198</v>
      </c>
      <c r="Q38" s="48">
        <v>0</v>
      </c>
      <c r="R38" s="48">
        <f t="shared" si="0"/>
        <v>13198</v>
      </c>
      <c r="S38" s="49">
        <v>1826.64</v>
      </c>
      <c r="T38" s="50">
        <f t="shared" si="5"/>
        <v>2402.0360000000001</v>
      </c>
      <c r="U38" s="50">
        <f t="shared" si="1"/>
        <v>411.77760000000001</v>
      </c>
      <c r="V38" s="50">
        <f>(743.35/31*61)/2*1.04</f>
        <v>760.61490322580653</v>
      </c>
      <c r="W38" s="50">
        <f t="shared" si="6"/>
        <v>274.51839999999999</v>
      </c>
      <c r="X38" s="50">
        <v>1099</v>
      </c>
      <c r="Y38" s="50">
        <v>689</v>
      </c>
      <c r="Z38" s="51">
        <f t="shared" si="10"/>
        <v>527.91999999999996</v>
      </c>
      <c r="AA38" s="50">
        <f t="shared" si="7"/>
        <v>18834.946903225806</v>
      </c>
      <c r="AB38" s="50">
        <f t="shared" si="11"/>
        <v>6335.0399999999991</v>
      </c>
      <c r="AC38" s="51">
        <f t="shared" si="2"/>
        <v>22876.533333333333</v>
      </c>
      <c r="AD38" s="51">
        <f t="shared" si="3"/>
        <v>2287.6533333333332</v>
      </c>
      <c r="AE38" s="51">
        <f t="shared" si="8"/>
        <v>6862.96</v>
      </c>
      <c r="AF38" s="52">
        <f t="shared" si="4"/>
        <v>266208.18950537633</v>
      </c>
      <c r="AG38" s="34">
        <f t="shared" si="9"/>
        <v>9990.6666666666679</v>
      </c>
    </row>
    <row r="39" spans="1:35" ht="24" customHeight="1">
      <c r="A39" s="37">
        <v>27</v>
      </c>
      <c r="B39" s="38" t="s">
        <v>37</v>
      </c>
      <c r="C39" s="38" t="s">
        <v>38</v>
      </c>
      <c r="D39" s="39">
        <v>3</v>
      </c>
      <c r="E39" s="38" t="s">
        <v>38</v>
      </c>
      <c r="F39" s="40" t="s">
        <v>39</v>
      </c>
      <c r="G39" s="41" t="s">
        <v>115</v>
      </c>
      <c r="H39" s="55" t="s">
        <v>116</v>
      </c>
      <c r="I39" s="62">
        <v>40360</v>
      </c>
      <c r="J39" s="44">
        <v>10</v>
      </c>
      <c r="K39" s="45">
        <v>40</v>
      </c>
      <c r="L39" s="57" t="s">
        <v>117</v>
      </c>
      <c r="M39" s="60" t="s">
        <v>118</v>
      </c>
      <c r="N39" s="45">
        <v>1</v>
      </c>
      <c r="O39" s="57" t="s">
        <v>84</v>
      </c>
      <c r="P39" s="69">
        <v>12605</v>
      </c>
      <c r="Q39" s="48">
        <v>0</v>
      </c>
      <c r="R39" s="48">
        <f t="shared" si="0"/>
        <v>12605</v>
      </c>
      <c r="S39" s="49">
        <v>1826.64</v>
      </c>
      <c r="T39" s="50">
        <f t="shared" si="5"/>
        <v>2294.11</v>
      </c>
      <c r="U39" s="50">
        <f t="shared" si="1"/>
        <v>393.27600000000001</v>
      </c>
      <c r="V39" s="50">
        <f>(714.83/30*61)/2*1.04</f>
        <v>755.81358666666677</v>
      </c>
      <c r="W39" s="50">
        <f t="shared" si="6"/>
        <v>262.18400000000003</v>
      </c>
      <c r="X39" s="50">
        <v>1046</v>
      </c>
      <c r="Y39" s="50">
        <v>666</v>
      </c>
      <c r="Z39" s="51">
        <f t="shared" si="10"/>
        <v>504.2</v>
      </c>
      <c r="AA39" s="50">
        <f t="shared" si="7"/>
        <v>18022.383586666667</v>
      </c>
      <c r="AB39" s="50">
        <f t="shared" si="11"/>
        <v>6050.4</v>
      </c>
      <c r="AC39" s="51">
        <f t="shared" si="2"/>
        <v>21848.666666666668</v>
      </c>
      <c r="AD39" s="51">
        <f t="shared" si="3"/>
        <v>2184.8666666666668</v>
      </c>
      <c r="AE39" s="51">
        <f t="shared" si="8"/>
        <v>6554.6</v>
      </c>
      <c r="AF39" s="52">
        <f t="shared" si="4"/>
        <v>254733.77637333336</v>
      </c>
      <c r="AG39" s="34">
        <f t="shared" si="9"/>
        <v>9544.6666666666679</v>
      </c>
    </row>
    <row r="40" spans="1:35" ht="24" customHeight="1">
      <c r="A40" s="37">
        <v>28</v>
      </c>
      <c r="B40" s="38" t="s">
        <v>37</v>
      </c>
      <c r="C40" s="38" t="s">
        <v>38</v>
      </c>
      <c r="D40" s="39">
        <v>3</v>
      </c>
      <c r="E40" s="38" t="s">
        <v>38</v>
      </c>
      <c r="F40" s="40" t="s">
        <v>39</v>
      </c>
      <c r="G40" s="41" t="s">
        <v>119</v>
      </c>
      <c r="H40" s="55" t="s">
        <v>120</v>
      </c>
      <c r="I40" s="62">
        <v>39104</v>
      </c>
      <c r="J40" s="44">
        <v>10</v>
      </c>
      <c r="K40" s="45">
        <v>40</v>
      </c>
      <c r="L40" s="57" t="s">
        <v>117</v>
      </c>
      <c r="M40" s="60" t="s">
        <v>121</v>
      </c>
      <c r="N40" s="45">
        <v>1</v>
      </c>
      <c r="O40" s="45" t="s">
        <v>103</v>
      </c>
      <c r="P40" s="69">
        <v>12605</v>
      </c>
      <c r="Q40" s="48">
        <v>0</v>
      </c>
      <c r="R40" s="48">
        <f t="shared" si="0"/>
        <v>12605</v>
      </c>
      <c r="S40" s="49">
        <v>2694.29</v>
      </c>
      <c r="T40" s="50">
        <f t="shared" si="5"/>
        <v>2294.11</v>
      </c>
      <c r="U40" s="50">
        <f t="shared" si="1"/>
        <v>393.27600000000001</v>
      </c>
      <c r="V40" s="50">
        <f>(714.83/30*61)/2*1.04</f>
        <v>755.81358666666677</v>
      </c>
      <c r="W40" s="50">
        <f t="shared" si="6"/>
        <v>262.18400000000003</v>
      </c>
      <c r="X40" s="50">
        <v>1046</v>
      </c>
      <c r="Y40" s="50">
        <v>666</v>
      </c>
      <c r="Z40" s="51">
        <f t="shared" si="10"/>
        <v>504.2</v>
      </c>
      <c r="AA40" s="50">
        <f t="shared" si="7"/>
        <v>18022.383586666667</v>
      </c>
      <c r="AB40" s="50">
        <f t="shared" si="11"/>
        <v>6050.4</v>
      </c>
      <c r="AC40" s="51">
        <f t="shared" si="2"/>
        <v>21848.666666666668</v>
      </c>
      <c r="AD40" s="51">
        <f t="shared" si="3"/>
        <v>2184.8666666666668</v>
      </c>
      <c r="AE40" s="51">
        <f t="shared" si="8"/>
        <v>6554.6</v>
      </c>
      <c r="AF40" s="52">
        <f t="shared" si="4"/>
        <v>255601.42637333335</v>
      </c>
      <c r="AG40" s="34">
        <f t="shared" si="9"/>
        <v>9544.6666666666679</v>
      </c>
    </row>
    <row r="41" spans="1:35" ht="24" customHeight="1">
      <c r="A41" s="37">
        <v>29</v>
      </c>
      <c r="B41" s="38" t="s">
        <v>37</v>
      </c>
      <c r="C41" s="38" t="s">
        <v>38</v>
      </c>
      <c r="D41" s="39">
        <v>3</v>
      </c>
      <c r="E41" s="38" t="s">
        <v>38</v>
      </c>
      <c r="F41" s="40" t="s">
        <v>39</v>
      </c>
      <c r="G41" s="41" t="s">
        <v>122</v>
      </c>
      <c r="H41" s="55" t="s">
        <v>123</v>
      </c>
      <c r="I41" s="43">
        <v>39198</v>
      </c>
      <c r="J41" s="44">
        <v>3</v>
      </c>
      <c r="K41" s="45">
        <v>40</v>
      </c>
      <c r="L41" s="57" t="s">
        <v>117</v>
      </c>
      <c r="M41" s="60" t="s">
        <v>124</v>
      </c>
      <c r="N41" s="45">
        <v>1</v>
      </c>
      <c r="O41" s="45" t="s">
        <v>103</v>
      </c>
      <c r="P41" s="47">
        <v>9419</v>
      </c>
      <c r="Q41" s="48">
        <v>0</v>
      </c>
      <c r="R41" s="48">
        <f t="shared" si="0"/>
        <v>9419</v>
      </c>
      <c r="S41" s="49">
        <v>2448.21</v>
      </c>
      <c r="T41" s="50">
        <f t="shared" si="5"/>
        <v>1714.258</v>
      </c>
      <c r="U41" s="50">
        <f t="shared" si="1"/>
        <v>293.87279999999998</v>
      </c>
      <c r="V41" s="50">
        <f>(619.5/30*61)/2*1.04</f>
        <v>655.01799999999992</v>
      </c>
      <c r="W41" s="50">
        <f t="shared" si="6"/>
        <v>195.9152</v>
      </c>
      <c r="X41" s="50">
        <v>788</v>
      </c>
      <c r="Y41" s="50">
        <v>468</v>
      </c>
      <c r="Z41" s="51">
        <f t="shared" si="10"/>
        <v>376.76</v>
      </c>
      <c r="AA41" s="50">
        <f t="shared" si="7"/>
        <v>13534.063999999998</v>
      </c>
      <c r="AB41" s="50">
        <f t="shared" si="11"/>
        <v>4521.12</v>
      </c>
      <c r="AC41" s="51">
        <f t="shared" si="2"/>
        <v>16326.266666666666</v>
      </c>
      <c r="AD41" s="51">
        <f t="shared" si="3"/>
        <v>1632.6266666666666</v>
      </c>
      <c r="AE41" s="51">
        <f t="shared" si="8"/>
        <v>4897.88</v>
      </c>
      <c r="AF41" s="52">
        <f t="shared" si="4"/>
        <v>192234.87133333331</v>
      </c>
      <c r="AG41" s="34">
        <f t="shared" si="9"/>
        <v>7116.6666666666661</v>
      </c>
    </row>
    <row r="42" spans="1:35" ht="24" customHeight="1" thickBot="1">
      <c r="A42" s="70">
        <v>30</v>
      </c>
      <c r="B42" s="71" t="s">
        <v>37</v>
      </c>
      <c r="C42" s="71" t="s">
        <v>38</v>
      </c>
      <c r="D42" s="72">
        <v>3</v>
      </c>
      <c r="E42" s="71" t="s">
        <v>38</v>
      </c>
      <c r="F42" s="73" t="s">
        <v>39</v>
      </c>
      <c r="G42" s="74" t="s">
        <v>125</v>
      </c>
      <c r="H42" s="75" t="s">
        <v>126</v>
      </c>
      <c r="I42" s="76">
        <v>37288</v>
      </c>
      <c r="J42" s="77">
        <v>1</v>
      </c>
      <c r="K42" s="78">
        <v>40</v>
      </c>
      <c r="L42" s="78" t="s">
        <v>117</v>
      </c>
      <c r="M42" s="79" t="s">
        <v>127</v>
      </c>
      <c r="N42" s="80">
        <v>1</v>
      </c>
      <c r="O42" s="80" t="s">
        <v>103</v>
      </c>
      <c r="P42" s="81">
        <v>8657</v>
      </c>
      <c r="Q42" s="82">
        <v>0</v>
      </c>
      <c r="R42" s="82">
        <f t="shared" si="0"/>
        <v>8657</v>
      </c>
      <c r="S42" s="83">
        <v>3577.17</v>
      </c>
      <c r="T42" s="84">
        <f t="shared" si="5"/>
        <v>1575.5740000000001</v>
      </c>
      <c r="U42" s="84">
        <f t="shared" si="1"/>
        <v>270.09840000000003</v>
      </c>
      <c r="V42" s="84">
        <f>(599.87/30*61)/2*1.04</f>
        <v>634.26254666666671</v>
      </c>
      <c r="W42" s="84">
        <f t="shared" si="6"/>
        <v>180.06560000000002</v>
      </c>
      <c r="X42" s="84">
        <v>717</v>
      </c>
      <c r="Y42" s="84">
        <v>447</v>
      </c>
      <c r="Z42" s="85">
        <f t="shared" si="10"/>
        <v>346.28000000000003</v>
      </c>
      <c r="AA42" s="84">
        <f t="shared" si="7"/>
        <v>12481.000546666668</v>
      </c>
      <c r="AB42" s="84">
        <f t="shared" si="11"/>
        <v>4155.3600000000006</v>
      </c>
      <c r="AC42" s="85">
        <f t="shared" si="2"/>
        <v>15005.466666666669</v>
      </c>
      <c r="AD42" s="85">
        <f t="shared" si="3"/>
        <v>1500.5466666666669</v>
      </c>
      <c r="AE42" s="85">
        <f t="shared" si="8"/>
        <v>4501.6400000000003</v>
      </c>
      <c r="AF42" s="86">
        <f t="shared" si="4"/>
        <v>178512.18989333336</v>
      </c>
      <c r="AG42" s="34">
        <f t="shared" si="9"/>
        <v>6547.3333333333339</v>
      </c>
    </row>
    <row r="43" spans="1:35" ht="24" customHeight="1">
      <c r="G43" s="87"/>
      <c r="H43" s="87"/>
      <c r="I43" s="88"/>
      <c r="J43" s="88"/>
      <c r="K43" s="88"/>
      <c r="L43" s="88"/>
      <c r="M43" s="87"/>
      <c r="N43" s="87"/>
      <c r="O43" s="88"/>
      <c r="P43" s="89">
        <f t="shared" ref="P43:AE43" si="13">SUM(P13:P42)</f>
        <v>622966</v>
      </c>
      <c r="Q43" s="89">
        <f t="shared" si="13"/>
        <v>0</v>
      </c>
      <c r="R43" s="89">
        <f t="shared" si="13"/>
        <v>622966</v>
      </c>
      <c r="S43" s="89"/>
      <c r="T43" s="89">
        <f>SUM(T13:T42)</f>
        <v>113379.81200000003</v>
      </c>
      <c r="U43" s="89">
        <f>SUM(U13:U42)</f>
        <v>19436.53920000001</v>
      </c>
      <c r="V43" s="89">
        <f>SUM(V13:V42)</f>
        <v>29139.606991397854</v>
      </c>
      <c r="W43" s="89">
        <f t="shared" si="13"/>
        <v>12842.900799999999</v>
      </c>
      <c r="X43" s="89">
        <f t="shared" si="13"/>
        <v>39345</v>
      </c>
      <c r="Y43" s="89">
        <f t="shared" si="13"/>
        <v>25705</v>
      </c>
      <c r="Z43" s="89">
        <f>SUM(Z13:Z42)</f>
        <v>24918.639999999996</v>
      </c>
      <c r="AA43" s="89">
        <f t="shared" si="13"/>
        <v>862814.85899139754</v>
      </c>
      <c r="AB43" s="89">
        <f>SUM(AB13:AB42)</f>
        <v>299023.67999999993</v>
      </c>
      <c r="AC43" s="89">
        <f t="shared" si="13"/>
        <v>1079807.7333333329</v>
      </c>
      <c r="AD43" s="89">
        <f t="shared" si="13"/>
        <v>107980.77333333337</v>
      </c>
      <c r="AE43" s="89">
        <f t="shared" si="13"/>
        <v>291057.52</v>
      </c>
      <c r="AF43" s="90">
        <f>SUM(AF13:AF42)</f>
        <v>12181933.914563442</v>
      </c>
      <c r="AG43" s="91"/>
    </row>
    <row r="44" spans="1:35" ht="24" customHeight="1">
      <c r="A44" s="92">
        <f>A42</f>
        <v>30</v>
      </c>
      <c r="B44" s="93"/>
      <c r="C44" s="94"/>
      <c r="D44" s="93"/>
      <c r="E44" s="93"/>
      <c r="F44" s="95"/>
      <c r="G44" s="94"/>
      <c r="H44" s="94"/>
      <c r="I44" s="93"/>
      <c r="J44" s="93"/>
      <c r="K44" s="93"/>
      <c r="L44" s="93"/>
      <c r="M44" s="94"/>
      <c r="N44" s="94"/>
      <c r="O44" s="93" t="s">
        <v>128</v>
      </c>
      <c r="P44" s="96">
        <f>P43*12</f>
        <v>7475592</v>
      </c>
      <c r="Q44" s="97"/>
      <c r="R44" s="96">
        <f>R43*12</f>
        <v>7475592</v>
      </c>
      <c r="S44" s="98">
        <f>SUM(S13:S42)</f>
        <v>50285.899999999994</v>
      </c>
      <c r="T44" s="99">
        <f>T43*12</f>
        <v>1360557.7440000004</v>
      </c>
      <c r="U44" s="99">
        <f t="shared" ref="U44:Y44" si="14">U43*12</f>
        <v>233238.47040000011</v>
      </c>
      <c r="V44" s="99">
        <f t="shared" si="14"/>
        <v>349675.28389677423</v>
      </c>
      <c r="W44" s="99">
        <f t="shared" si="14"/>
        <v>154114.80959999998</v>
      </c>
      <c r="X44" s="99">
        <f t="shared" si="14"/>
        <v>472140</v>
      </c>
      <c r="Y44" s="99">
        <f t="shared" si="14"/>
        <v>308460</v>
      </c>
      <c r="Z44" s="99"/>
      <c r="AA44" s="98"/>
      <c r="AB44" s="99">
        <f>AB43</f>
        <v>299023.67999999993</v>
      </c>
      <c r="AC44" s="98">
        <f>AC43</f>
        <v>1079807.7333333329</v>
      </c>
      <c r="AD44" s="98">
        <f>AD43</f>
        <v>107980.77333333337</v>
      </c>
      <c r="AE44" s="100">
        <f>AE43</f>
        <v>291057.52</v>
      </c>
      <c r="AF44" s="101">
        <f>SUM(R44:AE44)</f>
        <v>12181933.91456344</v>
      </c>
      <c r="AG44" s="102"/>
      <c r="AI44" s="103"/>
    </row>
    <row r="45" spans="1:35" ht="61.5" customHeight="1">
      <c r="P45" s="104"/>
      <c r="Q45" s="105"/>
      <c r="R45" s="106"/>
      <c r="S45" s="106"/>
      <c r="T45" s="107"/>
      <c r="U45" s="107"/>
      <c r="V45" s="108"/>
      <c r="W45" s="107"/>
      <c r="X45" s="107" t="s">
        <v>129</v>
      </c>
      <c r="Y45" s="107"/>
      <c r="Z45" s="107"/>
      <c r="AA45" s="107"/>
      <c r="AB45" s="107"/>
      <c r="AC45" s="109"/>
      <c r="AD45" s="110"/>
      <c r="AE45" s="111" t="s">
        <v>130</v>
      </c>
      <c r="AF45" s="112"/>
      <c r="AG45" s="113"/>
    </row>
    <row r="46" spans="1:35" ht="32.25" customHeight="1">
      <c r="A46" s="1" t="s">
        <v>129</v>
      </c>
      <c r="G46" s="3" t="s">
        <v>131</v>
      </c>
      <c r="R46" s="114"/>
      <c r="S46" s="114"/>
      <c r="T46" s="109"/>
      <c r="U46" s="109"/>
      <c r="V46" s="115"/>
      <c r="W46" s="109"/>
      <c r="X46" s="116"/>
      <c r="Y46" s="116"/>
      <c r="Z46" s="109"/>
      <c r="AA46" s="109"/>
      <c r="AB46" s="109"/>
      <c r="AC46" s="116"/>
      <c r="AD46" s="117"/>
      <c r="AE46" s="118" t="s">
        <v>132</v>
      </c>
      <c r="AF46" s="119">
        <f>AF44+AF45</f>
        <v>12181933.91456344</v>
      </c>
      <c r="AG46" s="120"/>
    </row>
    <row r="47" spans="1:35">
      <c r="A47" s="121"/>
      <c r="B47" s="121"/>
      <c r="R47" s="114"/>
      <c r="S47" s="114"/>
      <c r="T47" s="109"/>
      <c r="U47" s="109"/>
      <c r="V47" s="109"/>
      <c r="Y47" s="109"/>
      <c r="Z47" s="109"/>
      <c r="AA47" s="109"/>
      <c r="AB47" s="109"/>
      <c r="AC47" s="109"/>
      <c r="AD47" s="110"/>
      <c r="AE47" s="110"/>
      <c r="AF47" s="110"/>
    </row>
    <row r="48" spans="1:35" ht="15.75">
      <c r="A48" s="121"/>
      <c r="B48" s="121"/>
      <c r="C48" s="122" t="s">
        <v>133</v>
      </c>
      <c r="D48" s="123"/>
      <c r="E48" s="124"/>
      <c r="F48" s="125"/>
      <c r="G48" s="123"/>
      <c r="H48" s="123"/>
      <c r="I48" s="124"/>
      <c r="J48" s="124"/>
      <c r="K48" s="124"/>
      <c r="L48" s="124"/>
      <c r="R48" s="114"/>
      <c r="S48" s="114"/>
      <c r="T48" s="109"/>
      <c r="U48" s="109"/>
      <c r="V48" s="126"/>
      <c r="W48" s="109"/>
      <c r="X48" s="109"/>
      <c r="Y48" s="109"/>
      <c r="Z48" s="109"/>
      <c r="AA48" s="109"/>
      <c r="AB48" s="109"/>
      <c r="AC48" s="109"/>
      <c r="AD48" s="109"/>
    </row>
    <row r="49" spans="1:30">
      <c r="A49" s="121"/>
      <c r="B49" s="121"/>
      <c r="C49" s="121" t="s">
        <v>5</v>
      </c>
      <c r="D49" s="121"/>
      <c r="E49" s="121"/>
      <c r="F49" s="127"/>
      <c r="G49" s="121" t="s">
        <v>134</v>
      </c>
      <c r="R49" s="114"/>
      <c r="S49" s="114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</row>
    <row r="50" spans="1:30">
      <c r="A50" s="121"/>
      <c r="B50" s="121"/>
      <c r="C50" s="121" t="s">
        <v>135</v>
      </c>
      <c r="D50" s="121"/>
      <c r="E50" s="121"/>
      <c r="F50" s="127"/>
      <c r="G50" s="121" t="s">
        <v>136</v>
      </c>
      <c r="R50" s="114"/>
      <c r="S50" s="114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</row>
    <row r="51" spans="1:30">
      <c r="A51" s="121"/>
      <c r="B51" s="121"/>
      <c r="C51" s="121" t="s">
        <v>7</v>
      </c>
      <c r="D51" s="121"/>
      <c r="E51" s="121"/>
      <c r="F51" s="127"/>
      <c r="G51" s="121" t="s">
        <v>137</v>
      </c>
      <c r="R51" s="114"/>
      <c r="S51" s="114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</row>
    <row r="52" spans="1:30">
      <c r="A52" s="121"/>
      <c r="B52" s="121"/>
      <c r="C52" s="121" t="s">
        <v>8</v>
      </c>
      <c r="D52" s="121"/>
      <c r="E52" s="121"/>
      <c r="F52" s="127"/>
      <c r="G52" s="121" t="s">
        <v>138</v>
      </c>
      <c r="R52" s="114"/>
      <c r="S52" s="114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</row>
    <row r="53" spans="1:30">
      <c r="A53" s="121"/>
      <c r="B53" s="121"/>
      <c r="C53" s="121" t="s">
        <v>9</v>
      </c>
      <c r="D53" s="121"/>
      <c r="E53" s="121"/>
      <c r="F53" s="127"/>
      <c r="G53" s="121" t="s">
        <v>139</v>
      </c>
      <c r="R53" s="114"/>
      <c r="S53" s="114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</row>
    <row r="54" spans="1:30">
      <c r="A54" s="121"/>
      <c r="B54" s="121"/>
      <c r="C54" s="121" t="s">
        <v>140</v>
      </c>
      <c r="D54" s="121"/>
      <c r="E54" s="121"/>
      <c r="F54" s="127"/>
      <c r="G54" s="121" t="s">
        <v>141</v>
      </c>
      <c r="R54" s="114"/>
      <c r="S54" s="114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</row>
    <row r="55" spans="1:30">
      <c r="A55" s="121"/>
      <c r="B55" s="121"/>
      <c r="C55" s="121" t="s">
        <v>11</v>
      </c>
      <c r="D55" s="121"/>
      <c r="E55" s="121"/>
      <c r="F55" s="127"/>
      <c r="G55" s="121" t="s">
        <v>142</v>
      </c>
      <c r="H55" s="121"/>
      <c r="I55" s="121"/>
      <c r="R55" s="114"/>
      <c r="S55" s="114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</row>
    <row r="56" spans="1:30">
      <c r="A56" s="121"/>
      <c r="B56" s="121"/>
      <c r="C56" s="121" t="s">
        <v>12</v>
      </c>
      <c r="D56" s="121"/>
      <c r="E56" s="121"/>
      <c r="F56" s="127"/>
      <c r="G56" s="121" t="s">
        <v>143</v>
      </c>
      <c r="H56" s="121"/>
      <c r="I56" s="121"/>
      <c r="R56" s="114"/>
      <c r="S56" s="114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</row>
    <row r="57" spans="1:30">
      <c r="A57" s="121"/>
      <c r="B57" s="121"/>
      <c r="C57" s="121" t="s">
        <v>13</v>
      </c>
      <c r="D57" s="121"/>
      <c r="E57" s="121"/>
      <c r="F57" s="127"/>
      <c r="G57" s="121" t="s">
        <v>144</v>
      </c>
      <c r="H57" s="121"/>
      <c r="I57" s="121"/>
      <c r="R57" s="114"/>
      <c r="S57" s="114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</row>
    <row r="58" spans="1:30">
      <c r="A58" s="121"/>
      <c r="B58" s="121"/>
      <c r="C58" s="121" t="s">
        <v>145</v>
      </c>
      <c r="D58" s="121"/>
      <c r="E58" s="121"/>
      <c r="F58" s="127"/>
      <c r="G58" s="121" t="s">
        <v>146</v>
      </c>
      <c r="H58" s="121"/>
      <c r="I58" s="121"/>
      <c r="R58" s="114"/>
      <c r="S58" s="114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</row>
    <row r="59" spans="1:30">
      <c r="A59" s="121"/>
      <c r="B59" s="121"/>
      <c r="C59" s="121" t="s">
        <v>147</v>
      </c>
      <c r="D59" s="121"/>
      <c r="E59" s="121"/>
      <c r="F59" s="127"/>
      <c r="G59" s="121" t="s">
        <v>148</v>
      </c>
      <c r="H59" s="121"/>
      <c r="I59" s="121"/>
      <c r="R59" s="114"/>
      <c r="S59" s="114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</row>
    <row r="60" spans="1:30">
      <c r="A60" s="121"/>
      <c r="B60" s="121"/>
      <c r="C60" s="121" t="s">
        <v>16</v>
      </c>
      <c r="D60" s="121"/>
      <c r="E60" s="121"/>
      <c r="F60" s="127"/>
      <c r="G60" s="121" t="s">
        <v>149</v>
      </c>
      <c r="H60" s="121"/>
      <c r="I60" s="121"/>
      <c r="R60" s="114"/>
      <c r="S60" s="114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</row>
    <row r="61" spans="1:30">
      <c r="A61" s="121"/>
      <c r="B61" s="121"/>
      <c r="C61" s="121" t="s">
        <v>150</v>
      </c>
      <c r="D61" s="121"/>
      <c r="E61" s="121"/>
      <c r="F61" s="127"/>
      <c r="G61" s="121" t="s">
        <v>151</v>
      </c>
      <c r="H61" s="121"/>
      <c r="I61" s="121"/>
      <c r="R61" s="114"/>
      <c r="S61" s="114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</row>
    <row r="62" spans="1:30">
      <c r="A62" s="121"/>
      <c r="B62" s="121"/>
      <c r="C62" s="121" t="s">
        <v>18</v>
      </c>
      <c r="D62" s="121"/>
      <c r="E62" s="121"/>
      <c r="F62" s="127"/>
      <c r="G62" s="121" t="s">
        <v>152</v>
      </c>
      <c r="H62" s="121"/>
      <c r="I62" s="121"/>
      <c r="R62" s="114"/>
      <c r="S62" s="114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</row>
    <row r="63" spans="1:30">
      <c r="A63" s="121"/>
      <c r="B63" s="121"/>
      <c r="C63" s="121" t="s">
        <v>153</v>
      </c>
      <c r="D63" s="121"/>
      <c r="E63" s="121"/>
      <c r="F63" s="127"/>
      <c r="G63" s="121" t="s">
        <v>154</v>
      </c>
      <c r="H63" s="121"/>
      <c r="I63" s="121"/>
      <c r="R63" s="114"/>
      <c r="S63" s="114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</row>
    <row r="64" spans="1:30">
      <c r="A64" s="121"/>
      <c r="B64" s="121"/>
      <c r="C64" s="121" t="s">
        <v>155</v>
      </c>
      <c r="D64" s="121"/>
      <c r="E64" s="121"/>
      <c r="F64" s="127"/>
      <c r="G64" s="121" t="s">
        <v>156</v>
      </c>
      <c r="H64" s="121"/>
      <c r="I64" s="121"/>
      <c r="R64" s="114"/>
      <c r="S64" s="114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</row>
    <row r="65" spans="1:30">
      <c r="A65" s="121"/>
      <c r="B65" s="121"/>
      <c r="C65" s="121" t="s">
        <v>157</v>
      </c>
      <c r="D65" s="121"/>
      <c r="E65" s="121"/>
      <c r="F65" s="127"/>
      <c r="G65" s="121" t="s">
        <v>158</v>
      </c>
      <c r="H65" s="121"/>
      <c r="I65" s="121"/>
      <c r="R65" s="114"/>
      <c r="S65" s="114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</row>
    <row r="66" spans="1:30">
      <c r="A66" s="121"/>
      <c r="B66" s="121"/>
      <c r="C66" s="121" t="s">
        <v>159</v>
      </c>
      <c r="D66" s="121"/>
      <c r="E66" s="121"/>
      <c r="F66" s="127"/>
      <c r="G66" s="121" t="s">
        <v>160</v>
      </c>
      <c r="H66" s="121"/>
      <c r="I66" s="121"/>
      <c r="R66" s="114"/>
      <c r="S66" s="114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</row>
    <row r="67" spans="1:30">
      <c r="A67" s="121"/>
      <c r="B67" s="121"/>
      <c r="C67" s="121" t="s">
        <v>161</v>
      </c>
      <c r="D67" s="121"/>
      <c r="E67" s="121"/>
      <c r="F67" s="127"/>
      <c r="G67" s="121" t="s">
        <v>162</v>
      </c>
      <c r="H67" s="121"/>
      <c r="I67" s="121"/>
      <c r="R67" s="114"/>
      <c r="S67" s="114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</row>
    <row r="68" spans="1:30">
      <c r="A68" s="121"/>
      <c r="B68" s="121"/>
      <c r="C68" s="121" t="s">
        <v>163</v>
      </c>
      <c r="D68" s="121"/>
      <c r="E68" s="121"/>
      <c r="F68" s="127"/>
      <c r="G68" s="121" t="s">
        <v>164</v>
      </c>
      <c r="H68" s="121"/>
      <c r="I68" s="121"/>
      <c r="R68" s="114"/>
      <c r="S68" s="114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</row>
    <row r="69" spans="1:30">
      <c r="A69" s="121"/>
      <c r="B69" s="121"/>
      <c r="C69" s="121" t="s">
        <v>165</v>
      </c>
      <c r="D69" s="121"/>
      <c r="E69" s="121"/>
      <c r="F69" s="127"/>
      <c r="G69" s="121" t="s">
        <v>166</v>
      </c>
      <c r="H69" s="121"/>
      <c r="I69" s="121"/>
      <c r="R69" s="114"/>
      <c r="S69" s="114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</row>
    <row r="70" spans="1:30">
      <c r="A70" s="121"/>
      <c r="B70" s="121"/>
      <c r="C70" s="121" t="s">
        <v>167</v>
      </c>
      <c r="D70" s="121"/>
      <c r="E70" s="121"/>
      <c r="F70" s="127"/>
      <c r="G70" s="121" t="s">
        <v>168</v>
      </c>
      <c r="H70" s="121"/>
      <c r="I70" s="121"/>
      <c r="R70" s="114"/>
      <c r="S70" s="114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</row>
    <row r="71" spans="1:30">
      <c r="A71" s="121"/>
      <c r="B71" s="121"/>
      <c r="C71" s="121" t="s">
        <v>169</v>
      </c>
      <c r="D71" s="121"/>
      <c r="E71" s="121"/>
      <c r="F71" s="127"/>
      <c r="G71" s="121" t="s">
        <v>170</v>
      </c>
      <c r="H71" s="121"/>
      <c r="I71" s="121"/>
      <c r="R71" s="114"/>
      <c r="S71" s="114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</row>
    <row r="72" spans="1:30">
      <c r="A72" s="121"/>
      <c r="B72" s="121"/>
      <c r="C72" s="121" t="s">
        <v>171</v>
      </c>
      <c r="D72" s="121"/>
      <c r="E72" s="121"/>
      <c r="F72" s="127"/>
      <c r="G72" s="121" t="s">
        <v>170</v>
      </c>
      <c r="H72" s="121"/>
      <c r="I72" s="121"/>
      <c r="R72" s="114"/>
      <c r="S72" s="114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</row>
    <row r="73" spans="1:30">
      <c r="A73" s="121"/>
      <c r="B73" s="121"/>
      <c r="C73" s="121" t="s">
        <v>172</v>
      </c>
      <c r="D73" s="121"/>
      <c r="E73" s="121"/>
      <c r="F73" s="127"/>
      <c r="G73" s="121" t="s">
        <v>173</v>
      </c>
      <c r="H73" s="121"/>
      <c r="I73" s="121"/>
      <c r="R73" s="114"/>
      <c r="S73" s="114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</row>
    <row r="74" spans="1:30">
      <c r="A74" s="121"/>
      <c r="B74" s="121"/>
      <c r="C74" s="121" t="s">
        <v>174</v>
      </c>
      <c r="D74" s="121"/>
      <c r="E74" s="121"/>
      <c r="F74" s="127"/>
      <c r="G74" s="121" t="s">
        <v>175</v>
      </c>
      <c r="H74" s="121"/>
      <c r="I74" s="121"/>
      <c r="R74" s="114"/>
      <c r="S74" s="114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</row>
    <row r="75" spans="1:30">
      <c r="A75" s="121"/>
      <c r="B75" s="121"/>
      <c r="C75" s="121" t="s">
        <v>176</v>
      </c>
      <c r="D75" s="121"/>
      <c r="E75" s="121"/>
      <c r="F75" s="127"/>
      <c r="G75" s="121" t="s">
        <v>177</v>
      </c>
      <c r="H75" s="121"/>
      <c r="I75" s="121"/>
      <c r="R75" s="114"/>
      <c r="S75" s="114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</row>
    <row r="76" spans="1:30">
      <c r="A76" s="121"/>
      <c r="B76" s="121"/>
      <c r="C76" s="121" t="s">
        <v>178</v>
      </c>
      <c r="D76" s="121"/>
      <c r="E76" s="121"/>
      <c r="F76" s="127"/>
      <c r="G76" s="121" t="s">
        <v>177</v>
      </c>
      <c r="H76" s="121"/>
      <c r="I76" s="121"/>
      <c r="R76" s="114"/>
      <c r="S76" s="114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</row>
    <row r="77" spans="1:30">
      <c r="A77" s="121"/>
      <c r="B77" s="121"/>
      <c r="C77" s="121"/>
      <c r="D77" s="121"/>
      <c r="E77" s="121"/>
      <c r="F77" s="127"/>
      <c r="G77" s="121"/>
      <c r="H77" s="121"/>
      <c r="I77" s="121"/>
      <c r="R77" s="114"/>
      <c r="S77" s="114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</row>
    <row r="78" spans="1:30">
      <c r="A78" s="121"/>
      <c r="B78" s="121"/>
      <c r="C78" s="121"/>
      <c r="D78" s="121"/>
      <c r="E78" s="121"/>
      <c r="F78" s="127"/>
      <c r="G78" s="121"/>
      <c r="H78" s="121"/>
      <c r="I78" s="121"/>
      <c r="R78" s="114"/>
      <c r="S78" s="114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</row>
    <row r="79" spans="1:30">
      <c r="R79" s="114"/>
      <c r="S79" s="114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</row>
    <row r="80" spans="1:30">
      <c r="R80" s="114"/>
      <c r="S80" s="114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</row>
    <row r="81" spans="18:30">
      <c r="R81" s="114"/>
      <c r="S81" s="114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</row>
    <row r="82" spans="18:30">
      <c r="R82" s="114"/>
      <c r="S82" s="114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</row>
    <row r="83" spans="18:30">
      <c r="R83" s="114"/>
      <c r="S83" s="114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</row>
    <row r="84" spans="18:30">
      <c r="R84" s="114"/>
      <c r="S84" s="114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</row>
    <row r="85" spans="18:30">
      <c r="R85" s="114"/>
      <c r="S85" s="114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</row>
    <row r="86" spans="18:30">
      <c r="R86" s="114"/>
      <c r="S86" s="114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</row>
    <row r="87" spans="18:30">
      <c r="R87" s="114"/>
      <c r="S87" s="114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</row>
    <row r="88" spans="18:30">
      <c r="R88" s="114"/>
      <c r="S88" s="114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</row>
    <row r="89" spans="18:30">
      <c r="R89" s="114"/>
      <c r="S89" s="114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</row>
    <row r="90" spans="18:30">
      <c r="R90" s="114"/>
      <c r="S90" s="114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</row>
    <row r="91" spans="18:30">
      <c r="R91" s="114"/>
      <c r="S91" s="114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</row>
    <row r="92" spans="18:30">
      <c r="R92" s="114"/>
      <c r="S92" s="114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</row>
    <row r="93" spans="18:30">
      <c r="R93" s="114"/>
      <c r="S93" s="114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</row>
    <row r="94" spans="18:30">
      <c r="R94" s="114"/>
      <c r="S94" s="114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</row>
    <row r="95" spans="18:30">
      <c r="R95" s="114"/>
      <c r="S95" s="114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</row>
    <row r="96" spans="18:30">
      <c r="R96" s="114"/>
      <c r="S96" s="114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</row>
    <row r="97" spans="18:30">
      <c r="R97" s="114"/>
      <c r="S97" s="114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</row>
    <row r="98" spans="18:30">
      <c r="R98" s="114"/>
      <c r="S98" s="114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</row>
    <row r="99" spans="18:30">
      <c r="R99" s="114"/>
      <c r="S99" s="114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</row>
    <row r="100" spans="18:30">
      <c r="R100" s="114"/>
      <c r="S100" s="114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</row>
    <row r="101" spans="18:30">
      <c r="R101" s="114"/>
      <c r="S101" s="114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</row>
    <row r="102" spans="18:30">
      <c r="R102" s="114"/>
      <c r="S102" s="114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</row>
    <row r="103" spans="18:30">
      <c r="R103" s="114"/>
      <c r="S103" s="114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</row>
    <row r="104" spans="18:30">
      <c r="R104" s="114"/>
      <c r="S104" s="114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</row>
    <row r="105" spans="18:30">
      <c r="R105" s="114"/>
      <c r="S105" s="114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</row>
    <row r="106" spans="18:30">
      <c r="R106" s="114"/>
      <c r="S106" s="114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</row>
    <row r="107" spans="18:30">
      <c r="R107" s="114"/>
      <c r="S107" s="114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</row>
    <row r="108" spans="18:30">
      <c r="R108" s="114"/>
      <c r="S108" s="114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</row>
    <row r="109" spans="18:30">
      <c r="R109" s="114"/>
      <c r="S109" s="114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</row>
    <row r="110" spans="18:30">
      <c r="R110" s="114"/>
      <c r="S110" s="114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</row>
    <row r="111" spans="18:30">
      <c r="R111" s="114"/>
      <c r="S111" s="114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</row>
    <row r="112" spans="18:30">
      <c r="R112" s="114"/>
      <c r="S112" s="114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</row>
    <row r="113" spans="18:30">
      <c r="R113" s="114"/>
      <c r="S113" s="114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</row>
    <row r="114" spans="18:30">
      <c r="R114" s="114"/>
      <c r="S114" s="114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</row>
    <row r="115" spans="18:30">
      <c r="R115" s="114"/>
      <c r="S115" s="114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</row>
    <row r="116" spans="18:30">
      <c r="R116" s="114"/>
      <c r="S116" s="114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</row>
    <row r="117" spans="18:30">
      <c r="R117" s="114"/>
      <c r="S117" s="114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</row>
    <row r="118" spans="18:30">
      <c r="R118" s="114"/>
      <c r="S118" s="114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</row>
    <row r="119" spans="18:30">
      <c r="R119" s="114"/>
      <c r="S119" s="114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</row>
    <row r="120" spans="18:30">
      <c r="R120" s="114"/>
      <c r="S120" s="114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</row>
    <row r="121" spans="18:30">
      <c r="R121" s="114"/>
      <c r="S121" s="114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</row>
    <row r="122" spans="18:30">
      <c r="R122" s="114"/>
      <c r="S122" s="114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</row>
    <row r="123" spans="18:30">
      <c r="R123" s="114"/>
      <c r="S123" s="114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</row>
    <row r="124" spans="18:30">
      <c r="R124" s="114"/>
      <c r="S124" s="114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</row>
    <row r="125" spans="18:30">
      <c r="R125" s="114"/>
      <c r="S125" s="114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</row>
    <row r="126" spans="18:30">
      <c r="R126" s="114"/>
      <c r="S126" s="114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</row>
    <row r="127" spans="18:30">
      <c r="R127" s="114"/>
      <c r="S127" s="114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</row>
    <row r="128" spans="18:30">
      <c r="R128" s="114"/>
      <c r="S128" s="114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</row>
    <row r="129" spans="18:30">
      <c r="R129" s="114"/>
      <c r="S129" s="114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</row>
    <row r="130" spans="18:30">
      <c r="R130" s="114"/>
      <c r="S130" s="114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</row>
    <row r="131" spans="18:30">
      <c r="R131" s="114"/>
      <c r="S131" s="114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</row>
    <row r="132" spans="18:30">
      <c r="R132" s="114"/>
      <c r="S132" s="114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</row>
    <row r="133" spans="18:30">
      <c r="R133" s="114"/>
      <c r="S133" s="114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</row>
    <row r="134" spans="18:30">
      <c r="R134" s="114"/>
      <c r="S134" s="114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</row>
    <row r="135" spans="18:30">
      <c r="R135" s="114"/>
      <c r="S135" s="114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</row>
    <row r="136" spans="18:30">
      <c r="R136" s="114"/>
      <c r="S136" s="114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</row>
    <row r="137" spans="18:30">
      <c r="R137" s="114"/>
      <c r="S137" s="114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</row>
    <row r="138" spans="18:30">
      <c r="R138" s="114"/>
      <c r="S138" s="114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</row>
    <row r="139" spans="18:30">
      <c r="R139" s="114"/>
      <c r="S139" s="114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</row>
    <row r="140" spans="18:30">
      <c r="R140" s="114"/>
      <c r="S140" s="114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</row>
    <row r="141" spans="18:30">
      <c r="R141" s="114"/>
      <c r="S141" s="114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</row>
    <row r="142" spans="18:30">
      <c r="R142" s="114"/>
      <c r="S142" s="114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</row>
    <row r="143" spans="18:30">
      <c r="R143" s="114"/>
      <c r="S143" s="114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</row>
    <row r="144" spans="18:30">
      <c r="R144" s="114"/>
      <c r="S144" s="114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</row>
    <row r="145" spans="18:30">
      <c r="R145" s="114"/>
      <c r="S145" s="114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</row>
    <row r="146" spans="18:30">
      <c r="R146" s="114"/>
      <c r="S146" s="114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</row>
    <row r="147" spans="18:30">
      <c r="R147" s="114"/>
      <c r="S147" s="114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</row>
    <row r="148" spans="18:30">
      <c r="R148" s="114"/>
      <c r="S148" s="114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</row>
    <row r="149" spans="18:30">
      <c r="R149" s="114"/>
      <c r="S149" s="114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</row>
    <row r="150" spans="18:30">
      <c r="R150" s="114"/>
      <c r="S150" s="114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</row>
    <row r="151" spans="18:30">
      <c r="R151" s="114"/>
      <c r="S151" s="114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</row>
    <row r="152" spans="18:30">
      <c r="R152" s="114"/>
      <c r="S152" s="114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</row>
    <row r="153" spans="18:30">
      <c r="R153" s="114"/>
      <c r="S153" s="114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</row>
    <row r="154" spans="18:30">
      <c r="R154" s="114"/>
      <c r="S154" s="114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</row>
    <row r="155" spans="18:30">
      <c r="R155" s="114"/>
      <c r="S155" s="114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</row>
    <row r="156" spans="18:30">
      <c r="R156" s="114"/>
      <c r="S156" s="114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</row>
    <row r="157" spans="18:30">
      <c r="R157" s="114"/>
      <c r="S157" s="114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</row>
    <row r="158" spans="18:30">
      <c r="R158" s="114"/>
      <c r="S158" s="114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</row>
    <row r="159" spans="18:30">
      <c r="R159" s="114"/>
      <c r="S159" s="114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</row>
    <row r="160" spans="18:30">
      <c r="R160" s="114"/>
      <c r="S160" s="114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</row>
    <row r="161" spans="18:30">
      <c r="R161" s="114"/>
      <c r="S161" s="114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</row>
    <row r="162" spans="18:30">
      <c r="R162" s="114"/>
      <c r="S162" s="114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</row>
    <row r="163" spans="18:30">
      <c r="R163" s="114"/>
      <c r="S163" s="114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</row>
    <row r="164" spans="18:30">
      <c r="R164" s="114"/>
      <c r="S164" s="114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</row>
    <row r="165" spans="18:30">
      <c r="R165" s="114"/>
      <c r="S165" s="114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</row>
    <row r="166" spans="18:30">
      <c r="R166" s="114"/>
      <c r="S166" s="114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</row>
    <row r="167" spans="18:30">
      <c r="R167" s="114"/>
      <c r="S167" s="114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</row>
    <row r="168" spans="18:30">
      <c r="R168" s="114"/>
      <c r="S168" s="114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</row>
    <row r="169" spans="18:30">
      <c r="R169" s="114"/>
      <c r="S169" s="114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</row>
    <row r="170" spans="18:30">
      <c r="R170" s="114"/>
      <c r="S170" s="114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</row>
    <row r="171" spans="18:30">
      <c r="R171" s="114"/>
      <c r="S171" s="114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</row>
    <row r="172" spans="18:30">
      <c r="R172" s="114"/>
      <c r="S172" s="114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</row>
    <row r="173" spans="18:30">
      <c r="R173" s="114"/>
      <c r="S173" s="114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</row>
    <row r="174" spans="18:30">
      <c r="R174" s="114"/>
      <c r="S174" s="114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</row>
    <row r="175" spans="18:30">
      <c r="R175" s="114"/>
      <c r="S175" s="114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</row>
    <row r="176" spans="18:30">
      <c r="R176" s="114"/>
      <c r="S176" s="114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</row>
    <row r="177" spans="18:30">
      <c r="R177" s="114"/>
      <c r="S177" s="114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</row>
    <row r="178" spans="18:30">
      <c r="R178" s="114"/>
      <c r="S178" s="114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</row>
    <row r="179" spans="18:30">
      <c r="R179" s="114"/>
      <c r="S179" s="114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</row>
    <row r="180" spans="18:30">
      <c r="R180" s="114"/>
      <c r="S180" s="114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</row>
    <row r="181" spans="18:30">
      <c r="R181" s="114"/>
      <c r="S181" s="114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</row>
    <row r="182" spans="18:30">
      <c r="R182" s="114"/>
      <c r="S182" s="114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</row>
    <row r="183" spans="18:30">
      <c r="R183" s="114"/>
      <c r="S183" s="114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</row>
    <row r="184" spans="18:30">
      <c r="R184" s="114"/>
      <c r="S184" s="114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</row>
    <row r="185" spans="18:30">
      <c r="R185" s="114"/>
      <c r="S185" s="114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</row>
    <row r="186" spans="18:30">
      <c r="R186" s="114"/>
      <c r="S186" s="114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</row>
    <row r="187" spans="18:30">
      <c r="R187" s="114"/>
      <c r="S187" s="114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</row>
    <row r="188" spans="18:30">
      <c r="R188" s="114"/>
      <c r="S188" s="114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</row>
    <row r="189" spans="18:30">
      <c r="R189" s="114"/>
      <c r="S189" s="114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</row>
    <row r="190" spans="18:30">
      <c r="R190" s="114"/>
      <c r="S190" s="114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</row>
    <row r="191" spans="18:30">
      <c r="R191" s="114"/>
      <c r="S191" s="114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</row>
    <row r="192" spans="18:30">
      <c r="R192" s="114"/>
      <c r="S192" s="114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</row>
    <row r="193" spans="18:30">
      <c r="R193" s="114"/>
      <c r="S193" s="114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</row>
    <row r="194" spans="18:30">
      <c r="R194" s="114"/>
      <c r="S194" s="114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</row>
    <row r="195" spans="18:30">
      <c r="R195" s="114"/>
      <c r="S195" s="114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</row>
    <row r="196" spans="18:30">
      <c r="R196" s="114"/>
      <c r="S196" s="114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</row>
    <row r="197" spans="18:30">
      <c r="R197" s="114"/>
      <c r="S197" s="114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</row>
    <row r="198" spans="18:30">
      <c r="R198" s="114"/>
      <c r="S198" s="114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</row>
    <row r="199" spans="18:30">
      <c r="R199" s="114"/>
      <c r="S199" s="114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</row>
    <row r="200" spans="18:30">
      <c r="R200" s="114"/>
      <c r="S200" s="114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</row>
    <row r="201" spans="18:30">
      <c r="R201" s="114"/>
      <c r="S201" s="114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</row>
    <row r="202" spans="18:30">
      <c r="R202" s="114"/>
      <c r="S202" s="114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</row>
    <row r="203" spans="18:30">
      <c r="R203" s="114"/>
      <c r="S203" s="114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</row>
    <row r="204" spans="18:30">
      <c r="R204" s="114"/>
      <c r="S204" s="114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</row>
    <row r="205" spans="18:30">
      <c r="R205" s="114"/>
      <c r="S205" s="114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</row>
    <row r="206" spans="18:30">
      <c r="R206" s="114"/>
      <c r="S206" s="114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</row>
    <row r="207" spans="18:30">
      <c r="R207" s="114"/>
      <c r="S207" s="114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</row>
    <row r="208" spans="18:30">
      <c r="R208" s="114"/>
      <c r="S208" s="114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</row>
    <row r="209" spans="18:30">
      <c r="R209" s="114"/>
      <c r="S209" s="114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</row>
    <row r="210" spans="18:30">
      <c r="R210" s="114"/>
      <c r="S210" s="114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</row>
    <row r="211" spans="18:30">
      <c r="R211" s="114"/>
      <c r="S211" s="114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</row>
    <row r="212" spans="18:30">
      <c r="R212" s="114"/>
      <c r="S212" s="114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</row>
    <row r="213" spans="18:30">
      <c r="R213" s="114"/>
      <c r="S213" s="114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</row>
    <row r="214" spans="18:30">
      <c r="R214" s="114"/>
      <c r="S214" s="114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</row>
    <row r="215" spans="18:30">
      <c r="R215" s="114"/>
      <c r="S215" s="114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</row>
    <row r="216" spans="18:30">
      <c r="R216" s="114"/>
      <c r="S216" s="114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</row>
    <row r="217" spans="18:30">
      <c r="R217" s="114"/>
      <c r="S217" s="114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</row>
    <row r="218" spans="18:30">
      <c r="R218" s="114"/>
      <c r="S218" s="114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</row>
    <row r="219" spans="18:30">
      <c r="R219" s="114"/>
      <c r="S219" s="114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</row>
    <row r="220" spans="18:30">
      <c r="R220" s="114"/>
      <c r="S220" s="114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</row>
    <row r="221" spans="18:30">
      <c r="R221" s="114"/>
      <c r="S221" s="114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</row>
    <row r="222" spans="18:30">
      <c r="R222" s="114"/>
      <c r="S222" s="114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</row>
    <row r="223" spans="18:30">
      <c r="R223" s="114"/>
      <c r="S223" s="114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</row>
    <row r="224" spans="18:30">
      <c r="R224" s="114"/>
      <c r="S224" s="114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</row>
    <row r="225" spans="18:30">
      <c r="R225" s="114"/>
      <c r="S225" s="114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</row>
    <row r="226" spans="18:30">
      <c r="R226" s="114"/>
      <c r="S226" s="114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</row>
    <row r="227" spans="18:30">
      <c r="R227" s="114"/>
      <c r="S227" s="114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</row>
    <row r="228" spans="18:30">
      <c r="R228" s="114"/>
      <c r="S228" s="114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</row>
    <row r="229" spans="18:30">
      <c r="R229" s="114"/>
      <c r="S229" s="114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</row>
    <row r="230" spans="18:30">
      <c r="R230" s="114"/>
      <c r="S230" s="114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</row>
    <row r="231" spans="18:30">
      <c r="R231" s="114"/>
      <c r="S231" s="114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</row>
    <row r="232" spans="18:30">
      <c r="R232" s="114"/>
      <c r="S232" s="114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</row>
    <row r="233" spans="18:30">
      <c r="R233" s="114"/>
      <c r="S233" s="114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</row>
    <row r="234" spans="18:30">
      <c r="R234" s="114"/>
      <c r="S234" s="114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</row>
    <row r="235" spans="18:30">
      <c r="R235" s="114"/>
      <c r="S235" s="114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</row>
    <row r="236" spans="18:30">
      <c r="R236" s="114"/>
      <c r="S236" s="114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</row>
    <row r="237" spans="18:30">
      <c r="R237" s="114"/>
      <c r="S237" s="114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</row>
    <row r="238" spans="18:30">
      <c r="R238" s="114"/>
      <c r="S238" s="114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</row>
    <row r="239" spans="18:30">
      <c r="R239" s="114"/>
      <c r="S239" s="114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</row>
    <row r="240" spans="18:30">
      <c r="R240" s="114"/>
      <c r="S240" s="114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</row>
    <row r="241" spans="18:30">
      <c r="R241" s="114"/>
      <c r="S241" s="114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</row>
    <row r="242" spans="18:30">
      <c r="R242" s="114"/>
      <c r="S242" s="114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</row>
    <row r="243" spans="18:30">
      <c r="R243" s="114"/>
      <c r="S243" s="114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</row>
    <row r="244" spans="18:30">
      <c r="R244" s="114"/>
      <c r="S244" s="114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</row>
    <row r="245" spans="18:30">
      <c r="R245" s="114"/>
      <c r="S245" s="114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</row>
    <row r="246" spans="18:30">
      <c r="R246" s="114"/>
      <c r="S246" s="114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</row>
    <row r="247" spans="18:30">
      <c r="R247" s="114"/>
      <c r="S247" s="114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</row>
    <row r="248" spans="18:30">
      <c r="R248" s="114"/>
      <c r="S248" s="114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</row>
    <row r="249" spans="18:30">
      <c r="R249" s="114"/>
      <c r="S249" s="114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</row>
    <row r="250" spans="18:30">
      <c r="R250" s="114"/>
      <c r="S250" s="114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</row>
    <row r="251" spans="18:30">
      <c r="R251" s="114"/>
      <c r="S251" s="114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</row>
    <row r="252" spans="18:30">
      <c r="R252" s="114"/>
      <c r="S252" s="114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</row>
    <row r="253" spans="18:30">
      <c r="R253" s="114"/>
      <c r="S253" s="114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</row>
    <row r="254" spans="18:30">
      <c r="R254" s="114"/>
      <c r="S254" s="114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</row>
    <row r="255" spans="18:30">
      <c r="R255" s="114"/>
      <c r="S255" s="114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</row>
    <row r="256" spans="18:30">
      <c r="R256" s="114"/>
      <c r="S256" s="114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</row>
    <row r="257" spans="18:30">
      <c r="R257" s="114"/>
      <c r="S257" s="114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</row>
    <row r="258" spans="18:30">
      <c r="R258" s="114"/>
      <c r="S258" s="114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</row>
    <row r="259" spans="18:30">
      <c r="R259" s="114"/>
      <c r="S259" s="114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</row>
    <row r="260" spans="18:30">
      <c r="R260" s="114"/>
      <c r="S260" s="114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</row>
    <row r="261" spans="18:30">
      <c r="R261" s="114"/>
      <c r="S261" s="114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</row>
    <row r="262" spans="18:30">
      <c r="R262" s="114"/>
      <c r="S262" s="114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</row>
    <row r="263" spans="18:30">
      <c r="R263" s="114"/>
      <c r="S263" s="114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</row>
    <row r="264" spans="18:30">
      <c r="R264" s="114"/>
      <c r="S264" s="114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</row>
    <row r="265" spans="18:30">
      <c r="R265" s="114"/>
      <c r="S265" s="114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</row>
    <row r="266" spans="18:30">
      <c r="R266" s="114"/>
      <c r="S266" s="114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</row>
    <row r="267" spans="18:30">
      <c r="R267" s="114"/>
      <c r="S267" s="114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</row>
    <row r="268" spans="18:30">
      <c r="R268" s="114"/>
      <c r="S268" s="114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</row>
    <row r="269" spans="18:30">
      <c r="R269" s="114"/>
      <c r="S269" s="114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</row>
    <row r="270" spans="18:30">
      <c r="R270" s="114"/>
      <c r="S270" s="114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</row>
    <row r="271" spans="18:30">
      <c r="R271" s="114"/>
      <c r="S271" s="114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</row>
    <row r="272" spans="18:30">
      <c r="R272" s="114"/>
      <c r="S272" s="114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</row>
    <row r="273" spans="18:30">
      <c r="R273" s="114"/>
      <c r="S273" s="114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</row>
    <row r="274" spans="18:30">
      <c r="R274" s="114"/>
      <c r="S274" s="114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</row>
    <row r="275" spans="18:30">
      <c r="R275" s="114"/>
      <c r="S275" s="114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</row>
    <row r="276" spans="18:30">
      <c r="R276" s="114"/>
      <c r="S276" s="114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</row>
    <row r="277" spans="18:30">
      <c r="R277" s="114"/>
      <c r="S277" s="114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</row>
    <row r="278" spans="18:30">
      <c r="R278" s="114"/>
      <c r="S278" s="114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</row>
    <row r="279" spans="18:30">
      <c r="R279" s="114"/>
      <c r="S279" s="114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</row>
    <row r="280" spans="18:30">
      <c r="R280" s="114"/>
      <c r="S280" s="114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</row>
    <row r="281" spans="18:30">
      <c r="R281" s="114"/>
      <c r="S281" s="114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</row>
    <row r="282" spans="18:30">
      <c r="R282" s="114"/>
      <c r="S282" s="114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</row>
    <row r="283" spans="18:30">
      <c r="R283" s="114"/>
      <c r="S283" s="114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</row>
    <row r="284" spans="18:30">
      <c r="R284" s="114"/>
      <c r="S284" s="114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</row>
    <row r="285" spans="18:30">
      <c r="R285" s="114"/>
      <c r="S285" s="114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</row>
    <row r="286" spans="18:30">
      <c r="R286" s="114"/>
      <c r="S286" s="114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</row>
    <row r="287" spans="18:30">
      <c r="R287" s="114"/>
      <c r="S287" s="114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</row>
    <row r="288" spans="18:30">
      <c r="R288" s="114"/>
      <c r="S288" s="114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</row>
    <row r="289" spans="18:30">
      <c r="R289" s="114"/>
      <c r="S289" s="114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</row>
    <row r="290" spans="18:30">
      <c r="R290" s="114"/>
      <c r="S290" s="114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</row>
    <row r="291" spans="18:30">
      <c r="R291" s="114"/>
      <c r="S291" s="114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</row>
    <row r="292" spans="18:30">
      <c r="R292" s="114"/>
      <c r="S292" s="114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</row>
    <row r="293" spans="18:30">
      <c r="R293" s="114"/>
      <c r="S293" s="114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</row>
    <row r="294" spans="18:30">
      <c r="R294" s="114"/>
      <c r="S294" s="114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</row>
    <row r="295" spans="18:30">
      <c r="R295" s="114"/>
      <c r="S295" s="114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</row>
    <row r="296" spans="18:30">
      <c r="R296" s="114"/>
      <c r="S296" s="114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</row>
    <row r="297" spans="18:30">
      <c r="R297" s="114"/>
      <c r="S297" s="114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</row>
    <row r="298" spans="18:30">
      <c r="R298" s="114"/>
      <c r="S298" s="114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</row>
    <row r="299" spans="18:30">
      <c r="R299" s="114"/>
      <c r="S299" s="114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</row>
    <row r="300" spans="18:30">
      <c r="R300" s="114"/>
      <c r="S300" s="114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</row>
    <row r="301" spans="18:30">
      <c r="R301" s="114"/>
      <c r="S301" s="114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</row>
    <row r="302" spans="18:30">
      <c r="R302" s="114"/>
      <c r="S302" s="114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</row>
    <row r="303" spans="18:30">
      <c r="R303" s="114"/>
      <c r="S303" s="114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</row>
    <row r="304" spans="18:30">
      <c r="R304" s="114"/>
      <c r="S304" s="114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</row>
    <row r="305" spans="18:30">
      <c r="R305" s="114"/>
      <c r="S305" s="114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</row>
    <row r="306" spans="18:30">
      <c r="R306" s="114"/>
      <c r="S306" s="114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</row>
    <row r="307" spans="18:30">
      <c r="R307" s="114"/>
      <c r="S307" s="114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</row>
    <row r="308" spans="18:30">
      <c r="R308" s="114"/>
      <c r="S308" s="114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</row>
    <row r="309" spans="18:30">
      <c r="R309" s="114"/>
      <c r="S309" s="114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</row>
    <row r="310" spans="18:30">
      <c r="R310" s="114"/>
      <c r="S310" s="114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</row>
    <row r="311" spans="18:30">
      <c r="R311" s="114"/>
      <c r="S311" s="114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</row>
    <row r="312" spans="18:30">
      <c r="R312" s="114"/>
      <c r="S312" s="114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</row>
    <row r="313" spans="18:30">
      <c r="R313" s="114"/>
      <c r="S313" s="114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</row>
    <row r="314" spans="18:30">
      <c r="R314" s="114"/>
      <c r="S314" s="114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</row>
    <row r="315" spans="18:30">
      <c r="R315" s="114"/>
      <c r="S315" s="114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</row>
    <row r="316" spans="18:30">
      <c r="R316" s="114"/>
      <c r="S316" s="114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</row>
    <row r="317" spans="18:30">
      <c r="R317" s="114"/>
      <c r="S317" s="114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</row>
    <row r="318" spans="18:30">
      <c r="R318" s="114"/>
      <c r="S318" s="114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</row>
    <row r="319" spans="18:30">
      <c r="R319" s="114"/>
      <c r="S319" s="114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</row>
    <row r="320" spans="18:30">
      <c r="R320" s="114"/>
      <c r="S320" s="114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</row>
    <row r="321" spans="18:30">
      <c r="R321" s="114"/>
      <c r="S321" s="114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</row>
    <row r="322" spans="18:30">
      <c r="R322" s="114"/>
      <c r="S322" s="114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</row>
    <row r="323" spans="18:30">
      <c r="R323" s="114"/>
      <c r="S323" s="114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</row>
    <row r="324" spans="18:30">
      <c r="R324" s="114"/>
      <c r="S324" s="114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</row>
    <row r="325" spans="18:30">
      <c r="R325" s="114"/>
      <c r="S325" s="114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</row>
    <row r="326" spans="18:30">
      <c r="R326" s="114"/>
      <c r="S326" s="114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</row>
  </sheetData>
  <mergeCells count="3">
    <mergeCell ref="D9:M9"/>
    <mergeCell ref="P11:Z11"/>
    <mergeCell ref="AB11:AE11"/>
  </mergeCells>
  <printOptions horizontalCentered="1" verticalCentered="1"/>
  <pageMargins left="0" right="0" top="0" bottom="0" header="0" footer="0.11811023622047245"/>
  <pageSetup scale="55" orientation="landscape" r:id="rId1"/>
  <headerFooter alignWithMargins="0"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2017 </vt:lpstr>
      <vt:lpstr>'PLANTILLA 2017 '!Área_de_impresión</vt:lpstr>
      <vt:lpstr>'PLANTILLA 2017 '!PLANTILLA_PARA_REVISION_2001</vt:lpstr>
      <vt:lpstr>'PLANTILLA 2017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Adrian Rodriguez Cardenas</cp:lastModifiedBy>
  <dcterms:created xsi:type="dcterms:W3CDTF">2017-08-18T18:58:13Z</dcterms:created>
  <dcterms:modified xsi:type="dcterms:W3CDTF">2017-08-21T20:17:26Z</dcterms:modified>
</cp:coreProperties>
</file>