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dova\Desktop\TRANSPARENCIA 27-04-2020\"/>
    </mc:Choice>
  </mc:AlternateContent>
  <xr:revisionPtr revIDLastSave="0" documentId="13_ncr:1_{518767E2-E870-4623-A15B-EED1196A2A2C}" xr6:coauthVersionLast="44" xr6:coauthVersionMax="44" xr10:uidLastSave="{00000000-0000-0000-0000-000000000000}"/>
  <bookViews>
    <workbookView xWindow="-120" yWindow="-120" windowWidth="28095" windowHeight="16440" xr2:uid="{26B2AE4A-E620-4D0D-81AB-2367408E15C6}"/>
  </bookViews>
  <sheets>
    <sheet name="FIPRODEFO 2020 (2)" sheetId="1" r:id="rId1"/>
  </sheets>
  <definedNames>
    <definedName name="_xlnm.Print_Area" localSheetId="0">'FIPRODEFO 2020 (2)'!$A$1:$AJ$23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3" i="1" l="1"/>
  <c r="AJ23" i="1"/>
  <c r="AE23" i="1"/>
  <c r="AD23" i="1"/>
  <c r="AC23" i="1"/>
  <c r="AB23" i="1"/>
  <c r="S14" i="1"/>
  <c r="U14" i="1"/>
  <c r="S15" i="1"/>
  <c r="U15" i="1"/>
  <c r="S16" i="1"/>
  <c r="U16" i="1"/>
  <c r="S17" i="1"/>
  <c r="U17" i="1"/>
  <c r="S18" i="1"/>
  <c r="U18" i="1"/>
  <c r="S19" i="1"/>
  <c r="U19" i="1"/>
  <c r="U20" i="1"/>
  <c r="U21" i="1"/>
  <c r="U22" i="1"/>
  <c r="U23" i="1"/>
  <c r="AB14" i="1"/>
  <c r="AB15" i="1"/>
  <c r="AB16" i="1"/>
  <c r="AB17" i="1"/>
  <c r="AB18" i="1"/>
  <c r="AB19" i="1"/>
  <c r="AB20" i="1"/>
  <c r="AB21" i="1"/>
  <c r="AB22" i="1"/>
  <c r="AA17" i="1"/>
  <c r="AA19" i="1"/>
  <c r="AA21" i="1"/>
  <c r="AA22" i="1"/>
  <c r="AC14" i="1"/>
  <c r="AC15" i="1"/>
  <c r="AC16" i="1"/>
  <c r="AC17" i="1"/>
  <c r="AC18" i="1"/>
  <c r="AC19" i="1"/>
  <c r="AC20" i="1"/>
  <c r="AC21" i="1"/>
  <c r="AC22" i="1"/>
  <c r="W23" i="1"/>
  <c r="X23" i="1"/>
  <c r="S23" i="1"/>
  <c r="W22" i="1"/>
  <c r="X22" i="1"/>
  <c r="AJ22" i="1"/>
  <c r="W21" i="1"/>
  <c r="X21" i="1"/>
  <c r="AJ21" i="1"/>
  <c r="W20" i="1"/>
  <c r="X20" i="1"/>
  <c r="AJ20" i="1"/>
  <c r="W19" i="1"/>
  <c r="X19" i="1"/>
  <c r="AJ19" i="1"/>
  <c r="W18" i="1"/>
  <c r="X18" i="1"/>
  <c r="AJ18" i="1"/>
  <c r="W17" i="1"/>
  <c r="X17" i="1"/>
  <c r="AJ17" i="1"/>
  <c r="W16" i="1"/>
  <c r="X16" i="1"/>
  <c r="AJ16" i="1"/>
  <c r="W15" i="1"/>
  <c r="X15" i="1"/>
  <c r="AJ15" i="1"/>
  <c r="W14" i="1"/>
  <c r="X14" i="1"/>
  <c r="AJ14" i="1"/>
</calcChain>
</file>

<file path=xl/sharedStrings.xml><?xml version="1.0" encoding="utf-8"?>
<sst xmlns="http://schemas.openxmlformats.org/spreadsheetml/2006/main" count="78" uniqueCount="70">
  <si>
    <t>PLANTILLA DE PERSONAL  FIPRODEFO 2020</t>
  </si>
  <si>
    <t>ORGANISMO:</t>
  </si>
  <si>
    <t>FIDEICOMISO PARA LA ADMINISTRACION DEL PROGRAMA DE DESARROLLO FORESTAL DEL ESTADO DE JALISCO.</t>
  </si>
  <si>
    <t>SIGLAS:</t>
  </si>
  <si>
    <t>FIPRODEFO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</si>
  <si>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</si>
  <si>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</si>
  <si>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</si>
  <si>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</si>
  <si>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</si>
  <si>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</si>
  <si>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</si>
  <si>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</si>
  <si>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</si>
  <si>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</si>
  <si>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</si>
  <si>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</si>
  <si>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</si>
  <si>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</si>
  <si>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</si>
  <si>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</si>
  <si>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</si>
  <si>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</si>
  <si>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</si>
  <si>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</si>
  <si>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</si>
  <si>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</si>
  <si>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 (BRUTO)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</si>
  <si>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</si>
  <si>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</si>
  <si>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</si>
  <si>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</si>
  <si>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</si>
  <si>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</si>
  <si>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</si>
  <si>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</si>
  <si>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</si>
  <si>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</si>
  <si>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</si>
  <si>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</si>
  <si>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TOTAL
ANUAL</t>
  </si>
  <si>
    <t>MARTINEZ MORENO ALFREDO</t>
  </si>
  <si>
    <t>MAMX590722EW3</t>
  </si>
  <si>
    <t>H</t>
  </si>
  <si>
    <t>COORDINADOR BOSQUES NATURALES</t>
  </si>
  <si>
    <t>JOSE ANTONIO VIAYRA RAMIREZ</t>
  </si>
  <si>
    <t>VIRA9206136Y9</t>
  </si>
  <si>
    <t>COORDINADOR GENETICA</t>
  </si>
  <si>
    <t xml:space="preserve">IÑIGUEZ HERRERA GLORIA </t>
  </si>
  <si>
    <t>IIHG641229KS1</t>
  </si>
  <si>
    <t>M</t>
  </si>
  <si>
    <t>COORDINADOR SANIDAD FORESTAL</t>
  </si>
  <si>
    <t>RAFAEL GARCIA REYES</t>
  </si>
  <si>
    <t>GARR741104VE2</t>
  </si>
  <si>
    <t>ENCARGADO DE VIVERO</t>
  </si>
  <si>
    <t xml:space="preserve">NOLASCO REYES HUGO ENRIQUE </t>
  </si>
  <si>
    <t>NORH7902044A4</t>
  </si>
  <si>
    <t>COORDINADOR GEOMATICA</t>
  </si>
  <si>
    <t>PIZANO PORTILLO ARTURO</t>
  </si>
  <si>
    <t>PIPA7008217X1</t>
  </si>
  <si>
    <t xml:space="preserve">DIRECTOR GENERAL </t>
  </si>
  <si>
    <t>CORDOVA TORRES MARGARITA ELIZABETH</t>
  </si>
  <si>
    <t>BAMG800623MF0</t>
  </si>
  <si>
    <t>COORDINADOR ADMINISTRATIVO</t>
  </si>
  <si>
    <t>OBRAJERO RAMIREZ MARIA  EUGENIA</t>
  </si>
  <si>
    <t>OARE600923AZ8</t>
  </si>
  <si>
    <t>AUXILIAR DE INTENDENCIA</t>
  </si>
  <si>
    <t>VILLALVAZO NUÑEZ JOSE</t>
  </si>
  <si>
    <t>VINJ821024IK8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</si>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</sst>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0" fontId="2" fillId="0" borderId="0" xfId="3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7" fillId="0" borderId="0" xfId="3" applyNumberForma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2" fillId="0" borderId="0" xfId="3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180" wrapText="1"/>
    </xf>
    <xf numFmtId="0" fontId="9" fillId="4" borderId="4" xfId="0" applyFont="1" applyFill="1" applyBorder="1" applyAlignment="1">
      <alignment horizontal="center" vertical="center" textRotation="180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6" xfId="4" applyFon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3" fillId="0" borderId="6" xfId="1" applyFont="1" applyBorder="1"/>
    <xf numFmtId="4" fontId="2" fillId="0" borderId="6" xfId="0" applyNumberFormat="1" applyFon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4" fontId="7" fillId="0" borderId="0" xfId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2" fillId="0" borderId="5" xfId="4" applyFont="1" applyBorder="1" applyAlignment="1">
      <alignment vertical="center"/>
    </xf>
    <xf numFmtId="0" fontId="7" fillId="0" borderId="5" xfId="4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13" fillId="0" borderId="5" xfId="1" applyFont="1" applyBorder="1"/>
    <xf numFmtId="4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vertical="center"/>
    </xf>
    <xf numFmtId="0" fontId="0" fillId="0" borderId="5" xfId="4" applyFont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horizontal="center" vertical="center"/>
    </xf>
    <xf numFmtId="164" fontId="14" fillId="0" borderId="6" xfId="1" applyFont="1" applyBorder="1"/>
    <xf numFmtId="0" fontId="2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4" fontId="2" fillId="0" borderId="0" xfId="2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5" xfId="4" applyFont="1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164" fontId="13" fillId="0" borderId="5" xfId="1" applyFont="1" applyFill="1" applyBorder="1"/>
  </cellXfs>
  <cellStyles count="5">
    <cellStyle name="Millares" xfId="1" builtinId="3"/>
    <cellStyle name="Moneda" xfId="2" builtinId="4"/>
    <cellStyle name="Normal" xfId="0" builtinId="0"/>
    <cellStyle name="Normal_~9885111" xfId="4" xr:uid="{E99270F3-9C21-4905-94DE-AD651C50783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6</xdr:row>
      <xdr:rowOff>21168</xdr:rowOff>
    </xdr:from>
    <xdr:to>
      <xdr:col>7</xdr:col>
      <xdr:colOff>1089397</xdr:colOff>
      <xdr:row>8</xdr:row>
      <xdr:rowOff>176743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129139-5D93-4314-8511-B58A5262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49" y="973668"/>
          <a:ext cx="2782731" cy="51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F740-902A-447C-A332-0CC1C48453E2}">
  <sheetPr>
    <pageSetUpPr fitToPage="1"/>
  </sheetPr>
  <dimension ref="A8:AX73"/>
  <sheetViews>
    <sheetView tabSelected="1" zoomScale="90" zoomScaleNormal="90" workbookViewId="0">
      <selection activeCell="H26" sqref="H26:P26"/>
    </sheetView>
  </sheetViews>
  <sheetFormatPr baseColWidth="10" defaultColWidth="9.140625" defaultRowHeight="12.75" x14ac:dyDescent="0.2"/>
  <cols>
    <col min="1" max="1" width="5.42578125" style="1" customWidth="1"/>
    <col min="2" max="2" width="3.5703125" style="1" customWidth="1"/>
    <col min="3" max="3" width="4.28515625" style="1" customWidth="1"/>
    <col min="4" max="4" width="4" style="1" customWidth="1"/>
    <col min="5" max="5" width="3.85546875" style="1" customWidth="1"/>
    <col min="6" max="6" width="4.7109375" style="2" customWidth="1"/>
    <col min="7" max="7" width="5.7109375" style="2" customWidth="1"/>
    <col min="8" max="8" width="35" style="3" customWidth="1"/>
    <col min="9" max="9" width="18.7109375" style="3" customWidth="1"/>
    <col min="10" max="10" width="3" style="3" customWidth="1"/>
    <col min="11" max="11" width="13.5703125" style="1" customWidth="1"/>
    <col min="12" max="12" width="3.85546875" style="1" customWidth="1"/>
    <col min="13" max="13" width="4.5703125" style="1" customWidth="1"/>
    <col min="14" max="14" width="2.85546875" style="1" customWidth="1"/>
    <col min="15" max="15" width="36.85546875" style="3" bestFit="1" customWidth="1"/>
    <col min="16" max="16" width="6.5703125" style="3" customWidth="1"/>
    <col min="17" max="17" width="7.28515625" style="3" customWidth="1"/>
    <col min="18" max="18" width="6.28515625" style="1" customWidth="1"/>
    <col min="19" max="19" width="12.28515625" style="1" customWidth="1"/>
    <col min="20" max="20" width="7.42578125" style="4" customWidth="1"/>
    <col min="21" max="21" width="12.85546875" style="4" customWidth="1"/>
    <col min="22" max="22" width="10.28515625" style="4" customWidth="1"/>
    <col min="23" max="23" width="11.28515625" style="4" customWidth="1"/>
    <col min="24" max="24" width="10.5703125" style="4" customWidth="1"/>
    <col min="25" max="25" width="9" style="4" customWidth="1"/>
    <col min="26" max="26" width="8.140625" style="3" customWidth="1"/>
    <col min="27" max="27" width="12.42578125" style="3" customWidth="1"/>
    <col min="28" max="29" width="12.28515625" style="3" customWidth="1"/>
    <col min="30" max="30" width="14" style="3" customWidth="1"/>
    <col min="31" max="31" width="12" style="3" customWidth="1"/>
    <col min="32" max="32" width="6.28515625" style="3" hidden="1" customWidth="1"/>
    <col min="33" max="33" width="9.7109375" style="3" hidden="1" customWidth="1"/>
    <col min="34" max="34" width="6" style="3" hidden="1" customWidth="1"/>
    <col min="35" max="35" width="6.42578125" style="3" hidden="1" customWidth="1"/>
    <col min="36" max="36" width="17.7109375" style="3" customWidth="1"/>
    <col min="37" max="38" width="16.140625" style="3" customWidth="1"/>
    <col min="39" max="39" width="20.7109375" style="3" bestFit="1" customWidth="1"/>
    <col min="40" max="41" width="12.28515625" style="3" bestFit="1" customWidth="1"/>
    <col min="42" max="42" width="13.28515625" style="3" bestFit="1" customWidth="1"/>
    <col min="43" max="43" width="12.28515625" style="3" bestFit="1" customWidth="1"/>
    <col min="44" max="49" width="10.7109375" style="3" bestFit="1" customWidth="1"/>
    <col min="50" max="50" width="14.28515625" style="3" bestFit="1" customWidth="1"/>
    <col min="51" max="51" width="11.42578125" style="3" customWidth="1"/>
    <col min="52" max="16384" width="9.140625" style="3"/>
  </cols>
  <sheetData>
    <row r="8" spans="1:50" ht="15.75" x14ac:dyDescent="0.2">
      <c r="I8" s="66"/>
      <c r="J8" s="66"/>
      <c r="K8" s="66"/>
      <c r="L8" s="66"/>
      <c r="M8" s="66"/>
      <c r="N8" s="66"/>
      <c r="O8" s="66"/>
    </row>
    <row r="9" spans="1:50" ht="23.25" x14ac:dyDescent="0.2">
      <c r="A9" s="3"/>
      <c r="B9" s="5"/>
      <c r="C9" s="5"/>
      <c r="D9" s="5"/>
      <c r="E9" s="5"/>
      <c r="F9" s="5"/>
      <c r="G9" s="5"/>
      <c r="H9" s="5"/>
      <c r="I9" s="5" t="s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M9" s="67"/>
      <c r="AN9" s="67"/>
      <c r="AO9" s="67"/>
      <c r="AP9" s="67"/>
      <c r="AQ9" s="67"/>
      <c r="AR9" s="67"/>
      <c r="AS9" s="67"/>
      <c r="AT9" s="67"/>
      <c r="AU9" s="67"/>
    </row>
    <row r="10" spans="1:50" ht="24" customHeight="1" x14ac:dyDescent="0.2">
      <c r="A10" s="7" t="s">
        <v>1</v>
      </c>
      <c r="B10" s="7"/>
      <c r="D10" s="7" t="s">
        <v>2</v>
      </c>
      <c r="E10" s="3"/>
      <c r="F10" s="3"/>
      <c r="G10" s="3"/>
      <c r="K10" s="3"/>
      <c r="L10" s="3"/>
      <c r="M10" s="3"/>
      <c r="N10" s="3"/>
      <c r="AM10" s="7"/>
      <c r="AN10" s="8"/>
      <c r="AO10" s="7"/>
      <c r="AP10" s="9"/>
      <c r="AQ10" s="10"/>
      <c r="AR10" s="11"/>
      <c r="AS10" s="12"/>
      <c r="AT10" s="13"/>
      <c r="AU10" s="12"/>
    </row>
    <row r="11" spans="1:50" ht="24" customHeight="1" x14ac:dyDescent="0.2">
      <c r="A11" s="14" t="s">
        <v>3</v>
      </c>
      <c r="B11" s="15"/>
      <c r="D11" s="68" t="s">
        <v>4</v>
      </c>
      <c r="E11" s="69"/>
      <c r="F11" s="69"/>
      <c r="G11" s="69"/>
      <c r="AM11" s="7"/>
      <c r="AN11" s="8"/>
      <c r="AO11" s="7"/>
      <c r="AP11" s="9"/>
      <c r="AQ11" s="10"/>
      <c r="AR11" s="11"/>
      <c r="AS11" s="12"/>
      <c r="AT11" s="13"/>
      <c r="AU11" s="12"/>
    </row>
    <row r="12" spans="1:50" ht="77.25" customHeight="1" x14ac:dyDescent="0.2">
      <c r="S12" s="70" t="s">
        <v>5</v>
      </c>
      <c r="T12" s="71"/>
      <c r="U12" s="71"/>
      <c r="V12" s="72"/>
      <c r="W12" s="73" t="s">
        <v>6</v>
      </c>
      <c r="X12" s="74"/>
      <c r="Y12" s="75"/>
      <c r="Z12" s="70" t="s">
        <v>5</v>
      </c>
      <c r="AA12" s="71"/>
      <c r="AB12" s="71"/>
      <c r="AC12" s="71"/>
      <c r="AD12" s="71"/>
      <c r="AE12" s="71"/>
      <c r="AF12" s="76" t="s">
        <v>7</v>
      </c>
      <c r="AG12" s="77"/>
      <c r="AH12" s="76" t="s">
        <v>8</v>
      </c>
      <c r="AI12" s="77"/>
      <c r="AM12" s="7"/>
      <c r="AN12" s="16"/>
    </row>
    <row r="13" spans="1:50" s="33" customFormat="1" ht="54" customHeight="1" x14ac:dyDescent="0.2">
      <c r="A13" s="17" t="s">
        <v>9</v>
      </c>
      <c r="B13" s="17" t="s">
        <v>10</v>
      </c>
      <c r="C13" s="17" t="s">
        <v>11</v>
      </c>
      <c r="D13" s="17" t="s">
        <v>12</v>
      </c>
      <c r="E13" s="17" t="s">
        <v>13</v>
      </c>
      <c r="F13" s="17" t="s">
        <v>14</v>
      </c>
      <c r="G13" s="18" t="s">
        <v>15</v>
      </c>
      <c r="H13" s="19" t="s">
        <v>16</v>
      </c>
      <c r="I13" s="19" t="s">
        <v>17</v>
      </c>
      <c r="J13" s="20" t="s">
        <v>18</v>
      </c>
      <c r="K13" s="21" t="s">
        <v>19</v>
      </c>
      <c r="L13" s="21" t="s">
        <v>20</v>
      </c>
      <c r="M13" s="21" t="s">
        <v>21</v>
      </c>
      <c r="N13" s="21" t="s">
        <v>22</v>
      </c>
      <c r="O13" s="22" t="s">
        <v>23</v>
      </c>
      <c r="P13" s="23" t="s">
        <v>24</v>
      </c>
      <c r="Q13" s="24" t="s">
        <v>25</v>
      </c>
      <c r="R13" s="25" t="s">
        <v>26</v>
      </c>
      <c r="S13" s="25" t="s">
        <v>27</v>
      </c>
      <c r="T13" s="26" t="s">
        <v>28</v>
      </c>
      <c r="U13" s="26" t="s">
        <v>29</v>
      </c>
      <c r="V13" s="26" t="s">
        <v>30</v>
      </c>
      <c r="W13" s="27" t="s">
        <v>31</v>
      </c>
      <c r="X13" s="27" t="s">
        <v>32</v>
      </c>
      <c r="Y13" s="27" t="s">
        <v>33</v>
      </c>
      <c r="Z13" s="26" t="s">
        <v>34</v>
      </c>
      <c r="AA13" s="26" t="s">
        <v>35</v>
      </c>
      <c r="AB13" s="26" t="s">
        <v>36</v>
      </c>
      <c r="AC13" s="26" t="s">
        <v>37</v>
      </c>
      <c r="AD13" s="26" t="s">
        <v>38</v>
      </c>
      <c r="AE13" s="26" t="s">
        <v>39</v>
      </c>
      <c r="AF13" s="27"/>
      <c r="AG13" s="27"/>
      <c r="AH13" s="27"/>
      <c r="AI13" s="27"/>
      <c r="AJ13" s="28" t="s">
        <v>40</v>
      </c>
      <c r="AK13" s="29"/>
      <c r="AL13" s="29"/>
      <c r="AM13" s="30"/>
      <c r="AN13" s="31"/>
      <c r="AO13" s="30"/>
      <c r="AP13" s="30"/>
      <c r="AQ13" s="30"/>
      <c r="AR13" s="30"/>
      <c r="AS13" s="30"/>
      <c r="AT13" s="30"/>
      <c r="AU13" s="30"/>
      <c r="AV13" s="30"/>
      <c r="AW13" s="30"/>
      <c r="AX13" s="32"/>
    </row>
    <row r="14" spans="1:50" s="44" customFormat="1" ht="24" customHeight="1" x14ac:dyDescent="0.2">
      <c r="A14" s="34">
        <v>2</v>
      </c>
      <c r="B14" s="34">
        <v>10</v>
      </c>
      <c r="C14" s="34">
        <v>237</v>
      </c>
      <c r="D14" s="34"/>
      <c r="E14" s="34"/>
      <c r="F14" s="34">
        <v>237</v>
      </c>
      <c r="G14" s="34"/>
      <c r="H14" s="35" t="s">
        <v>41</v>
      </c>
      <c r="I14" s="36" t="s">
        <v>42</v>
      </c>
      <c r="J14" s="35" t="s">
        <v>43</v>
      </c>
      <c r="K14" s="37">
        <v>35992</v>
      </c>
      <c r="L14" s="38"/>
      <c r="M14" s="34">
        <v>40</v>
      </c>
      <c r="N14" s="34"/>
      <c r="O14" s="35" t="s">
        <v>44</v>
      </c>
      <c r="P14" s="34"/>
      <c r="Q14" s="34"/>
      <c r="R14" s="35"/>
      <c r="S14" s="39">
        <f>12028.8*2</f>
        <v>24057.599999999999</v>
      </c>
      <c r="T14" s="40"/>
      <c r="U14" s="39">
        <f t="shared" ref="U14:U22" si="0">S14+T14</f>
        <v>24057.599999999999</v>
      </c>
      <c r="V14" s="40"/>
      <c r="W14" s="39">
        <f>((U14/30)*20)*0.25</f>
        <v>4009.6</v>
      </c>
      <c r="X14" s="39">
        <f t="shared" ref="X14:X23" si="1">U14/30*50</f>
        <v>40096</v>
      </c>
      <c r="Y14" s="40"/>
      <c r="Z14" s="41"/>
      <c r="AA14" s="39">
        <v>2500</v>
      </c>
      <c r="AB14" s="39">
        <f>2582.12*1.03*1.03</f>
        <v>2739.3711079999998</v>
      </c>
      <c r="AC14" s="39">
        <f>3591.80166666667*1.03*1.03</f>
        <v>3810.5423881666702</v>
      </c>
      <c r="AD14" s="39">
        <v>1507</v>
      </c>
      <c r="AE14" s="39">
        <v>1001.5</v>
      </c>
      <c r="AF14" s="41"/>
      <c r="AG14" s="41"/>
      <c r="AH14" s="41"/>
      <c r="AI14" s="41"/>
      <c r="AJ14" s="39">
        <f>(((U14+AB14+AD14+AE14)*12+(AA14+AC14)*6)+(W14+X14))</f>
        <v>433634.50762499997</v>
      </c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3"/>
    </row>
    <row r="15" spans="1:50" s="44" customFormat="1" ht="24" customHeight="1" x14ac:dyDescent="0.2">
      <c r="A15" s="45">
        <v>3</v>
      </c>
      <c r="B15" s="45">
        <v>10</v>
      </c>
      <c r="C15" s="34">
        <v>237</v>
      </c>
      <c r="D15" s="45"/>
      <c r="E15" s="45"/>
      <c r="F15" s="34">
        <v>237</v>
      </c>
      <c r="G15" s="46"/>
      <c r="H15" s="47" t="s">
        <v>45</v>
      </c>
      <c r="I15" s="48" t="s">
        <v>46</v>
      </c>
      <c r="J15" s="35" t="s">
        <v>43</v>
      </c>
      <c r="K15" s="37">
        <v>43101</v>
      </c>
      <c r="L15" s="49"/>
      <c r="M15" s="34">
        <v>40</v>
      </c>
      <c r="N15" s="45"/>
      <c r="O15" s="35" t="s">
        <v>47</v>
      </c>
      <c r="P15" s="50"/>
      <c r="Q15" s="50"/>
      <c r="R15" s="45"/>
      <c r="S15" s="51">
        <f>12028.8*2</f>
        <v>24057.599999999999</v>
      </c>
      <c r="T15" s="52"/>
      <c r="U15" s="51">
        <f t="shared" si="0"/>
        <v>24057.599999999999</v>
      </c>
      <c r="V15" s="52"/>
      <c r="W15" s="39">
        <f>((U15/30)*20)*0.25</f>
        <v>4009.6</v>
      </c>
      <c r="X15" s="51">
        <f t="shared" si="1"/>
        <v>40096</v>
      </c>
      <c r="Y15" s="52"/>
      <c r="Z15" s="53"/>
      <c r="AA15" s="39">
        <v>2500</v>
      </c>
      <c r="AB15" s="39">
        <f>2582.12*1.03*1.03</f>
        <v>2739.3711079999998</v>
      </c>
      <c r="AC15" s="51">
        <f>3591.80166666667*1.03*1.03</f>
        <v>3810.5423881666702</v>
      </c>
      <c r="AD15" s="51">
        <v>1507</v>
      </c>
      <c r="AE15" s="39">
        <v>1001.5</v>
      </c>
      <c r="AF15" s="53"/>
      <c r="AG15" s="53"/>
      <c r="AH15" s="53"/>
      <c r="AI15" s="53"/>
      <c r="AJ15" s="39">
        <f t="shared" ref="AJ15:AJ22" si="2">(((U15+AB15+AD15+AE15)*12+(AA15+AC15)*6)+(W15+X15))</f>
        <v>433634.50762499997</v>
      </c>
    </row>
    <row r="16" spans="1:50" ht="24" customHeight="1" x14ac:dyDescent="0.2">
      <c r="A16" s="45">
        <v>4</v>
      </c>
      <c r="B16" s="45">
        <v>10</v>
      </c>
      <c r="C16" s="34">
        <v>237</v>
      </c>
      <c r="D16" s="45"/>
      <c r="E16" s="45"/>
      <c r="F16" s="34">
        <v>237</v>
      </c>
      <c r="G16" s="46"/>
      <c r="H16" s="47" t="s">
        <v>48</v>
      </c>
      <c r="I16" s="54" t="s">
        <v>49</v>
      </c>
      <c r="J16" s="35" t="s">
        <v>50</v>
      </c>
      <c r="K16" s="37">
        <v>36938</v>
      </c>
      <c r="L16" s="49"/>
      <c r="M16" s="34">
        <v>40</v>
      </c>
      <c r="N16" s="45"/>
      <c r="O16" s="50" t="s">
        <v>51</v>
      </c>
      <c r="P16" s="50"/>
      <c r="Q16" s="50"/>
      <c r="R16" s="45"/>
      <c r="S16" s="51">
        <f>12028.8*2</f>
        <v>24057.599999999999</v>
      </c>
      <c r="T16" s="52"/>
      <c r="U16" s="51">
        <f t="shared" si="0"/>
        <v>24057.599999999999</v>
      </c>
      <c r="V16" s="52"/>
      <c r="W16" s="51">
        <f t="shared" ref="W16:W23" si="3">U16/30*5</f>
        <v>4009.6</v>
      </c>
      <c r="X16" s="51">
        <f t="shared" si="1"/>
        <v>40096</v>
      </c>
      <c r="Y16" s="52"/>
      <c r="Z16" s="50"/>
      <c r="AA16" s="51">
        <v>2500</v>
      </c>
      <c r="AB16" s="51">
        <f>2582.12*1.03*1.03</f>
        <v>2739.3711079999998</v>
      </c>
      <c r="AC16" s="51">
        <f>3591.80166666667*1.03*1.03</f>
        <v>3810.5423881666702</v>
      </c>
      <c r="AD16" s="51">
        <v>1507</v>
      </c>
      <c r="AE16" s="39">
        <v>1001.5</v>
      </c>
      <c r="AF16" s="50"/>
      <c r="AG16" s="50"/>
      <c r="AH16" s="50"/>
      <c r="AI16" s="50"/>
      <c r="AJ16" s="39">
        <f t="shared" si="2"/>
        <v>433634.50762499997</v>
      </c>
    </row>
    <row r="17" spans="1:50" ht="24" customHeight="1" x14ac:dyDescent="0.2">
      <c r="A17" s="45">
        <v>5</v>
      </c>
      <c r="B17" s="45">
        <v>10</v>
      </c>
      <c r="C17" s="34">
        <v>237</v>
      </c>
      <c r="D17" s="45"/>
      <c r="E17" s="45"/>
      <c r="F17" s="34">
        <v>237</v>
      </c>
      <c r="G17" s="46"/>
      <c r="H17" s="47" t="s">
        <v>52</v>
      </c>
      <c r="I17" s="48" t="s">
        <v>53</v>
      </c>
      <c r="J17" s="35" t="s">
        <v>43</v>
      </c>
      <c r="K17" s="37">
        <v>43556</v>
      </c>
      <c r="L17" s="49"/>
      <c r="M17" s="45">
        <v>40</v>
      </c>
      <c r="N17" s="45"/>
      <c r="O17" s="50" t="s">
        <v>54</v>
      </c>
      <c r="P17" s="50"/>
      <c r="Q17" s="50"/>
      <c r="R17" s="45"/>
      <c r="S17" s="51">
        <f>7039.65*2</f>
        <v>14079.3</v>
      </c>
      <c r="T17" s="52"/>
      <c r="U17" s="51">
        <f t="shared" si="0"/>
        <v>14079.3</v>
      </c>
      <c r="V17" s="52"/>
      <c r="W17" s="51">
        <f t="shared" si="3"/>
        <v>2346.5500000000002</v>
      </c>
      <c r="X17" s="51">
        <f t="shared" si="1"/>
        <v>23465.5</v>
      </c>
      <c r="Y17" s="52"/>
      <c r="Z17" s="50"/>
      <c r="AA17" s="51">
        <f>1431.4*1.03</f>
        <v>1474.3420000000001</v>
      </c>
      <c r="AB17" s="51">
        <f>1450.43*1.03*1.03</f>
        <v>1538.7611870000001</v>
      </c>
      <c r="AC17" s="51">
        <f>1796.4*1.03*1.03</f>
        <v>1905.8007600000003</v>
      </c>
      <c r="AD17" s="51">
        <v>1266.5</v>
      </c>
      <c r="AE17" s="51">
        <v>738.5</v>
      </c>
      <c r="AF17" s="50"/>
      <c r="AG17" s="50"/>
      <c r="AH17" s="50"/>
      <c r="AI17" s="50"/>
      <c r="AJ17" s="39">
        <f t="shared" si="2"/>
        <v>257569.640804</v>
      </c>
    </row>
    <row r="18" spans="1:50" ht="24" customHeight="1" x14ac:dyDescent="0.2">
      <c r="A18" s="45">
        <v>6</v>
      </c>
      <c r="B18" s="45">
        <v>10</v>
      </c>
      <c r="C18" s="34">
        <v>237</v>
      </c>
      <c r="D18" s="45"/>
      <c r="E18" s="45"/>
      <c r="F18" s="34">
        <v>237</v>
      </c>
      <c r="G18" s="46"/>
      <c r="H18" s="47" t="s">
        <v>55</v>
      </c>
      <c r="I18" s="54" t="s">
        <v>56</v>
      </c>
      <c r="J18" s="50" t="s">
        <v>43</v>
      </c>
      <c r="K18" s="37">
        <v>38777</v>
      </c>
      <c r="L18" s="49"/>
      <c r="M18" s="45">
        <v>40</v>
      </c>
      <c r="N18" s="45"/>
      <c r="O18" s="50" t="s">
        <v>57</v>
      </c>
      <c r="P18" s="50"/>
      <c r="Q18" s="50"/>
      <c r="R18" s="45"/>
      <c r="S18" s="51">
        <f>12028.8*2</f>
        <v>24057.599999999999</v>
      </c>
      <c r="T18" s="52"/>
      <c r="U18" s="51">
        <f t="shared" si="0"/>
        <v>24057.599999999999</v>
      </c>
      <c r="V18" s="52"/>
      <c r="W18" s="51">
        <f t="shared" si="3"/>
        <v>4009.6</v>
      </c>
      <c r="X18" s="51">
        <f>U18/30*50</f>
        <v>40096</v>
      </c>
      <c r="Y18" s="52"/>
      <c r="Z18" s="50"/>
      <c r="AA18" s="39">
        <v>2500</v>
      </c>
      <c r="AB18" s="51">
        <f>2582.12*1.03*1.03</f>
        <v>2739.3711079999998</v>
      </c>
      <c r="AC18" s="51">
        <f>3591.80166666667*1.03*1.03</f>
        <v>3810.5423881666702</v>
      </c>
      <c r="AD18" s="51">
        <v>1507</v>
      </c>
      <c r="AE18" s="39">
        <v>1001.5</v>
      </c>
      <c r="AF18" s="50"/>
      <c r="AG18" s="50"/>
      <c r="AH18" s="50"/>
      <c r="AI18" s="50"/>
      <c r="AJ18" s="39">
        <f t="shared" si="2"/>
        <v>433634.50762499997</v>
      </c>
    </row>
    <row r="19" spans="1:50" ht="24" customHeight="1" x14ac:dyDescent="0.2">
      <c r="A19" s="45">
        <v>7</v>
      </c>
      <c r="B19" s="45">
        <v>10</v>
      </c>
      <c r="C19" s="34">
        <v>237</v>
      </c>
      <c r="D19" s="45"/>
      <c r="E19" s="45"/>
      <c r="F19" s="34">
        <v>237</v>
      </c>
      <c r="G19" s="46"/>
      <c r="H19" s="50" t="s">
        <v>58</v>
      </c>
      <c r="I19" s="54" t="s">
        <v>59</v>
      </c>
      <c r="J19" s="50" t="s">
        <v>50</v>
      </c>
      <c r="K19" s="55">
        <v>43453</v>
      </c>
      <c r="L19" s="49"/>
      <c r="M19" s="45">
        <v>40</v>
      </c>
      <c r="N19" s="45"/>
      <c r="O19" s="50" t="s">
        <v>60</v>
      </c>
      <c r="P19" s="50"/>
      <c r="Q19" s="50"/>
      <c r="R19" s="45"/>
      <c r="S19" s="51">
        <f>25307.25*2</f>
        <v>50614.5</v>
      </c>
      <c r="T19" s="52"/>
      <c r="U19" s="51">
        <f t="shared" si="0"/>
        <v>50614.5</v>
      </c>
      <c r="V19" s="52"/>
      <c r="W19" s="51">
        <f t="shared" si="3"/>
        <v>8435.75</v>
      </c>
      <c r="X19" s="51">
        <f t="shared" si="1"/>
        <v>84357.5</v>
      </c>
      <c r="Y19" s="52"/>
      <c r="Z19" s="50"/>
      <c r="AA19" s="51">
        <f>5724.56166666667*1.03</f>
        <v>5896.2985166666704</v>
      </c>
      <c r="AB19" s="51">
        <f>4800.61666666667*1.03*1.03</f>
        <v>5092.9742216666709</v>
      </c>
      <c r="AC19" s="51">
        <f>7184.33166666667*1.03*1.03</f>
        <v>7621.8574651666704</v>
      </c>
      <c r="AD19" s="51">
        <v>1888.5</v>
      </c>
      <c r="AE19" s="51">
        <v>1416.5</v>
      </c>
      <c r="AF19" s="50"/>
      <c r="AG19" s="50"/>
      <c r="AH19" s="50"/>
      <c r="AI19" s="50"/>
      <c r="AJ19" s="39">
        <f t="shared" si="2"/>
        <v>882051.87655100017</v>
      </c>
    </row>
    <row r="20" spans="1:50" ht="24" customHeight="1" x14ac:dyDescent="0.2">
      <c r="A20" s="45">
        <v>8</v>
      </c>
      <c r="B20" s="45">
        <v>10</v>
      </c>
      <c r="C20" s="34">
        <v>237</v>
      </c>
      <c r="D20" s="45"/>
      <c r="E20" s="45"/>
      <c r="F20" s="34">
        <v>237</v>
      </c>
      <c r="G20" s="46"/>
      <c r="H20" s="65" t="s">
        <v>61</v>
      </c>
      <c r="I20" s="78" t="s">
        <v>62</v>
      </c>
      <c r="J20" s="50" t="s">
        <v>50</v>
      </c>
      <c r="K20" s="79">
        <v>41380</v>
      </c>
      <c r="L20" s="45"/>
      <c r="M20" s="45">
        <v>40</v>
      </c>
      <c r="N20" s="45"/>
      <c r="O20" s="50" t="s">
        <v>63</v>
      </c>
      <c r="P20" s="50"/>
      <c r="Q20" s="50"/>
      <c r="R20" s="45"/>
      <c r="S20" s="80">
        <v>22000</v>
      </c>
      <c r="T20" s="52"/>
      <c r="U20" s="51">
        <f t="shared" si="0"/>
        <v>22000</v>
      </c>
      <c r="V20" s="52"/>
      <c r="W20" s="51">
        <f>U20/30*5</f>
        <v>3666.666666666667</v>
      </c>
      <c r="X20" s="51">
        <f t="shared" si="1"/>
        <v>36666.666666666672</v>
      </c>
      <c r="Y20" s="52"/>
      <c r="Z20" s="50"/>
      <c r="AA20" s="51">
        <v>2138.9</v>
      </c>
      <c r="AB20" s="51">
        <f>1983.28666666667*1.03*1.02</f>
        <v>2083.6409720000038</v>
      </c>
      <c r="AC20" s="51">
        <f>2681.70666666667*1.03*1.02</f>
        <v>2817.4010240000034</v>
      </c>
      <c r="AD20" s="51">
        <v>1266.5</v>
      </c>
      <c r="AE20" s="51">
        <v>818</v>
      </c>
      <c r="AF20" s="50"/>
      <c r="AG20" s="50"/>
      <c r="AH20" s="50"/>
      <c r="AI20" s="50"/>
      <c r="AJ20" s="39">
        <f t="shared" si="2"/>
        <v>384088.83114133339</v>
      </c>
    </row>
    <row r="21" spans="1:50" ht="24" customHeight="1" x14ac:dyDescent="0.2">
      <c r="A21" s="45">
        <v>9</v>
      </c>
      <c r="B21" s="45">
        <v>10</v>
      </c>
      <c r="C21" s="34">
        <v>237</v>
      </c>
      <c r="D21" s="45"/>
      <c r="E21" s="45"/>
      <c r="F21" s="34">
        <v>237</v>
      </c>
      <c r="G21" s="46"/>
      <c r="H21" s="50" t="s">
        <v>64</v>
      </c>
      <c r="I21" s="78" t="s">
        <v>65</v>
      </c>
      <c r="J21" s="50" t="s">
        <v>50</v>
      </c>
      <c r="K21" s="79">
        <v>40909</v>
      </c>
      <c r="L21" s="45"/>
      <c r="M21" s="45">
        <v>40</v>
      </c>
      <c r="N21" s="45"/>
      <c r="O21" s="50" t="s">
        <v>66</v>
      </c>
      <c r="P21" s="50"/>
      <c r="Q21" s="50"/>
      <c r="R21" s="45"/>
      <c r="S21" s="80">
        <v>4500</v>
      </c>
      <c r="T21" s="52"/>
      <c r="U21" s="51">
        <f t="shared" si="0"/>
        <v>4500</v>
      </c>
      <c r="V21" s="52"/>
      <c r="W21" s="51">
        <f t="shared" si="3"/>
        <v>750</v>
      </c>
      <c r="X21" s="51">
        <f t="shared" si="1"/>
        <v>7500</v>
      </c>
      <c r="Y21" s="52"/>
      <c r="Z21" s="50"/>
      <c r="AA21" s="51">
        <f>488.371666666667*1.02</f>
        <v>498.13910000000038</v>
      </c>
      <c r="AB21" s="51">
        <f>772.353333333333*1.03*1.02</f>
        <v>811.43441199999972</v>
      </c>
      <c r="AC21" s="51">
        <f>612.9*1.03*1.02</f>
        <v>643.9127400000001</v>
      </c>
      <c r="AD21" s="51">
        <v>717</v>
      </c>
      <c r="AE21" s="51">
        <v>447</v>
      </c>
      <c r="AF21" s="50"/>
      <c r="AG21" s="50"/>
      <c r="AH21" s="50"/>
      <c r="AI21" s="50"/>
      <c r="AJ21" s="39">
        <f t="shared" si="2"/>
        <v>92807.523983999999</v>
      </c>
    </row>
    <row r="22" spans="1:50" ht="24" customHeight="1" x14ac:dyDescent="0.2">
      <c r="A22" s="45">
        <v>10</v>
      </c>
      <c r="B22" s="45">
        <v>10</v>
      </c>
      <c r="C22" s="34">
        <v>237</v>
      </c>
      <c r="D22" s="45"/>
      <c r="E22" s="45"/>
      <c r="F22" s="34">
        <v>237</v>
      </c>
      <c r="G22" s="46"/>
      <c r="H22" s="50" t="s">
        <v>67</v>
      </c>
      <c r="I22" s="78" t="s">
        <v>68</v>
      </c>
      <c r="J22" s="50" t="s">
        <v>43</v>
      </c>
      <c r="K22" s="79">
        <v>41640</v>
      </c>
      <c r="L22" s="45"/>
      <c r="M22" s="45">
        <v>40</v>
      </c>
      <c r="N22" s="45"/>
      <c r="O22" s="50" t="s">
        <v>69</v>
      </c>
      <c r="P22" s="50"/>
      <c r="Q22" s="50"/>
      <c r="R22" s="45"/>
      <c r="S22" s="80">
        <v>8500</v>
      </c>
      <c r="T22" s="52"/>
      <c r="U22" s="51">
        <f t="shared" si="0"/>
        <v>8500</v>
      </c>
      <c r="V22" s="52"/>
      <c r="W22" s="51">
        <f t="shared" si="3"/>
        <v>1416.6666666666665</v>
      </c>
      <c r="X22" s="51">
        <f t="shared" si="1"/>
        <v>14166.666666666666</v>
      </c>
      <c r="Y22" s="52"/>
      <c r="Z22" s="50"/>
      <c r="AA22" s="51">
        <f>956.39*1.02</f>
        <v>975.51779999999997</v>
      </c>
      <c r="AB22" s="51">
        <f>1105.29083333333*1.03*0.102</f>
        <v>116.12185494999966</v>
      </c>
      <c r="AC22" s="51">
        <f>1200.27*1.02</f>
        <v>1224.2754</v>
      </c>
      <c r="AD22" s="51">
        <v>717</v>
      </c>
      <c r="AE22" s="51">
        <v>447</v>
      </c>
      <c r="AF22" s="50"/>
      <c r="AG22" s="50"/>
      <c r="AH22" s="50"/>
      <c r="AI22" s="50"/>
      <c r="AJ22" s="39">
        <f t="shared" si="2"/>
        <v>146143.55479273334</v>
      </c>
    </row>
    <row r="23" spans="1:50" s="1" customFormat="1" ht="24" customHeight="1" x14ac:dyDescent="0.2">
      <c r="A23" s="59"/>
      <c r="B23" s="59"/>
      <c r="C23" s="3"/>
      <c r="D23" s="3"/>
      <c r="E23" s="3"/>
      <c r="F23" s="3"/>
      <c r="G23" s="3"/>
      <c r="H23" s="3"/>
      <c r="I23" s="59"/>
      <c r="J23" s="59"/>
      <c r="K23" s="59"/>
      <c r="O23" s="3"/>
      <c r="P23" s="3"/>
      <c r="Q23" s="3"/>
      <c r="S23" s="60">
        <f>SUM(S14:S22)</f>
        <v>195924.19999999998</v>
      </c>
      <c r="T23" s="57"/>
      <c r="U23" s="57">
        <f>SUM(U14:U22)</f>
        <v>195924.19999999998</v>
      </c>
      <c r="V23" s="57"/>
      <c r="W23" s="57">
        <f t="shared" si="3"/>
        <v>32654.033333333333</v>
      </c>
      <c r="X23" s="57">
        <f t="shared" si="1"/>
        <v>326540.33333333331</v>
      </c>
      <c r="Y23" s="57"/>
      <c r="Z23" s="56"/>
      <c r="AA23" s="61">
        <f>SUM(AA14:AA22)</f>
        <v>20983.197416666673</v>
      </c>
      <c r="AB23" s="61">
        <f>SUM(AB14:AB22)</f>
        <v>20600.417079616676</v>
      </c>
      <c r="AC23" s="61">
        <f>SUM(AC14:AC22)</f>
        <v>29455.416941833351</v>
      </c>
      <c r="AD23" s="61">
        <f>SUM(AD14:AD22)</f>
        <v>11883.5</v>
      </c>
      <c r="AE23" s="61">
        <f>SUM(AE14:AE22)</f>
        <v>7873</v>
      </c>
      <c r="AF23" s="50"/>
      <c r="AG23" s="50"/>
      <c r="AH23" s="50"/>
      <c r="AI23" s="26"/>
      <c r="AJ23" s="58">
        <f>(((U23+AB23+AD23+AE23)*12+(AA23+AC23)*6)+(W23+X23))</f>
        <v>3497199.4577730671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ht="24" customHeight="1" x14ac:dyDescent="0.2">
      <c r="A24" s="59"/>
      <c r="B24" s="59"/>
      <c r="C24" s="3"/>
      <c r="D24" s="3"/>
      <c r="E24" s="3"/>
      <c r="F24" s="3"/>
      <c r="G24" s="3"/>
      <c r="H24" s="3"/>
      <c r="I24" s="59"/>
      <c r="J24" s="59"/>
      <c r="K24" s="59"/>
      <c r="O24" s="3"/>
      <c r="P24" s="3"/>
      <c r="Q24" s="3"/>
      <c r="T24" s="4"/>
      <c r="U24" s="4"/>
      <c r="V24" s="4"/>
      <c r="W24" s="4"/>
      <c r="X24" s="4"/>
      <c r="Y24" s="4"/>
      <c r="Z24" s="3"/>
      <c r="AA24" s="62"/>
      <c r="AB24" s="62"/>
      <c r="AC24" s="62"/>
      <c r="AD24" s="62"/>
      <c r="AE24" s="62"/>
      <c r="AF24" s="3"/>
      <c r="AG24" s="3"/>
      <c r="AH24" s="3"/>
      <c r="AI24" s="3"/>
      <c r="AJ24" s="64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4" customHeight="1" x14ac:dyDescent="0.2">
      <c r="A25" s="59"/>
      <c r="B25" s="59"/>
      <c r="C25" s="3"/>
      <c r="D25" s="3"/>
      <c r="E25" s="3"/>
      <c r="F25" s="3"/>
      <c r="G25" s="3"/>
      <c r="H25" s="3"/>
      <c r="I25" s="59"/>
      <c r="J25" s="59"/>
      <c r="K25" s="59"/>
      <c r="O25" s="3"/>
      <c r="P25" s="3"/>
      <c r="Q25" s="3"/>
      <c r="T25" s="4"/>
      <c r="U25" s="4"/>
      <c r="V25" s="4"/>
      <c r="W25" s="4"/>
      <c r="X25" s="4"/>
      <c r="Y25" s="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62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4" customHeight="1" x14ac:dyDescent="0.2">
      <c r="A26" s="59"/>
      <c r="B26" s="59"/>
      <c r="C26" s="3"/>
      <c r="D26" s="3"/>
      <c r="E26" s="3"/>
      <c r="F26" s="3"/>
      <c r="G26" s="3"/>
      <c r="H26" s="66"/>
      <c r="I26" s="66"/>
      <c r="J26" s="66"/>
      <c r="K26" s="66"/>
      <c r="L26" s="66"/>
      <c r="M26" s="66"/>
      <c r="N26" s="66"/>
      <c r="O26" s="66"/>
      <c r="P26" s="66"/>
      <c r="Q26" s="3"/>
      <c r="T26" s="4"/>
      <c r="U26" s="4"/>
      <c r="V26" s="4"/>
      <c r="W26" s="4"/>
      <c r="X26" s="4"/>
      <c r="Y26" s="4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62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4" customHeight="1" x14ac:dyDescent="0.2">
      <c r="A27" s="59"/>
      <c r="B27" s="59"/>
      <c r="C27" s="3"/>
      <c r="D27" s="3"/>
      <c r="E27" s="3"/>
      <c r="F27" s="3"/>
      <c r="G27" s="3"/>
      <c r="H27" s="3"/>
      <c r="I27" s="59"/>
      <c r="J27" s="59"/>
      <c r="K27" s="59"/>
      <c r="O27" s="3"/>
      <c r="P27" s="3"/>
      <c r="Q27" s="3"/>
      <c r="T27" s="4"/>
      <c r="U27" s="4"/>
      <c r="V27" s="4"/>
      <c r="W27" s="4"/>
      <c r="X27" s="4"/>
      <c r="Y27" s="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62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x14ac:dyDescent="0.2">
      <c r="A28" s="59"/>
      <c r="B28" s="59"/>
      <c r="C28" s="59"/>
      <c r="D28" s="59"/>
      <c r="E28" s="59"/>
      <c r="F28" s="63"/>
      <c r="G28" s="63"/>
      <c r="H28" s="59"/>
      <c r="I28" s="59"/>
      <c r="J28" s="59"/>
      <c r="K28" s="59"/>
      <c r="O28" s="3"/>
      <c r="P28" s="3"/>
      <c r="Q28" s="3"/>
      <c r="T28" s="4"/>
      <c r="U28" s="4"/>
      <c r="V28" s="4"/>
      <c r="W28" s="4"/>
      <c r="X28" s="4"/>
      <c r="Y28" s="4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x14ac:dyDescent="0.2">
      <c r="A29" s="59"/>
      <c r="B29" s="59"/>
      <c r="C29" s="59"/>
      <c r="D29" s="59"/>
      <c r="E29" s="59"/>
      <c r="F29" s="63"/>
      <c r="G29" s="63"/>
      <c r="H29" s="59"/>
      <c r="I29" s="59"/>
      <c r="J29" s="59"/>
      <c r="K29" s="59"/>
      <c r="O29" s="3"/>
      <c r="P29" s="3"/>
      <c r="Q29" s="3"/>
      <c r="T29" s="4"/>
      <c r="U29" s="4"/>
      <c r="V29" s="4"/>
      <c r="W29" s="4"/>
      <c r="X29" s="4"/>
      <c r="Y29" s="4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x14ac:dyDescent="0.2">
      <c r="A30" s="59"/>
      <c r="B30" s="59"/>
      <c r="C30" s="59"/>
      <c r="D30" s="59"/>
      <c r="E30" s="59"/>
      <c r="F30" s="63"/>
      <c r="G30" s="63"/>
      <c r="H30" s="59"/>
      <c r="I30" s="59"/>
      <c r="J30" s="59"/>
      <c r="K30" s="59"/>
      <c r="O30" s="3"/>
      <c r="P30" s="3"/>
      <c r="Q30" s="3"/>
      <c r="T30" s="4"/>
      <c r="U30" s="4"/>
      <c r="V30" s="4"/>
      <c r="W30" s="4"/>
      <c r="X30" s="4"/>
      <c r="Y30" s="4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x14ac:dyDescent="0.2">
      <c r="A31" s="59"/>
      <c r="B31" s="59"/>
      <c r="C31" s="59"/>
      <c r="D31" s="59"/>
      <c r="E31" s="59"/>
      <c r="F31" s="63"/>
      <c r="G31" s="63"/>
      <c r="H31" s="59"/>
      <c r="I31" s="59"/>
      <c r="J31" s="59"/>
      <c r="K31" s="59"/>
      <c r="O31" s="3"/>
      <c r="P31" s="3"/>
      <c r="Q31" s="3"/>
      <c r="T31" s="4"/>
      <c r="U31" s="4"/>
      <c r="V31" s="4"/>
      <c r="W31" s="4"/>
      <c r="X31" s="4"/>
      <c r="Y31" s="4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x14ac:dyDescent="0.2">
      <c r="A32" s="59"/>
      <c r="B32" s="59"/>
      <c r="C32" s="59"/>
      <c r="D32" s="59"/>
      <c r="E32" s="59"/>
      <c r="F32" s="63"/>
      <c r="G32" s="63"/>
      <c r="H32" s="59"/>
      <c r="I32" s="59"/>
      <c r="J32" s="59"/>
      <c r="K32" s="59"/>
      <c r="O32" s="3"/>
      <c r="P32" s="3"/>
      <c r="Q32" s="3"/>
      <c r="T32" s="4"/>
      <c r="U32" s="4"/>
      <c r="V32" s="4"/>
      <c r="W32" s="4"/>
      <c r="X32" s="4"/>
      <c r="Y32" s="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1" customFormat="1" x14ac:dyDescent="0.2">
      <c r="A33" s="59"/>
      <c r="B33" s="59"/>
      <c r="C33" s="59"/>
      <c r="D33" s="59"/>
      <c r="E33" s="59"/>
      <c r="F33" s="63"/>
      <c r="G33" s="63"/>
      <c r="H33" s="59"/>
      <c r="I33" s="59"/>
      <c r="J33" s="59"/>
      <c r="K33" s="59"/>
      <c r="O33" s="3"/>
      <c r="P33" s="3"/>
      <c r="Q33" s="3"/>
      <c r="T33" s="4"/>
      <c r="U33" s="4"/>
      <c r="V33" s="4"/>
      <c r="W33" s="4"/>
      <c r="X33" s="4"/>
      <c r="Y33" s="4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1" customFormat="1" x14ac:dyDescent="0.2">
      <c r="A34" s="59"/>
      <c r="B34" s="59"/>
      <c r="C34" s="59"/>
      <c r="D34" s="59"/>
      <c r="E34" s="59"/>
      <c r="F34" s="63"/>
      <c r="G34" s="63"/>
      <c r="H34" s="59"/>
      <c r="I34" s="59"/>
      <c r="J34" s="59"/>
      <c r="K34" s="59"/>
      <c r="O34" s="3"/>
      <c r="P34" s="3"/>
      <c r="Q34" s="3"/>
      <c r="T34" s="4"/>
      <c r="U34" s="4"/>
      <c r="V34" s="4"/>
      <c r="W34" s="4"/>
      <c r="X34" s="4"/>
      <c r="Y34" s="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s="1" customFormat="1" x14ac:dyDescent="0.2">
      <c r="A35" s="59"/>
      <c r="B35" s="59"/>
      <c r="C35" s="59"/>
      <c r="D35" s="59"/>
      <c r="E35" s="59"/>
      <c r="F35" s="63"/>
      <c r="G35" s="63"/>
      <c r="H35" s="59"/>
      <c r="I35" s="59"/>
      <c r="J35" s="59"/>
      <c r="K35" s="59"/>
      <c r="O35" s="3"/>
      <c r="P35" s="3"/>
      <c r="Q35" s="3"/>
      <c r="T35" s="4"/>
      <c r="U35" s="4"/>
      <c r="V35" s="4"/>
      <c r="W35" s="4"/>
      <c r="X35" s="4"/>
      <c r="Y35" s="4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s="1" customFormat="1" x14ac:dyDescent="0.2">
      <c r="A36" s="59"/>
      <c r="B36" s="59"/>
      <c r="C36" s="59"/>
      <c r="D36" s="59"/>
      <c r="E36" s="59"/>
      <c r="F36" s="63"/>
      <c r="G36" s="63"/>
      <c r="H36" s="59"/>
      <c r="I36" s="59"/>
      <c r="J36" s="59"/>
      <c r="K36" s="59"/>
      <c r="O36" s="3"/>
      <c r="P36" s="3"/>
      <c r="Q36" s="3"/>
      <c r="T36" s="4"/>
      <c r="U36" s="4"/>
      <c r="V36" s="4"/>
      <c r="W36" s="4"/>
      <c r="X36" s="4"/>
      <c r="Y36" s="4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s="1" customFormat="1" x14ac:dyDescent="0.2">
      <c r="A37" s="59"/>
      <c r="B37" s="59"/>
      <c r="C37" s="59"/>
      <c r="D37" s="59"/>
      <c r="E37" s="59"/>
      <c r="F37" s="63"/>
      <c r="G37" s="63"/>
      <c r="H37" s="59"/>
      <c r="I37" s="59"/>
      <c r="J37" s="59"/>
      <c r="K37" s="59"/>
      <c r="O37" s="3"/>
      <c r="P37" s="3"/>
      <c r="Q37" s="3"/>
      <c r="T37" s="4"/>
      <c r="U37" s="4"/>
      <c r="V37" s="4"/>
      <c r="W37" s="4"/>
      <c r="X37" s="4"/>
      <c r="Y37" s="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1" customFormat="1" x14ac:dyDescent="0.2">
      <c r="A38" s="59"/>
      <c r="B38" s="59"/>
      <c r="C38" s="59"/>
      <c r="D38" s="59"/>
      <c r="E38" s="59"/>
      <c r="F38" s="63"/>
      <c r="G38" s="63"/>
      <c r="H38" s="59"/>
      <c r="I38" s="59"/>
      <c r="J38" s="59"/>
      <c r="K38" s="59"/>
      <c r="O38" s="3"/>
      <c r="P38" s="3"/>
      <c r="Q38" s="3"/>
      <c r="T38" s="4"/>
      <c r="U38" s="4"/>
      <c r="V38" s="4"/>
      <c r="W38" s="4"/>
      <c r="X38" s="4"/>
      <c r="Y38" s="4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s="1" customFormat="1" x14ac:dyDescent="0.2">
      <c r="A39" s="59"/>
      <c r="B39" s="59"/>
      <c r="C39" s="59"/>
      <c r="D39" s="59"/>
      <c r="E39" s="59"/>
      <c r="F39" s="63"/>
      <c r="G39" s="63"/>
      <c r="H39" s="59"/>
      <c r="I39" s="59"/>
      <c r="J39" s="59"/>
      <c r="K39" s="59"/>
      <c r="O39" s="3"/>
      <c r="P39" s="3"/>
      <c r="Q39" s="3"/>
      <c r="T39" s="4"/>
      <c r="U39" s="4"/>
      <c r="V39" s="4"/>
      <c r="W39" s="4"/>
      <c r="X39" s="4"/>
      <c r="Y39" s="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s="1" customFormat="1" x14ac:dyDescent="0.2">
      <c r="A40" s="59"/>
      <c r="B40" s="59"/>
      <c r="C40" s="59"/>
      <c r="D40" s="59"/>
      <c r="E40" s="59"/>
      <c r="F40" s="63"/>
      <c r="G40" s="63"/>
      <c r="H40" s="59"/>
      <c r="I40" s="59"/>
      <c r="J40" s="59"/>
      <c r="K40" s="59"/>
      <c r="O40" s="3"/>
      <c r="P40" s="3"/>
      <c r="Q40" s="3"/>
      <c r="T40" s="4"/>
      <c r="U40" s="4"/>
      <c r="V40" s="4"/>
      <c r="W40" s="4"/>
      <c r="X40" s="4"/>
      <c r="Y40" s="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s="1" customFormat="1" x14ac:dyDescent="0.2">
      <c r="A41" s="59"/>
      <c r="B41" s="59"/>
      <c r="C41" s="59"/>
      <c r="D41" s="59"/>
      <c r="E41" s="59"/>
      <c r="F41" s="63"/>
      <c r="G41" s="63"/>
      <c r="H41" s="59"/>
      <c r="I41" s="59"/>
      <c r="J41" s="59"/>
      <c r="K41" s="59"/>
      <c r="O41" s="3"/>
      <c r="P41" s="3"/>
      <c r="Q41" s="3"/>
      <c r="T41" s="4"/>
      <c r="U41" s="4"/>
      <c r="V41" s="4"/>
      <c r="W41" s="4"/>
      <c r="X41" s="4"/>
      <c r="Y41" s="4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s="1" customFormat="1" x14ac:dyDescent="0.2">
      <c r="A42" s="59"/>
      <c r="B42" s="59"/>
      <c r="C42" s="59"/>
      <c r="D42" s="59"/>
      <c r="E42" s="59"/>
      <c r="F42" s="63"/>
      <c r="G42" s="63"/>
      <c r="H42" s="59"/>
      <c r="I42" s="59"/>
      <c r="J42" s="59"/>
      <c r="K42" s="59"/>
      <c r="O42" s="3"/>
      <c r="P42" s="3"/>
      <c r="Q42" s="3"/>
      <c r="T42" s="4"/>
      <c r="U42" s="4"/>
      <c r="V42" s="4"/>
      <c r="W42" s="4"/>
      <c r="X42" s="4"/>
      <c r="Y42" s="4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s="1" customFormat="1" x14ac:dyDescent="0.2">
      <c r="A43" s="59"/>
      <c r="B43" s="59"/>
      <c r="C43" s="59"/>
      <c r="D43" s="59"/>
      <c r="E43" s="59"/>
      <c r="F43" s="63"/>
      <c r="G43" s="63"/>
      <c r="H43" s="59"/>
      <c r="I43" s="59"/>
      <c r="J43" s="59"/>
      <c r="K43" s="59"/>
      <c r="O43" s="3"/>
      <c r="P43" s="3"/>
      <c r="Q43" s="3"/>
      <c r="T43" s="4"/>
      <c r="U43" s="4"/>
      <c r="V43" s="4"/>
      <c r="W43" s="4"/>
      <c r="X43" s="4"/>
      <c r="Y43" s="4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s="1" customFormat="1" x14ac:dyDescent="0.2">
      <c r="A44" s="59"/>
      <c r="B44" s="59"/>
      <c r="C44" s="59"/>
      <c r="D44" s="59"/>
      <c r="E44" s="59"/>
      <c r="F44" s="63"/>
      <c r="G44" s="63"/>
      <c r="H44" s="59"/>
      <c r="I44" s="59"/>
      <c r="J44" s="59"/>
      <c r="K44" s="59"/>
      <c r="O44" s="3"/>
      <c r="P44" s="3"/>
      <c r="Q44" s="3"/>
      <c r="T44" s="4"/>
      <c r="U44" s="4"/>
      <c r="V44" s="4"/>
      <c r="W44" s="4"/>
      <c r="X44" s="4"/>
      <c r="Y44" s="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1" customFormat="1" x14ac:dyDescent="0.2">
      <c r="A45" s="59"/>
      <c r="B45" s="59"/>
      <c r="C45" s="59"/>
      <c r="D45" s="59"/>
      <c r="E45" s="59"/>
      <c r="F45" s="63"/>
      <c r="G45" s="63"/>
      <c r="H45" s="59"/>
      <c r="I45" s="59"/>
      <c r="J45" s="59"/>
      <c r="K45" s="59"/>
      <c r="O45" s="3"/>
      <c r="P45" s="3"/>
      <c r="Q45" s="3"/>
      <c r="T45" s="4"/>
      <c r="U45" s="4"/>
      <c r="V45" s="4"/>
      <c r="W45" s="4"/>
      <c r="X45" s="4"/>
      <c r="Y45" s="4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1" customFormat="1" x14ac:dyDescent="0.2">
      <c r="A46" s="59"/>
      <c r="B46" s="59"/>
      <c r="C46" s="59"/>
      <c r="D46" s="59"/>
      <c r="E46" s="59"/>
      <c r="F46" s="63"/>
      <c r="G46" s="63"/>
      <c r="H46" s="59"/>
      <c r="I46" s="59"/>
      <c r="J46" s="59"/>
      <c r="K46" s="59"/>
      <c r="O46" s="3"/>
      <c r="P46" s="3"/>
      <c r="Q46" s="3"/>
      <c r="T46" s="4"/>
      <c r="U46" s="4"/>
      <c r="V46" s="4"/>
      <c r="W46" s="4"/>
      <c r="X46" s="4"/>
      <c r="Y46" s="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s="1" customFormat="1" x14ac:dyDescent="0.2">
      <c r="A47" s="59"/>
      <c r="B47" s="59"/>
      <c r="C47" s="59"/>
      <c r="D47" s="59"/>
      <c r="E47" s="59"/>
      <c r="F47" s="63"/>
      <c r="G47" s="63"/>
      <c r="H47" s="59"/>
      <c r="I47" s="59"/>
      <c r="J47" s="59"/>
      <c r="K47" s="59"/>
      <c r="O47" s="3"/>
      <c r="P47" s="3"/>
      <c r="Q47" s="3"/>
      <c r="T47" s="4"/>
      <c r="U47" s="4"/>
      <c r="V47" s="4"/>
      <c r="W47" s="4"/>
      <c r="X47" s="4"/>
      <c r="Y47" s="4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s="1" customFormat="1" x14ac:dyDescent="0.2">
      <c r="A48" s="59"/>
      <c r="B48" s="59"/>
      <c r="C48" s="59"/>
      <c r="D48" s="59"/>
      <c r="E48" s="59"/>
      <c r="F48" s="63"/>
      <c r="G48" s="63"/>
      <c r="H48" s="59"/>
      <c r="I48" s="59"/>
      <c r="J48" s="59"/>
      <c r="K48" s="59"/>
      <c r="O48" s="3"/>
      <c r="P48" s="3"/>
      <c r="Q48" s="3"/>
      <c r="T48" s="4"/>
      <c r="U48" s="4"/>
      <c r="V48" s="4"/>
      <c r="W48" s="4"/>
      <c r="X48" s="4"/>
      <c r="Y48" s="4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s="1" customFormat="1" x14ac:dyDescent="0.2">
      <c r="A49" s="59"/>
      <c r="B49" s="59"/>
      <c r="C49" s="59"/>
      <c r="D49" s="59"/>
      <c r="E49" s="59"/>
      <c r="F49" s="63"/>
      <c r="G49" s="63"/>
      <c r="H49" s="59"/>
      <c r="I49" s="59"/>
      <c r="J49" s="59"/>
      <c r="K49" s="59"/>
      <c r="O49" s="3"/>
      <c r="P49" s="3"/>
      <c r="Q49" s="3"/>
      <c r="T49" s="4"/>
      <c r="U49" s="4"/>
      <c r="V49" s="4"/>
      <c r="W49" s="4"/>
      <c r="X49" s="4"/>
      <c r="Y49" s="4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1" customFormat="1" x14ac:dyDescent="0.2">
      <c r="A50" s="59"/>
      <c r="B50" s="59"/>
      <c r="C50" s="59"/>
      <c r="D50" s="59"/>
      <c r="E50" s="59"/>
      <c r="F50" s="63"/>
      <c r="G50" s="63"/>
      <c r="H50" s="59"/>
      <c r="I50" s="59"/>
      <c r="J50" s="59"/>
      <c r="K50" s="59"/>
      <c r="O50" s="3"/>
      <c r="P50" s="3"/>
      <c r="Q50" s="3"/>
      <c r="T50" s="4"/>
      <c r="U50" s="4"/>
      <c r="V50" s="4"/>
      <c r="W50" s="4"/>
      <c r="X50" s="4"/>
      <c r="Y50" s="4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1" customFormat="1" x14ac:dyDescent="0.2">
      <c r="A51" s="59"/>
      <c r="B51" s="59"/>
      <c r="C51" s="59"/>
      <c r="D51" s="59"/>
      <c r="E51" s="59"/>
      <c r="F51" s="63"/>
      <c r="G51" s="63"/>
      <c r="H51" s="59"/>
      <c r="I51" s="59"/>
      <c r="J51" s="59"/>
      <c r="K51" s="59"/>
      <c r="O51" s="3"/>
      <c r="P51" s="3"/>
      <c r="Q51" s="3"/>
      <c r="T51" s="4"/>
      <c r="U51" s="4"/>
      <c r="V51" s="4"/>
      <c r="W51" s="4"/>
      <c r="X51" s="4"/>
      <c r="Y51" s="4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1" customFormat="1" x14ac:dyDescent="0.2">
      <c r="A52" s="59"/>
      <c r="B52" s="59"/>
      <c r="C52" s="59"/>
      <c r="D52" s="59"/>
      <c r="E52" s="59"/>
      <c r="F52" s="63"/>
      <c r="G52" s="63"/>
      <c r="H52" s="59"/>
      <c r="I52" s="59"/>
      <c r="J52" s="59"/>
      <c r="K52" s="59"/>
      <c r="O52" s="3"/>
      <c r="P52" s="3"/>
      <c r="Q52" s="3"/>
      <c r="T52" s="4"/>
      <c r="U52" s="4"/>
      <c r="V52" s="4"/>
      <c r="W52" s="4"/>
      <c r="X52" s="4"/>
      <c r="Y52" s="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1" customFormat="1" x14ac:dyDescent="0.2">
      <c r="A53" s="59"/>
      <c r="B53" s="59"/>
      <c r="C53" s="59"/>
      <c r="D53" s="59"/>
      <c r="E53" s="59"/>
      <c r="F53" s="63"/>
      <c r="G53" s="63"/>
      <c r="H53" s="59"/>
      <c r="I53" s="59"/>
      <c r="J53" s="59"/>
      <c r="K53" s="59"/>
      <c r="O53" s="3"/>
      <c r="P53" s="3"/>
      <c r="Q53" s="3"/>
      <c r="T53" s="4"/>
      <c r="U53" s="4"/>
      <c r="V53" s="4"/>
      <c r="W53" s="4"/>
      <c r="X53" s="4"/>
      <c r="Y53" s="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1" customFormat="1" x14ac:dyDescent="0.2">
      <c r="A54" s="59"/>
      <c r="B54" s="59"/>
      <c r="C54" s="59"/>
      <c r="D54" s="59"/>
      <c r="E54" s="59"/>
      <c r="F54" s="63"/>
      <c r="G54" s="63"/>
      <c r="H54" s="59"/>
      <c r="I54" s="59"/>
      <c r="J54" s="59"/>
      <c r="K54" s="59"/>
      <c r="O54" s="3"/>
      <c r="P54" s="3"/>
      <c r="Q54" s="3"/>
      <c r="T54" s="4"/>
      <c r="U54" s="4"/>
      <c r="V54" s="4"/>
      <c r="W54" s="4"/>
      <c r="X54" s="4"/>
      <c r="Y54" s="4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1" customFormat="1" x14ac:dyDescent="0.2">
      <c r="A55" s="59"/>
      <c r="B55" s="59"/>
      <c r="C55" s="59"/>
      <c r="D55" s="59"/>
      <c r="E55" s="59"/>
      <c r="F55" s="63"/>
      <c r="G55" s="63"/>
      <c r="H55" s="59"/>
      <c r="I55" s="59"/>
      <c r="J55" s="59"/>
      <c r="K55" s="59"/>
      <c r="O55" s="3"/>
      <c r="P55" s="3"/>
      <c r="Q55" s="3"/>
      <c r="T55" s="4"/>
      <c r="U55" s="4"/>
      <c r="V55" s="4"/>
      <c r="W55" s="4"/>
      <c r="X55" s="4"/>
      <c r="Y55" s="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1" customFormat="1" x14ac:dyDescent="0.2">
      <c r="A56" s="59"/>
      <c r="B56" s="59"/>
      <c r="C56" s="59"/>
      <c r="D56" s="59"/>
      <c r="E56" s="59"/>
      <c r="F56" s="63"/>
      <c r="G56" s="63"/>
      <c r="H56" s="59"/>
      <c r="I56" s="59"/>
      <c r="J56" s="59"/>
      <c r="K56" s="59"/>
      <c r="O56" s="3"/>
      <c r="P56" s="3"/>
      <c r="Q56" s="3"/>
      <c r="T56" s="4"/>
      <c r="U56" s="4"/>
      <c r="V56" s="4"/>
      <c r="W56" s="4"/>
      <c r="X56" s="4"/>
      <c r="Y56" s="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s="1" customFormat="1" x14ac:dyDescent="0.2">
      <c r="A57" s="59"/>
      <c r="B57" s="59"/>
      <c r="C57" s="59"/>
      <c r="D57" s="59"/>
      <c r="E57" s="59"/>
      <c r="F57" s="63"/>
      <c r="G57" s="63"/>
      <c r="H57" s="59"/>
      <c r="I57" s="59"/>
      <c r="J57" s="59"/>
      <c r="K57" s="59"/>
      <c r="O57" s="3"/>
      <c r="P57" s="3"/>
      <c r="Q57" s="3"/>
      <c r="T57" s="4"/>
      <c r="U57" s="4"/>
      <c r="V57" s="4"/>
      <c r="W57" s="4"/>
      <c r="X57" s="4"/>
      <c r="Y57" s="4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1" customFormat="1" x14ac:dyDescent="0.2">
      <c r="A58" s="59"/>
      <c r="B58" s="59"/>
      <c r="C58" s="59"/>
      <c r="D58" s="59"/>
      <c r="E58" s="59"/>
      <c r="F58" s="63"/>
      <c r="G58" s="63"/>
      <c r="H58" s="59"/>
      <c r="I58" s="59"/>
      <c r="J58" s="59"/>
      <c r="K58" s="59"/>
      <c r="O58" s="3"/>
      <c r="P58" s="3"/>
      <c r="Q58" s="3"/>
      <c r="T58" s="4"/>
      <c r="U58" s="4"/>
      <c r="V58" s="4"/>
      <c r="W58" s="4"/>
      <c r="X58" s="4"/>
      <c r="Y58" s="4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1" customFormat="1" x14ac:dyDescent="0.2">
      <c r="A59" s="59"/>
      <c r="B59" s="59"/>
      <c r="C59" s="59"/>
      <c r="D59" s="59"/>
      <c r="E59" s="59"/>
      <c r="F59" s="63"/>
      <c r="G59" s="63"/>
      <c r="H59" s="59"/>
      <c r="I59" s="59"/>
      <c r="J59" s="59"/>
      <c r="K59" s="59"/>
      <c r="O59" s="3"/>
      <c r="P59" s="3"/>
      <c r="Q59" s="3"/>
      <c r="T59" s="4"/>
      <c r="U59" s="4"/>
      <c r="V59" s="4"/>
      <c r="W59" s="4"/>
      <c r="X59" s="4"/>
      <c r="Y59" s="4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1" customFormat="1" x14ac:dyDescent="0.2">
      <c r="A60" s="59"/>
      <c r="B60" s="59"/>
      <c r="C60" s="59"/>
      <c r="D60" s="59"/>
      <c r="E60" s="59"/>
      <c r="F60" s="63"/>
      <c r="G60" s="63"/>
      <c r="H60" s="59"/>
      <c r="I60" s="59"/>
      <c r="J60" s="59"/>
      <c r="K60" s="59"/>
      <c r="O60" s="3"/>
      <c r="P60" s="3"/>
      <c r="Q60" s="3"/>
      <c r="T60" s="4"/>
      <c r="U60" s="4"/>
      <c r="V60" s="4"/>
      <c r="W60" s="4"/>
      <c r="X60" s="4"/>
      <c r="Y60" s="4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1" customFormat="1" x14ac:dyDescent="0.2">
      <c r="A61" s="59"/>
      <c r="B61" s="59"/>
      <c r="C61" s="59"/>
      <c r="D61" s="59"/>
      <c r="E61" s="59"/>
      <c r="F61" s="63"/>
      <c r="G61" s="63"/>
      <c r="H61" s="59"/>
      <c r="I61" s="59"/>
      <c r="J61" s="59"/>
      <c r="K61" s="59"/>
      <c r="O61" s="3"/>
      <c r="P61" s="3"/>
      <c r="Q61" s="3"/>
      <c r="T61" s="4"/>
      <c r="U61" s="4"/>
      <c r="V61" s="4"/>
      <c r="W61" s="4"/>
      <c r="X61" s="4"/>
      <c r="Y61" s="4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x14ac:dyDescent="0.2">
      <c r="A62" s="59"/>
      <c r="B62" s="59"/>
      <c r="C62" s="59"/>
      <c r="D62" s="59"/>
      <c r="E62" s="59"/>
      <c r="F62" s="63"/>
      <c r="G62" s="63"/>
      <c r="H62" s="59"/>
      <c r="I62" s="59"/>
      <c r="J62" s="59"/>
      <c r="K62" s="59"/>
      <c r="O62" s="3"/>
      <c r="P62" s="3"/>
      <c r="Q62" s="3"/>
      <c r="T62" s="4"/>
      <c r="U62" s="4"/>
      <c r="V62" s="4"/>
      <c r="W62" s="4"/>
      <c r="X62" s="4"/>
      <c r="Y62" s="4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x14ac:dyDescent="0.2">
      <c r="A63" s="59"/>
      <c r="B63" s="59"/>
      <c r="C63" s="59"/>
      <c r="D63" s="59"/>
      <c r="E63" s="59"/>
      <c r="F63" s="63"/>
      <c r="G63" s="63"/>
      <c r="H63" s="59"/>
      <c r="I63" s="59"/>
      <c r="J63" s="59"/>
      <c r="K63" s="59"/>
      <c r="O63" s="3"/>
      <c r="P63" s="3"/>
      <c r="Q63" s="3"/>
      <c r="T63" s="4"/>
      <c r="U63" s="4"/>
      <c r="V63" s="4"/>
      <c r="W63" s="4"/>
      <c r="X63" s="4"/>
      <c r="Y63" s="4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x14ac:dyDescent="0.2">
      <c r="A64" s="59"/>
      <c r="B64" s="59"/>
      <c r="C64" s="59"/>
      <c r="D64" s="59"/>
      <c r="E64" s="59"/>
      <c r="F64" s="63"/>
      <c r="G64" s="63"/>
      <c r="H64" s="59"/>
      <c r="I64" s="59"/>
      <c r="J64" s="59"/>
      <c r="K64" s="59"/>
      <c r="O64" s="3"/>
      <c r="P64" s="3"/>
      <c r="Q64" s="3"/>
      <c r="T64" s="4"/>
      <c r="U64" s="4"/>
      <c r="V64" s="4"/>
      <c r="W64" s="4"/>
      <c r="X64" s="4"/>
      <c r="Y64" s="4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1" customFormat="1" x14ac:dyDescent="0.2">
      <c r="A65" s="59"/>
      <c r="B65" s="59"/>
      <c r="C65" s="59"/>
      <c r="D65" s="59"/>
      <c r="E65" s="59"/>
      <c r="F65" s="63"/>
      <c r="G65" s="63"/>
      <c r="H65" s="59"/>
      <c r="I65" s="59"/>
      <c r="J65" s="59"/>
      <c r="K65" s="59"/>
      <c r="O65" s="3"/>
      <c r="P65" s="3"/>
      <c r="Q65" s="3"/>
      <c r="T65" s="4"/>
      <c r="U65" s="4"/>
      <c r="V65" s="4"/>
      <c r="W65" s="4"/>
      <c r="X65" s="4"/>
      <c r="Y65" s="4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1" customFormat="1" x14ac:dyDescent="0.2">
      <c r="A66" s="59"/>
      <c r="B66" s="59"/>
      <c r="C66" s="59"/>
      <c r="D66" s="59"/>
      <c r="E66" s="59"/>
      <c r="F66" s="63"/>
      <c r="G66" s="63"/>
      <c r="H66" s="59"/>
      <c r="I66" s="59"/>
      <c r="J66" s="59"/>
      <c r="K66" s="59"/>
      <c r="O66" s="3"/>
      <c r="P66" s="3"/>
      <c r="Q66" s="3"/>
      <c r="T66" s="4"/>
      <c r="U66" s="4"/>
      <c r="V66" s="4"/>
      <c r="W66" s="4"/>
      <c r="X66" s="4"/>
      <c r="Y66" s="4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1" customFormat="1" x14ac:dyDescent="0.2">
      <c r="A67" s="59"/>
      <c r="B67" s="59"/>
      <c r="C67" s="59"/>
      <c r="D67" s="59"/>
      <c r="E67" s="59"/>
      <c r="F67" s="63"/>
      <c r="G67" s="63"/>
      <c r="H67" s="59"/>
      <c r="I67" s="59"/>
      <c r="J67" s="59"/>
      <c r="K67" s="59"/>
      <c r="O67" s="3"/>
      <c r="P67" s="3"/>
      <c r="Q67" s="3"/>
      <c r="T67" s="4"/>
      <c r="U67" s="4"/>
      <c r="V67" s="4"/>
      <c r="W67" s="4"/>
      <c r="X67" s="4"/>
      <c r="Y67" s="4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1" customFormat="1" x14ac:dyDescent="0.2">
      <c r="A68" s="59"/>
      <c r="B68" s="59"/>
      <c r="C68" s="59"/>
      <c r="D68" s="59"/>
      <c r="E68" s="59"/>
      <c r="F68" s="63"/>
      <c r="G68" s="63"/>
      <c r="H68" s="59"/>
      <c r="I68" s="59"/>
      <c r="J68" s="59"/>
      <c r="K68" s="59"/>
      <c r="O68" s="3"/>
      <c r="P68" s="3"/>
      <c r="Q68" s="3"/>
      <c r="T68" s="4"/>
      <c r="U68" s="4"/>
      <c r="V68" s="4"/>
      <c r="W68" s="4"/>
      <c r="X68" s="4"/>
      <c r="Y68" s="4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1" customFormat="1" x14ac:dyDescent="0.2">
      <c r="A69" s="59"/>
      <c r="B69" s="59"/>
      <c r="C69" s="59"/>
      <c r="D69" s="59"/>
      <c r="E69" s="59"/>
      <c r="F69" s="63"/>
      <c r="G69" s="63"/>
      <c r="H69" s="59"/>
      <c r="I69" s="59"/>
      <c r="J69" s="59"/>
      <c r="K69" s="59"/>
      <c r="O69" s="3"/>
      <c r="P69" s="3"/>
      <c r="Q69" s="3"/>
      <c r="T69" s="4"/>
      <c r="U69" s="4"/>
      <c r="V69" s="4"/>
      <c r="W69" s="4"/>
      <c r="X69" s="4"/>
      <c r="Y69" s="4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s="1" customFormat="1" x14ac:dyDescent="0.2">
      <c r="A70" s="59"/>
      <c r="B70" s="59"/>
      <c r="C70" s="59"/>
      <c r="D70" s="59"/>
      <c r="E70" s="59"/>
      <c r="F70" s="63"/>
      <c r="G70" s="63"/>
      <c r="H70" s="59"/>
      <c r="I70" s="59"/>
      <c r="J70" s="59"/>
      <c r="K70" s="59"/>
      <c r="O70" s="3"/>
      <c r="P70" s="3"/>
      <c r="Q70" s="3"/>
      <c r="T70" s="4"/>
      <c r="U70" s="4"/>
      <c r="V70" s="4"/>
      <c r="W70" s="4"/>
      <c r="X70" s="4"/>
      <c r="Y70" s="4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s="1" customFormat="1" x14ac:dyDescent="0.2">
      <c r="A71" s="59"/>
      <c r="B71" s="59"/>
      <c r="C71" s="59"/>
      <c r="D71" s="59"/>
      <c r="E71" s="59"/>
      <c r="F71" s="63"/>
      <c r="G71" s="63"/>
      <c r="H71" s="59"/>
      <c r="I71" s="59"/>
      <c r="J71" s="59"/>
      <c r="K71" s="59"/>
      <c r="O71" s="3"/>
      <c r="P71" s="3"/>
      <c r="Q71" s="3"/>
      <c r="T71" s="4"/>
      <c r="U71" s="4"/>
      <c r="V71" s="4"/>
      <c r="W71" s="4"/>
      <c r="X71" s="4"/>
      <c r="Y71" s="4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s="1" customFormat="1" x14ac:dyDescent="0.2">
      <c r="A72" s="59"/>
      <c r="B72" s="59"/>
      <c r="C72" s="59"/>
      <c r="D72" s="59"/>
      <c r="E72" s="59"/>
      <c r="F72" s="63"/>
      <c r="G72" s="63"/>
      <c r="H72" s="59"/>
      <c r="I72" s="59"/>
      <c r="J72" s="59"/>
      <c r="K72" s="59"/>
      <c r="O72" s="3"/>
      <c r="P72" s="3"/>
      <c r="Q72" s="3"/>
      <c r="T72" s="4"/>
      <c r="U72" s="4"/>
      <c r="V72" s="4"/>
      <c r="W72" s="4"/>
      <c r="X72" s="4"/>
      <c r="Y72" s="4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s="1" customFormat="1" x14ac:dyDescent="0.2">
      <c r="A73" s="59"/>
      <c r="B73" s="59"/>
      <c r="C73" s="59"/>
      <c r="D73" s="59"/>
      <c r="E73" s="59"/>
      <c r="F73" s="63"/>
      <c r="G73" s="63"/>
      <c r="H73" s="59"/>
      <c r="I73" s="59"/>
      <c r="J73" s="59"/>
      <c r="K73" s="59"/>
      <c r="O73" s="3"/>
      <c r="P73" s="3"/>
      <c r="Q73" s="3"/>
      <c r="T73" s="4"/>
      <c r="U73" s="4"/>
      <c r="V73" s="4"/>
      <c r="W73" s="4"/>
      <c r="X73" s="4"/>
      <c r="Y73" s="4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</sheetData>
  <mergeCells count="9">
    <mergeCell ref="H26:P26"/>
    <mergeCell ref="I8:O8"/>
    <mergeCell ref="AM9:AU9"/>
    <mergeCell ref="D11:G11"/>
    <mergeCell ref="S12:V12"/>
    <mergeCell ref="W12:Y12"/>
    <mergeCell ref="Z12:AE12"/>
    <mergeCell ref="AF12:AG12"/>
    <mergeCell ref="AH12:AI12"/>
  </mergeCells>
  <pageMargins left="1.5748031496062993" right="0.70866141732283472" top="0.74803149606299213" bottom="0.74803149606299213" header="0.31496062992125984" footer="0.31496062992125984"/>
  <pageSetup paperSize="5" scale="46" fitToHeight="0" orientation="landscape" r:id="rId1"/>
  <ignoredErrors>
    <ignoredError sqref="S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FIPRODEFO 2020 (2)</vt:lpstr>
      <vt:lpstr>'FIPRODEFO 2020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Mcordova</cp:lastModifiedBy>
  <cp:lastPrinted>2020-01-29T19:52:37Z</cp:lastPrinted>
  <dcterms:created xsi:type="dcterms:W3CDTF">2020-01-29T19:32:02Z</dcterms:created>
  <dcterms:modified xsi:type="dcterms:W3CDTF">2020-04-27T18:15:02Z</dcterms:modified>
</cp:coreProperties>
</file>