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<sst xmlns="http://schemas.openxmlformats.org/spreadsheetml/2006/main" count="207" uniqueCount="96">
  <si>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</si>
  <si>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</si>
  <si>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</si>
  <si>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</si>
  <si>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</si>
  <si>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</si>
  <si>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</si>
  <si>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</si>
  <si>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</si>
  <si>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</si>
  <si>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</si>
  <si>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</si>
  <si>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</si>
  <si>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</si>
  <si>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</si>
  <si>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</si>
  <si>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</si>
  <si>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</si>
  <si>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</si>
  <si>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</si>
  <si>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</si>
  <si>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</si>
  <si>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</si>
  <si>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</si>
  <si>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</si>
  <si>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</si>
  <si>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</si>
  <si>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</si>
  <si>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</si>
  <si>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</si>
  <si>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</si>
  <si>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</si>
  <si>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</si>
  <si>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</si>
  <si>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</si>
  <si>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</si>
  <si>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</si>
  <si>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</si>
  <si>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</si>
  <si>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</si>
  <si>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</si>
  <si>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</si>
  <si>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</si>
  <si>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</si>
  <si>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</si>
  <si>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</si>
  <si>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</si>
  <si>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</si>
  <si>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</si>
  <si>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</si>
  <si>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</si>
  <si>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</si>
  <si>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</si>
  <si>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</si>
  <si>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</si>
  <si>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</si>
  <si>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</si>
  <si>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</si>
  <si>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</si>
  <si>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</si>
  <si>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</si>
  <si>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</si>
  <si>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</si>
  <si>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</si>
  <si>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</si>
  <si>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</si>
  <si>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</si>
  <si>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</si>
  <si>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</si>
  <si>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</si>
  <si>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</si>
  <si>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</si>
  <si>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</si>
  <si>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</si>
  <si>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</si>
  <si>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</si>
  <si>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</si>
  <si>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</si>
  <si>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La Manzanilla de la Paz</t>
  </si>
  <si>
    <t xml:space="preserve"> DEL 1 DE ENERO AL 31/12/2008 DE OCTUBRE DE 2015</t>
  </si>
  <si>
    <t>ENERO A OCTUBRE 2015</t>
  </si>
  <si>
    <t>SALDO AL DIA ULTIMO DE OCTUBRE DE 2015</t>
  </si>
  <si>
    <t>CARLOS ANDRES LOPEZ BARBOSA</t>
  </si>
  <si>
    <t>EVERARDO DIAZ CARDENAS</t>
  </si>
  <si>
    <t>PRESIDENTE</t>
  </si>
  <si>
    <t>ENCARGADO DE LA HACIENDA PUBLICA</t>
  </si>
  <si>
    <t>ASEJ2015-10-08-02-2016-1</t>
  </si>
  <si>
    <t>2231-000-0000</t>
  </si>
  <si>
    <t>banobras</t>
  </si>
  <si>
    <t>directa</t>
  </si>
  <si>
    <t>RENEGOCIACION</t>
  </si>
  <si>
    <t>2231-001-000</t>
  </si>
  <si>
    <t>BANOBRAS</t>
  </si>
  <si>
    <t>DIRECTO</t>
  </si>
  <si>
    <t>OBRA PUBLICA</t>
  </si>
  <si>
    <t>2231-003-000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</si>
</sst>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045"/>
          <c:w val="0.83525"/>
          <c:h val="0.707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5"/>
          <c:y val="-0.011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245"/>
          <c:w val="0.948"/>
          <c:h val="0.976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162353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36370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149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19050</xdr:rowOff>
    </xdr:from>
    <xdr:to>
      <xdr:col>6</xdr:col>
      <xdr:colOff>733425</xdr:colOff>
      <xdr:row>40</xdr:row>
      <xdr:rowOff>152400</xdr:rowOff>
    </xdr:to>
    <xdr:graphicFrame>
      <xdr:nvGraphicFramePr>
        <xdr:cNvPr id="1" name="1 Gráfico"/>
        <xdr:cNvGraphicFramePr/>
      </xdr:nvGraphicFramePr>
      <xdr:xfrm>
        <a:off x="133350" y="4572000"/>
        <a:ext cx="5229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22</xdr:row>
      <xdr:rowOff>142875</xdr:rowOff>
    </xdr:from>
    <xdr:to>
      <xdr:col>13</xdr:col>
      <xdr:colOff>923925</xdr:colOff>
      <xdr:row>40</xdr:row>
      <xdr:rowOff>152400</xdr:rowOff>
    </xdr:to>
    <xdr:graphicFrame>
      <xdr:nvGraphicFramePr>
        <xdr:cNvPr id="2" name="2 Gráfico"/>
        <xdr:cNvGraphicFramePr/>
      </xdr:nvGraphicFramePr>
      <xdr:xfrm>
        <a:off x="7143750" y="4505325"/>
        <a:ext cx="38385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91</v>
      </c>
      <c r="H2" s="48"/>
      <c r="I2" s="49"/>
      <c r="K2" s="47" t="s">
        <v>95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88</v>
      </c>
      <c r="D3" s="45"/>
      <c r="E3" s="46"/>
      <c r="G3" s="44" t="s">
        <v>92</v>
      </c>
      <c r="H3" s="45"/>
      <c r="I3" s="46"/>
      <c r="K3" s="44" t="s">
        <v>92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92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89</v>
      </c>
      <c r="D5" s="45"/>
      <c r="E5" s="46"/>
      <c r="G5" s="44" t="s">
        <v>93</v>
      </c>
      <c r="H5" s="45"/>
      <c r="I5" s="46"/>
      <c r="K5" s="44" t="s">
        <v>93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7600000</v>
      </c>
      <c r="D6" s="58"/>
      <c r="E6" s="59"/>
      <c r="G6" s="57">
        <v>3400000</v>
      </c>
      <c r="H6" s="58"/>
      <c r="I6" s="59"/>
      <c r="K6" s="57">
        <v>2668000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7508511</v>
      </c>
      <c r="D7" s="58"/>
      <c r="E7" s="59"/>
      <c r="G7" s="57">
        <v>3400000</v>
      </c>
      <c r="H7" s="58"/>
      <c r="I7" s="59"/>
      <c r="K7" s="57">
        <v>1933384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41313</v>
      </c>
      <c r="D8" s="55"/>
      <c r="E8" s="56"/>
      <c r="G8" s="54">
        <v>42036</v>
      </c>
      <c r="H8" s="55"/>
      <c r="I8" s="56"/>
      <c r="K8" s="54">
        <v>41698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44235</v>
      </c>
      <c r="D9" s="55"/>
      <c r="E9" s="56"/>
      <c r="G9" s="54">
        <v>43555</v>
      </c>
      <c r="H9" s="55"/>
      <c r="I9" s="56"/>
      <c r="K9" s="54">
        <v>43190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>
        <v>6.1525</v>
      </c>
      <c r="D11" s="45"/>
      <c r="E11" s="46"/>
      <c r="G11" s="44">
        <v>6.4325</v>
      </c>
      <c r="H11" s="45"/>
      <c r="I11" s="46"/>
      <c r="K11" s="44">
        <v>6.4725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3146422</v>
      </c>
      <c r="D13" s="64"/>
      <c r="E13" s="65"/>
      <c r="G13" s="63">
        <v>3106896</v>
      </c>
      <c r="H13" s="64"/>
      <c r="I13" s="65"/>
      <c r="K13" s="63">
        <v>418899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71509</v>
      </c>
      <c r="D15" s="61"/>
      <c r="E15" s="62"/>
      <c r="G15" s="60">
        <f>IF(H30&gt;I32,"La amortización es mayor al saldo de la deuda",SUM(H18:H29))</f>
        <v>58621</v>
      </c>
      <c r="H15" s="61"/>
      <c r="I15" s="62"/>
      <c r="K15" s="60">
        <f>IF(L30&gt;M32,"La amortización es mayor al saldo de la deuda",SUM(L18:L29))</f>
        <v>32223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16744</v>
      </c>
      <c r="D16" s="61"/>
      <c r="E16" s="62"/>
      <c r="G16" s="60">
        <f>SUM(I18:I29)</f>
        <v>17282</v>
      </c>
      <c r="H16" s="61"/>
      <c r="I16" s="62"/>
      <c r="K16" s="60">
        <f>SUM(M18:M29)</f>
        <v>2344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/>
      <c r="D18" s="18"/>
      <c r="E18" s="19"/>
      <c r="G18" s="17"/>
      <c r="H18" s="18"/>
      <c r="I18" s="19"/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0</v>
      </c>
      <c r="AS18" s="2">
        <f>E18+I18+M18+Q18+U18+Y18+AC18+AG18+AK18+AO18</f>
        <v>0</v>
      </c>
      <c r="AT18" s="2">
        <f>AQ18+AR18</f>
        <v>0</v>
      </c>
      <c r="AU18" s="39">
        <f>IF(AT18&gt;0,1,"")</f>
      </c>
      <c r="AV18" t="s">
        <v>60</v>
      </c>
    </row>
    <row r="19" spans="1:48" ht="15">
      <c r="A19" s="21" t="s">
        <v>30</v>
      </c>
      <c r="B19" s="7"/>
      <c r="C19" s="17"/>
      <c r="D19" s="18"/>
      <c r="E19" s="19"/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9">
        <f aca="true" t="shared" si="4" ref="AU19:AU29">IF(AT19&gt;0,1,"")</f>
      </c>
      <c r="AV19" t="s">
        <v>61</v>
      </c>
    </row>
    <row r="20" spans="1:48" ht="15">
      <c r="A20" s="21" t="s">
        <v>31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71509</v>
      </c>
      <c r="E27" s="19">
        <v>16744</v>
      </c>
      <c r="G27" s="17">
        <v>0</v>
      </c>
      <c r="H27" s="18">
        <v>58621</v>
      </c>
      <c r="I27" s="19">
        <v>17282</v>
      </c>
      <c r="K27" s="17">
        <v>0</v>
      </c>
      <c r="L27" s="18">
        <v>32223</v>
      </c>
      <c r="M27" s="19">
        <v>2344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162353</v>
      </c>
      <c r="AS27" s="2">
        <f t="shared" si="2"/>
        <v>36370</v>
      </c>
      <c r="AT27" s="2">
        <f t="shared" si="3"/>
        <v>162353</v>
      </c>
      <c r="AU27" s="39">
        <f t="shared" si="4"/>
        <v>1</v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71509</v>
      </c>
      <c r="E30" s="24">
        <f>SUM(E18:E29)</f>
        <v>16744</v>
      </c>
      <c r="G30" s="24">
        <f>SUM(G18:G29)</f>
        <v>0</v>
      </c>
      <c r="H30" s="24">
        <f>SUM(H18:H29)</f>
        <v>58621</v>
      </c>
      <c r="I30" s="24">
        <f>SUM(I18:I29)</f>
        <v>17282</v>
      </c>
      <c r="K30" s="24">
        <f>SUM(K18:K29)</f>
        <v>0</v>
      </c>
      <c r="L30" s="24">
        <f>SUM(L18:L29)</f>
        <v>32223</v>
      </c>
      <c r="M30" s="24">
        <f>SUM(M18:M29)</f>
        <v>2344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</v>
      </c>
    </row>
    <row r="31" spans="3:47" ht="15" hidden="1">
      <c r="C31" t="s">
        <v>10</v>
      </c>
      <c r="D31" t="s">
        <v>13</v>
      </c>
      <c r="E31" s="11">
        <f>(C9-C8)/30.4</f>
        <v>96.11842105263159</v>
      </c>
      <c r="G31" t="s">
        <v>10</v>
      </c>
      <c r="H31" t="s">
        <v>13</v>
      </c>
      <c r="I31" s="11">
        <f>(G9-G8)/30.4</f>
        <v>49.9671052631579</v>
      </c>
      <c r="K31" t="s">
        <v>10</v>
      </c>
      <c r="L31" t="s">
        <v>13</v>
      </c>
      <c r="M31" s="11">
        <f>(K9-K8)/30.4</f>
        <v>49.078947368421055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3146422</v>
      </c>
      <c r="G32" t="s">
        <v>11</v>
      </c>
      <c r="H32" t="s">
        <v>14</v>
      </c>
      <c r="I32" s="2">
        <f>G13+G14</f>
        <v>3106896</v>
      </c>
      <c r="K32" t="s">
        <v>11</v>
      </c>
      <c r="L32" t="s">
        <v>14</v>
      </c>
      <c r="M32" s="2">
        <f>K13+K14</f>
        <v>418899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77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O23" sqref="O2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6" t="s">
        <v>57</v>
      </c>
      <c r="B5" s="25"/>
      <c r="C5" s="74" t="s">
        <v>58</v>
      </c>
      <c r="D5" s="66" t="s">
        <v>75</v>
      </c>
      <c r="E5" s="25"/>
      <c r="F5" s="69" t="s">
        <v>74</v>
      </c>
      <c r="G5" s="76" t="s">
        <v>7</v>
      </c>
      <c r="H5" s="76"/>
      <c r="I5" s="75" t="s">
        <v>2</v>
      </c>
      <c r="J5" s="73" t="s">
        <v>72</v>
      </c>
      <c r="K5" s="73" t="s">
        <v>6</v>
      </c>
      <c r="L5" s="26"/>
      <c r="M5" s="69" t="s">
        <v>4</v>
      </c>
      <c r="N5" s="68" t="s">
        <v>80</v>
      </c>
      <c r="O5" s="68"/>
      <c r="P5" s="72" t="s">
        <v>81</v>
      </c>
    </row>
    <row r="6" spans="1:16" ht="15" customHeight="1">
      <c r="A6" s="66"/>
      <c r="B6" s="25"/>
      <c r="C6" s="74"/>
      <c r="D6" s="66"/>
      <c r="E6" s="25"/>
      <c r="F6" s="69"/>
      <c r="G6" s="9" t="s">
        <v>8</v>
      </c>
      <c r="H6" s="9" t="s">
        <v>9</v>
      </c>
      <c r="I6" s="75"/>
      <c r="J6" s="73"/>
      <c r="K6" s="73"/>
      <c r="L6" s="26"/>
      <c r="M6" s="69"/>
      <c r="N6" s="6" t="s">
        <v>5</v>
      </c>
      <c r="O6" s="12" t="s">
        <v>43</v>
      </c>
      <c r="P6" s="72"/>
    </row>
    <row r="7" spans="1:16" ht="15">
      <c r="A7" s="32">
        <f>IF(IDP!$C$2&gt;0,1,"")</f>
        <v>1</v>
      </c>
      <c r="C7" s="33" t="str">
        <f>IF(IDP!$C$2=0,"",IDP!$C$2)</f>
        <v>2231-000-0000</v>
      </c>
      <c r="D7" s="34" t="str">
        <f>IF(IDP!$C$4=0,"",IDP!$C$4)</f>
        <v>banobras</v>
      </c>
      <c r="F7" s="35">
        <f>IF(IDP!$C$7=0,"",IDP!$C$7)</f>
        <v>7508511</v>
      </c>
      <c r="G7" s="36">
        <f>IF(IDP!$C$8=0,"",IDP!$C$8)</f>
        <v>41313</v>
      </c>
      <c r="H7" s="36">
        <f>IF(IDP!$C$9=0,"",IDP!$C$9)</f>
        <v>44235</v>
      </c>
      <c r="I7" s="37">
        <f>IF(IDP!$E$31=0,"",IDP!$E$31)</f>
        <v>96.11842105263159</v>
      </c>
      <c r="J7" s="32">
        <f>IF(IDP!$C$11=0,"",IDP!$C$11)</f>
        <v>6.1525</v>
      </c>
      <c r="K7" s="34" t="str">
        <f>IF(IDP!$C$12=0,"",IDP!$C$12)</f>
        <v>RENEGOCIACION</v>
      </c>
      <c r="M7" s="35">
        <f>IF(IDP!$C$13=0,"",IDP!$C$13)</f>
        <v>3146422</v>
      </c>
      <c r="N7" s="35">
        <f>IF(IDP!$C$14=0,"",IDP!$C$14)</f>
      </c>
      <c r="O7" s="35">
        <f>IF(IDP!$C$15=0,"",IDP!$C$15)</f>
        <v>71509</v>
      </c>
      <c r="P7" s="38">
        <f>IF(IDP!$C$7&gt;0,IDP!$C$13+IDP!$C$14-IDP!$C$15,"")</f>
        <v>3074913</v>
      </c>
    </row>
    <row r="8" spans="1:16" ht="15">
      <c r="A8" s="32">
        <f>IF(IDP!$G$2&gt;0,2,"")</f>
        <v>2</v>
      </c>
      <c r="C8" s="33" t="str">
        <f>IF(IDP!$G$2=0,"",IDP!$G$2)</f>
        <v>2231-001-000</v>
      </c>
      <c r="D8" s="34" t="str">
        <f>IF(IDP!$G$4=0,"",IDP!$G$4)</f>
        <v>BANOBRAS</v>
      </c>
      <c r="F8" s="35">
        <f>IF(IDP!$G$7=0,"",IDP!$G$7)</f>
        <v>3400000</v>
      </c>
      <c r="G8" s="36">
        <f>IF(IDP!$G$8=0,"",IDP!$G$8)</f>
        <v>42036</v>
      </c>
      <c r="H8" s="36">
        <f>IF(IDP!$G$9=0,"",IDP!$G$9)</f>
        <v>43555</v>
      </c>
      <c r="I8" s="37">
        <f>IF(IDP!$I$31=0,"",IDP!$I$31)</f>
        <v>49.9671052631579</v>
      </c>
      <c r="J8" s="32">
        <f>IF(IDP!$G$11=0,"",IDP!$G$11)</f>
        <v>6.4325</v>
      </c>
      <c r="K8" s="34" t="str">
        <f>IF(IDP!$G$12=0,"",IDP!$G$12)</f>
        <v>OBRA PUBLICA</v>
      </c>
      <c r="M8" s="35">
        <f>IF(IDP!$G$13=0,"",IDP!$G$13)</f>
        <v>3106896</v>
      </c>
      <c r="N8" s="35">
        <f>IF(IDP!$G$14=0,"",IDP!$G$14)</f>
      </c>
      <c r="O8" s="35">
        <f>IF(IDP!$G$15=0,"",IDP!$G$15)</f>
        <v>58621</v>
      </c>
      <c r="P8" s="38">
        <f>IF(IDP!$G$7&gt;0,IDP!$G$13+IDP!$G$14-IDP!$G$15,"")</f>
        <v>3048275</v>
      </c>
    </row>
    <row r="9" spans="1:16" ht="15">
      <c r="A9" s="32">
        <f>IF(IDP!$K$2&gt;0,3,"")</f>
        <v>3</v>
      </c>
      <c r="C9" s="33" t="str">
        <f>IF(IDP!$K$2=0,"",IDP!$K$2)</f>
        <v>2231-003-000</v>
      </c>
      <c r="D9" s="34" t="str">
        <f>IF(IDP!$K$4=0,"",IDP!$K$4)</f>
        <v>BANOBRAS</v>
      </c>
      <c r="F9" s="35">
        <f>IF(IDP!$K$7=0,"",IDP!$K$7)</f>
        <v>1933384</v>
      </c>
      <c r="G9" s="36">
        <f>IF(IDP!$K$8=0,"",IDP!$K$8)</f>
        <v>41698</v>
      </c>
      <c r="H9" s="36">
        <f>IF(IDP!$K$9=0,"",IDP!$K$9)</f>
        <v>43190</v>
      </c>
      <c r="I9" s="37">
        <f>IF(IDP!$M$31=0,"",IDP!$M$31)</f>
        <v>49.078947368421055</v>
      </c>
      <c r="J9" s="32">
        <f>IF(IDP!$K$11=0,"",IDP!$K$11)</f>
        <v>6.4725</v>
      </c>
      <c r="K9" s="34" t="str">
        <f>IF(IDP!$K$12=0,"",IDP!$K$12)</f>
        <v>OBRA PUBLICA</v>
      </c>
      <c r="M9" s="35">
        <f>IF(IDP!$K$13=0,"",IDP!$K$13)</f>
        <v>418899</v>
      </c>
      <c r="N9" s="35">
        <f>IF(IDP!$K$14=0,"",IDP!$K$14)</f>
      </c>
      <c r="O9" s="35">
        <f>IF(IDP!$K$15=0,"",IDP!$K$15)</f>
        <v>32223</v>
      </c>
      <c r="P9" s="38">
        <f>IF(IDP!$K$7&gt;0,IDP!$K$13+IDP!$K$14-IDP!$K$15,"")</f>
        <v>386676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7" t="s">
        <v>59</v>
      </c>
      <c r="G17" s="67"/>
      <c r="H17" s="67"/>
      <c r="I17" s="67"/>
      <c r="J17" s="67"/>
      <c r="K17" s="67"/>
      <c r="M17" s="31">
        <f>SUM(M7:M16)</f>
        <v>6672217</v>
      </c>
      <c r="N17" s="31">
        <f>SUM(N7:N16)</f>
        <v>0</v>
      </c>
      <c r="O17" s="31">
        <f>SUM(O7:O16)</f>
        <v>162353</v>
      </c>
      <c r="P17" s="31">
        <f>SUM(P7:P16)</f>
        <v>6509864</v>
      </c>
    </row>
    <row r="44" spans="4:11" ht="15">
      <c r="D44" s="27" t="s">
        <v>82</v>
      </c>
      <c r="K44" s="1" t="s">
        <v>83</v>
      </c>
    </row>
    <row r="45" spans="4:11" ht="15">
      <c r="D45" s="27" t="s">
        <v>84</v>
      </c>
      <c r="K45" s="1" t="s">
        <v>85</v>
      </c>
    </row>
    <row r="47" spans="8:11" ht="15">
      <c r="H47" s="70" t="s">
        <v>86</v>
      </c>
      <c r="I47" s="71"/>
      <c r="J47" s="71"/>
      <c r="K47" s="71"/>
    </row>
    <row r="48" spans="8:11" ht="15">
      <c r="H48" s="71"/>
      <c r="I48" s="71"/>
      <c r="J48" s="71"/>
      <c r="K48" s="71"/>
    </row>
  </sheetData>
  <sheetProtection/>
  <mergeCells count="13">
    <mergeCell ref="I5:I6"/>
    <mergeCell ref="G5:H5"/>
    <mergeCell ref="J5:J6"/>
    <mergeCell ref="A5:A6"/>
    <mergeCell ref="F17:K17"/>
    <mergeCell ref="N5:O5"/>
    <mergeCell ref="M5:M6"/>
    <mergeCell ref="H47:K48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2016-02-08T18:35:37Z</cp:lastPrinted>
  <dcterms:created xsi:type="dcterms:W3CDTF">2013-07-10T14:16:12Z</dcterms:created>
  <dcterms:modified xsi:type="dcterms:W3CDTF">2016-02-08T18:35:46Z</dcterms:modified>
  <cp:category/>
  <cp:version/>
  <cp:contentType/>
  <cp:contentStatus/>
</cp:coreProperties>
</file>