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 activeTab="11"/>
  </bookViews>
  <sheets>
    <sheet name="Ene16" sheetId="1" r:id="rId1"/>
    <sheet name="Feb16" sheetId="2" r:id="rId2"/>
    <sheet name="Mar16" sheetId="3" r:id="rId3"/>
    <sheet name="Abr16" sheetId="4" r:id="rId4"/>
    <sheet name="May16" sheetId="5" r:id="rId5"/>
    <sheet name="Jun16" sheetId="6" r:id="rId6"/>
    <sheet name="Jul16" sheetId="7" r:id="rId7"/>
    <sheet name="Ago16" sheetId="8" r:id="rId8"/>
    <sheet name="Sep16" sheetId="9" r:id="rId9"/>
    <sheet name="Oct16" sheetId="10" r:id="rId10"/>
    <sheet name="Nov16" sheetId="11" r:id="rId11"/>
    <sheet name="Dic16" sheetId="12" r:id="rId12"/>
  </sheets>
  <calcPr calcId="124519"/>
</workbook>
</file>

<file path=xl/calcChain.xml><?xml version="1.0" encoding="utf-8"?>
<calcChain xmlns="http://schemas.openxmlformats.org/spreadsheetml/2006/main">
  <c r="K8" i="10"/>
  <c r="D17"/>
  <c r="D16"/>
  <c r="K13"/>
  <c r="K20"/>
  <c r="G20"/>
  <c r="E23" i="12"/>
  <c r="G22"/>
  <c r="J22" s="1"/>
  <c r="C22"/>
  <c r="F22" s="1"/>
  <c r="G21"/>
  <c r="J21" s="1"/>
  <c r="C21"/>
  <c r="F21" s="1"/>
  <c r="I20"/>
  <c r="G20"/>
  <c r="J20" s="1"/>
  <c r="C20"/>
  <c r="F20" s="1"/>
  <c r="K20" s="1"/>
  <c r="I19"/>
  <c r="H19"/>
  <c r="H23" s="1"/>
  <c r="C19"/>
  <c r="F19" s="1"/>
  <c r="I18"/>
  <c r="G18"/>
  <c r="J18" s="1"/>
  <c r="C18"/>
  <c r="F18" s="1"/>
  <c r="K18" s="1"/>
  <c r="G17"/>
  <c r="J17" s="1"/>
  <c r="C17"/>
  <c r="F17" s="1"/>
  <c r="I16"/>
  <c r="G16"/>
  <c r="J16" s="1"/>
  <c r="C16"/>
  <c r="J15"/>
  <c r="G15"/>
  <c r="F15"/>
  <c r="K15" s="1"/>
  <c r="C15"/>
  <c r="G14"/>
  <c r="J14" s="1"/>
  <c r="C14"/>
  <c r="F14" s="1"/>
  <c r="J13"/>
  <c r="G13"/>
  <c r="F13"/>
  <c r="K13" s="1"/>
  <c r="C13"/>
  <c r="I12"/>
  <c r="G12"/>
  <c r="C12"/>
  <c r="F12" s="1"/>
  <c r="G11"/>
  <c r="J11" s="1"/>
  <c r="C11"/>
  <c r="F11" s="1"/>
  <c r="K11" s="1"/>
  <c r="I10"/>
  <c r="G10"/>
  <c r="J10" s="1"/>
  <c r="C10"/>
  <c r="F10" s="1"/>
  <c r="I9"/>
  <c r="G9"/>
  <c r="J9" s="1"/>
  <c r="C9"/>
  <c r="F9" s="1"/>
  <c r="I8"/>
  <c r="G8"/>
  <c r="G23" s="1"/>
  <c r="D23"/>
  <c r="C8"/>
  <c r="F8" s="1"/>
  <c r="D12" i="11"/>
  <c r="D8"/>
  <c r="I18"/>
  <c r="E23"/>
  <c r="G22"/>
  <c r="J22" s="1"/>
  <c r="C22"/>
  <c r="F22" s="1"/>
  <c r="J21"/>
  <c r="G21"/>
  <c r="F21"/>
  <c r="K21" s="1"/>
  <c r="C21"/>
  <c r="I20"/>
  <c r="G20"/>
  <c r="F20"/>
  <c r="C20"/>
  <c r="I19"/>
  <c r="J19" s="1"/>
  <c r="K19" s="1"/>
  <c r="H19"/>
  <c r="H23" s="1"/>
  <c r="F19"/>
  <c r="C19"/>
  <c r="G18"/>
  <c r="J18" s="1"/>
  <c r="C18"/>
  <c r="F18" s="1"/>
  <c r="G17"/>
  <c r="J17" s="1"/>
  <c r="C17"/>
  <c r="F17" s="1"/>
  <c r="I16"/>
  <c r="G16"/>
  <c r="C16"/>
  <c r="G15"/>
  <c r="J15" s="1"/>
  <c r="C15"/>
  <c r="F15" s="1"/>
  <c r="K15" s="1"/>
  <c r="G14"/>
  <c r="J14" s="1"/>
  <c r="C14"/>
  <c r="F14" s="1"/>
  <c r="G13"/>
  <c r="J13" s="1"/>
  <c r="C13"/>
  <c r="F13" s="1"/>
  <c r="K13" s="1"/>
  <c r="I12"/>
  <c r="G12"/>
  <c r="C12"/>
  <c r="G11"/>
  <c r="J11" s="1"/>
  <c r="C11"/>
  <c r="F11" s="1"/>
  <c r="I10"/>
  <c r="G10"/>
  <c r="C10"/>
  <c r="F10" s="1"/>
  <c r="I9"/>
  <c r="G9"/>
  <c r="C9"/>
  <c r="F9" s="1"/>
  <c r="I8"/>
  <c r="G8"/>
  <c r="C8"/>
  <c r="E23" i="10"/>
  <c r="D23"/>
  <c r="G22"/>
  <c r="J22" s="1"/>
  <c r="C22"/>
  <c r="F22" s="1"/>
  <c r="J21"/>
  <c r="G21"/>
  <c r="F21"/>
  <c r="K21" s="1"/>
  <c r="C21"/>
  <c r="I20"/>
  <c r="J20"/>
  <c r="F20"/>
  <c r="C20"/>
  <c r="I19"/>
  <c r="J19" s="1"/>
  <c r="K19" s="1"/>
  <c r="H19"/>
  <c r="H23" s="1"/>
  <c r="F19"/>
  <c r="C19"/>
  <c r="I18"/>
  <c r="G18"/>
  <c r="J18" s="1"/>
  <c r="F18"/>
  <c r="C18"/>
  <c r="G17"/>
  <c r="J17" s="1"/>
  <c r="C17"/>
  <c r="F17" s="1"/>
  <c r="K17" s="1"/>
  <c r="I16"/>
  <c r="G16"/>
  <c r="J16" s="1"/>
  <c r="C16"/>
  <c r="J15"/>
  <c r="G15"/>
  <c r="F15"/>
  <c r="K15" s="1"/>
  <c r="C15"/>
  <c r="G14"/>
  <c r="J14" s="1"/>
  <c r="C14"/>
  <c r="F14" s="1"/>
  <c r="J13"/>
  <c r="G13"/>
  <c r="F13"/>
  <c r="C13"/>
  <c r="I12"/>
  <c r="G12"/>
  <c r="J12" s="1"/>
  <c r="F12"/>
  <c r="K12" s="1"/>
  <c r="C12"/>
  <c r="G11"/>
  <c r="J11" s="1"/>
  <c r="C11"/>
  <c r="F11" s="1"/>
  <c r="I10"/>
  <c r="G10"/>
  <c r="J10" s="1"/>
  <c r="C10"/>
  <c r="F10" s="1"/>
  <c r="K10" s="1"/>
  <c r="I9"/>
  <c r="G9"/>
  <c r="J9" s="1"/>
  <c r="C9"/>
  <c r="F9" s="1"/>
  <c r="I8"/>
  <c r="I23" s="1"/>
  <c r="G8"/>
  <c r="J8" s="1"/>
  <c r="C8"/>
  <c r="C23" s="1"/>
  <c r="K14" i="9"/>
  <c r="K13"/>
  <c r="K20"/>
  <c r="K11"/>
  <c r="K10"/>
  <c r="K8"/>
  <c r="K9"/>
  <c r="H23"/>
  <c r="E23"/>
  <c r="D23"/>
  <c r="G22"/>
  <c r="J22" s="1"/>
  <c r="C22"/>
  <c r="F22" s="1"/>
  <c r="K22" s="1"/>
  <c r="J21"/>
  <c r="G21"/>
  <c r="F21"/>
  <c r="K21" s="1"/>
  <c r="C21"/>
  <c r="I20"/>
  <c r="G20"/>
  <c r="J20" s="1"/>
  <c r="F20"/>
  <c r="C20"/>
  <c r="I19"/>
  <c r="J19" s="1"/>
  <c r="K19" s="1"/>
  <c r="H19"/>
  <c r="F19"/>
  <c r="C19"/>
  <c r="I18"/>
  <c r="G18"/>
  <c r="J18" s="1"/>
  <c r="F18"/>
  <c r="K18" s="1"/>
  <c r="C18"/>
  <c r="G17"/>
  <c r="J17" s="1"/>
  <c r="C17"/>
  <c r="F17" s="1"/>
  <c r="K17" s="1"/>
  <c r="I16"/>
  <c r="G16"/>
  <c r="J16" s="1"/>
  <c r="C16"/>
  <c r="K16" s="1"/>
  <c r="J15"/>
  <c r="G15"/>
  <c r="F15"/>
  <c r="K15" s="1"/>
  <c r="C15"/>
  <c r="G14"/>
  <c r="J14" s="1"/>
  <c r="C14"/>
  <c r="F14" s="1"/>
  <c r="J13"/>
  <c r="G13"/>
  <c r="F13"/>
  <c r="C13"/>
  <c r="I12"/>
  <c r="G12"/>
  <c r="J12" s="1"/>
  <c r="F12"/>
  <c r="C12"/>
  <c r="G11"/>
  <c r="J11" s="1"/>
  <c r="C11"/>
  <c r="F11" s="1"/>
  <c r="I10"/>
  <c r="G10"/>
  <c r="J10" s="1"/>
  <c r="C10"/>
  <c r="I9"/>
  <c r="G9"/>
  <c r="J9" s="1"/>
  <c r="C9"/>
  <c r="F9" s="1"/>
  <c r="I8"/>
  <c r="I23" s="1"/>
  <c r="G8"/>
  <c r="J8" s="1"/>
  <c r="J23" s="1"/>
  <c r="C8"/>
  <c r="C23" s="1"/>
  <c r="H23" i="8"/>
  <c r="E23"/>
  <c r="D23"/>
  <c r="G22"/>
  <c r="J22" s="1"/>
  <c r="C22"/>
  <c r="F22" s="1"/>
  <c r="K22" s="1"/>
  <c r="J21"/>
  <c r="G21"/>
  <c r="F21"/>
  <c r="K21" s="1"/>
  <c r="C21"/>
  <c r="I20"/>
  <c r="G20"/>
  <c r="J20" s="1"/>
  <c r="K20" s="1"/>
  <c r="F20"/>
  <c r="C20"/>
  <c r="I19"/>
  <c r="J19" s="1"/>
  <c r="K19" s="1"/>
  <c r="H19"/>
  <c r="F19"/>
  <c r="C19"/>
  <c r="I18"/>
  <c r="G18"/>
  <c r="J18" s="1"/>
  <c r="F18"/>
  <c r="C18"/>
  <c r="G17"/>
  <c r="J17" s="1"/>
  <c r="C17"/>
  <c r="F17" s="1"/>
  <c r="K17" s="1"/>
  <c r="I16"/>
  <c r="G16"/>
  <c r="J16" s="1"/>
  <c r="C16"/>
  <c r="J15"/>
  <c r="G15"/>
  <c r="F15"/>
  <c r="K15" s="1"/>
  <c r="C15"/>
  <c r="G14"/>
  <c r="J14" s="1"/>
  <c r="C14"/>
  <c r="F14" s="1"/>
  <c r="K14" s="1"/>
  <c r="J13"/>
  <c r="G13"/>
  <c r="F13"/>
  <c r="C13"/>
  <c r="K13" s="1"/>
  <c r="I12"/>
  <c r="G12"/>
  <c r="J12" s="1"/>
  <c r="F12"/>
  <c r="C12"/>
  <c r="G11"/>
  <c r="J11" s="1"/>
  <c r="C11"/>
  <c r="F11" s="1"/>
  <c r="K11" s="1"/>
  <c r="I10"/>
  <c r="G10"/>
  <c r="J10" s="1"/>
  <c r="C10"/>
  <c r="I9"/>
  <c r="G9"/>
  <c r="J9" s="1"/>
  <c r="C9"/>
  <c r="F9" s="1"/>
  <c r="K9" s="1"/>
  <c r="I8"/>
  <c r="I23" s="1"/>
  <c r="G8"/>
  <c r="J8" s="1"/>
  <c r="J23" s="1"/>
  <c r="C8"/>
  <c r="C23" s="1"/>
  <c r="I16" i="7"/>
  <c r="K13"/>
  <c r="K20"/>
  <c r="G20"/>
  <c r="E23"/>
  <c r="D23"/>
  <c r="G22"/>
  <c r="J22" s="1"/>
  <c r="C22"/>
  <c r="F22" s="1"/>
  <c r="K22" s="1"/>
  <c r="J21"/>
  <c r="G21"/>
  <c r="F21"/>
  <c r="K21" s="1"/>
  <c r="C21"/>
  <c r="I20"/>
  <c r="J20"/>
  <c r="F20"/>
  <c r="C20"/>
  <c r="I19"/>
  <c r="J19" s="1"/>
  <c r="K19" s="1"/>
  <c r="H19"/>
  <c r="H23" s="1"/>
  <c r="F19"/>
  <c r="C19"/>
  <c r="I18"/>
  <c r="G18"/>
  <c r="J18" s="1"/>
  <c r="F18"/>
  <c r="C18"/>
  <c r="G17"/>
  <c r="J17" s="1"/>
  <c r="C17"/>
  <c r="F17" s="1"/>
  <c r="K17" s="1"/>
  <c r="G16"/>
  <c r="J16" s="1"/>
  <c r="C16"/>
  <c r="J15"/>
  <c r="G15"/>
  <c r="F15"/>
  <c r="K15" s="1"/>
  <c r="C15"/>
  <c r="G14"/>
  <c r="J14" s="1"/>
  <c r="C14"/>
  <c r="F14" s="1"/>
  <c r="J13"/>
  <c r="G13"/>
  <c r="F13"/>
  <c r="C13"/>
  <c r="I12"/>
  <c r="G12"/>
  <c r="J12" s="1"/>
  <c r="F12"/>
  <c r="K12" s="1"/>
  <c r="C12"/>
  <c r="G11"/>
  <c r="J11" s="1"/>
  <c r="C11"/>
  <c r="F11" s="1"/>
  <c r="I10"/>
  <c r="G10"/>
  <c r="J10" s="1"/>
  <c r="C10"/>
  <c r="K10" s="1"/>
  <c r="I9"/>
  <c r="G9"/>
  <c r="J9" s="1"/>
  <c r="C9"/>
  <c r="F9" s="1"/>
  <c r="I8"/>
  <c r="I23" s="1"/>
  <c r="G8"/>
  <c r="J8" s="1"/>
  <c r="C8"/>
  <c r="C23" s="1"/>
  <c r="K8" i="6"/>
  <c r="H19"/>
  <c r="I19"/>
  <c r="I16"/>
  <c r="E23"/>
  <c r="D23"/>
  <c r="J22"/>
  <c r="G22"/>
  <c r="F22"/>
  <c r="K22" s="1"/>
  <c r="C22"/>
  <c r="G21"/>
  <c r="J21" s="1"/>
  <c r="C21"/>
  <c r="F21" s="1"/>
  <c r="K21" s="1"/>
  <c r="I20"/>
  <c r="G20"/>
  <c r="J20" s="1"/>
  <c r="C20"/>
  <c r="F20" s="1"/>
  <c r="J19"/>
  <c r="H23"/>
  <c r="F19"/>
  <c r="C19"/>
  <c r="I18"/>
  <c r="G18"/>
  <c r="J18" s="1"/>
  <c r="F18"/>
  <c r="K18" s="1"/>
  <c r="C18"/>
  <c r="G17"/>
  <c r="J17" s="1"/>
  <c r="C17"/>
  <c r="F17" s="1"/>
  <c r="G16"/>
  <c r="J16" s="1"/>
  <c r="C16"/>
  <c r="K16" s="1"/>
  <c r="J15"/>
  <c r="G15"/>
  <c r="F15"/>
  <c r="K15" s="1"/>
  <c r="C15"/>
  <c r="G14"/>
  <c r="J14" s="1"/>
  <c r="C14"/>
  <c r="F14" s="1"/>
  <c r="K14" s="1"/>
  <c r="J13"/>
  <c r="G13"/>
  <c r="F13"/>
  <c r="K13" s="1"/>
  <c r="C13"/>
  <c r="I12"/>
  <c r="I23" s="1"/>
  <c r="G12"/>
  <c r="J12" s="1"/>
  <c r="F12"/>
  <c r="C12"/>
  <c r="G11"/>
  <c r="J11" s="1"/>
  <c r="C11"/>
  <c r="F11" s="1"/>
  <c r="K11" s="1"/>
  <c r="I10"/>
  <c r="G10"/>
  <c r="J10" s="1"/>
  <c r="C10"/>
  <c r="I9"/>
  <c r="G9"/>
  <c r="J9" s="1"/>
  <c r="C9"/>
  <c r="F9" s="1"/>
  <c r="K9" s="1"/>
  <c r="I8"/>
  <c r="G8"/>
  <c r="G23" s="1"/>
  <c r="C8"/>
  <c r="H20" i="5"/>
  <c r="J20"/>
  <c r="K20" s="1"/>
  <c r="I17"/>
  <c r="E24"/>
  <c r="D24"/>
  <c r="G23"/>
  <c r="J23" s="1"/>
  <c r="C23"/>
  <c r="F23" s="1"/>
  <c r="J22"/>
  <c r="G22"/>
  <c r="F22"/>
  <c r="K22" s="1"/>
  <c r="C22"/>
  <c r="I21"/>
  <c r="G21"/>
  <c r="J21" s="1"/>
  <c r="F21"/>
  <c r="K21" s="1"/>
  <c r="C21"/>
  <c r="H24"/>
  <c r="C20"/>
  <c r="F20" s="1"/>
  <c r="I19"/>
  <c r="G19"/>
  <c r="J19" s="1"/>
  <c r="C19"/>
  <c r="F19" s="1"/>
  <c r="K19" s="1"/>
  <c r="J18"/>
  <c r="G18"/>
  <c r="F18"/>
  <c r="K18" s="1"/>
  <c r="C18"/>
  <c r="G17"/>
  <c r="J17" s="1"/>
  <c r="K17" s="1"/>
  <c r="F17"/>
  <c r="C17"/>
  <c r="G16"/>
  <c r="J16" s="1"/>
  <c r="C16"/>
  <c r="F16" s="1"/>
  <c r="K16" s="1"/>
  <c r="J15"/>
  <c r="G15"/>
  <c r="F15"/>
  <c r="K15" s="1"/>
  <c r="C15"/>
  <c r="G14"/>
  <c r="J14" s="1"/>
  <c r="C14"/>
  <c r="F14" s="1"/>
  <c r="I13"/>
  <c r="G13"/>
  <c r="J13" s="1"/>
  <c r="C13"/>
  <c r="F13" s="1"/>
  <c r="J12"/>
  <c r="G12"/>
  <c r="F12"/>
  <c r="K12" s="1"/>
  <c r="C12"/>
  <c r="I11"/>
  <c r="G11"/>
  <c r="J11" s="1"/>
  <c r="K11" s="1"/>
  <c r="F11"/>
  <c r="C11"/>
  <c r="I10"/>
  <c r="G10"/>
  <c r="J10" s="1"/>
  <c r="F10"/>
  <c r="K10" s="1"/>
  <c r="C10"/>
  <c r="I9"/>
  <c r="I24" s="1"/>
  <c r="G9"/>
  <c r="G24" s="1"/>
  <c r="F9"/>
  <c r="C9"/>
  <c r="C24" s="1"/>
  <c r="I11" i="4"/>
  <c r="I10"/>
  <c r="I9"/>
  <c r="H20"/>
  <c r="C20"/>
  <c r="I17"/>
  <c r="H24"/>
  <c r="E24"/>
  <c r="D24"/>
  <c r="J23"/>
  <c r="G23"/>
  <c r="F23"/>
  <c r="K23" s="1"/>
  <c r="C23"/>
  <c r="G22"/>
  <c r="J22" s="1"/>
  <c r="C22"/>
  <c r="F22" s="1"/>
  <c r="J21"/>
  <c r="I21"/>
  <c r="G21"/>
  <c r="C21"/>
  <c r="F21" s="1"/>
  <c r="K21" s="1"/>
  <c r="J20"/>
  <c r="F20"/>
  <c r="K20" s="1"/>
  <c r="I19"/>
  <c r="G19"/>
  <c r="J19" s="1"/>
  <c r="C19"/>
  <c r="F19" s="1"/>
  <c r="K19" s="1"/>
  <c r="J18"/>
  <c r="G18"/>
  <c r="F18"/>
  <c r="K18" s="1"/>
  <c r="C18"/>
  <c r="G17"/>
  <c r="J17" s="1"/>
  <c r="C17"/>
  <c r="F17" s="1"/>
  <c r="J16"/>
  <c r="G16"/>
  <c r="F16"/>
  <c r="K16" s="1"/>
  <c r="C16"/>
  <c r="G15"/>
  <c r="J15" s="1"/>
  <c r="C15"/>
  <c r="F15" s="1"/>
  <c r="K15" s="1"/>
  <c r="J14"/>
  <c r="G14"/>
  <c r="F14"/>
  <c r="K14" s="1"/>
  <c r="C14"/>
  <c r="I13"/>
  <c r="I24" s="1"/>
  <c r="G13"/>
  <c r="J13" s="1"/>
  <c r="F13"/>
  <c r="C13"/>
  <c r="G12"/>
  <c r="J12" s="1"/>
  <c r="C12"/>
  <c r="F12" s="1"/>
  <c r="K12" s="1"/>
  <c r="J11"/>
  <c r="K11" s="1"/>
  <c r="G11"/>
  <c r="F11"/>
  <c r="C11"/>
  <c r="G10"/>
  <c r="J10" s="1"/>
  <c r="C10"/>
  <c r="F10" s="1"/>
  <c r="J9"/>
  <c r="K9" s="1"/>
  <c r="G9"/>
  <c r="F9"/>
  <c r="C9"/>
  <c r="I13" i="3"/>
  <c r="H24"/>
  <c r="E24"/>
  <c r="G23"/>
  <c r="J23" s="1"/>
  <c r="C23"/>
  <c r="F23" s="1"/>
  <c r="K23" s="1"/>
  <c r="J22"/>
  <c r="G22"/>
  <c r="F22"/>
  <c r="K22" s="1"/>
  <c r="C22"/>
  <c r="I21"/>
  <c r="G21"/>
  <c r="J21" s="1"/>
  <c r="F21"/>
  <c r="C21"/>
  <c r="J20"/>
  <c r="F20"/>
  <c r="K20" s="1"/>
  <c r="C20"/>
  <c r="I19"/>
  <c r="I24" s="1"/>
  <c r="G19"/>
  <c r="J19" s="1"/>
  <c r="F19"/>
  <c r="K19" s="1"/>
  <c r="C19"/>
  <c r="G18"/>
  <c r="J18" s="1"/>
  <c r="C18"/>
  <c r="F18" s="1"/>
  <c r="J17"/>
  <c r="G17"/>
  <c r="F17"/>
  <c r="K17" s="1"/>
  <c r="C17"/>
  <c r="G16"/>
  <c r="J16" s="1"/>
  <c r="C16"/>
  <c r="F16" s="1"/>
  <c r="J15"/>
  <c r="G15"/>
  <c r="F15"/>
  <c r="K15" s="1"/>
  <c r="C15"/>
  <c r="G14"/>
  <c r="J14" s="1"/>
  <c r="C14"/>
  <c r="F14" s="1"/>
  <c r="J13"/>
  <c r="G13"/>
  <c r="F13"/>
  <c r="K13" s="1"/>
  <c r="C13"/>
  <c r="G12"/>
  <c r="J12" s="1"/>
  <c r="C12"/>
  <c r="F12" s="1"/>
  <c r="K12" s="1"/>
  <c r="G11"/>
  <c r="J11" s="1"/>
  <c r="D24"/>
  <c r="C11"/>
  <c r="F11" s="1"/>
  <c r="K11" s="1"/>
  <c r="G10"/>
  <c r="J10" s="1"/>
  <c r="C10"/>
  <c r="F10" s="1"/>
  <c r="J9"/>
  <c r="J24" s="1"/>
  <c r="G9"/>
  <c r="G24" s="1"/>
  <c r="F9"/>
  <c r="F24" s="1"/>
  <c r="C9"/>
  <c r="C24" s="1"/>
  <c r="D12" i="2"/>
  <c r="D11"/>
  <c r="C20"/>
  <c r="G17"/>
  <c r="C17"/>
  <c r="G16"/>
  <c r="C16"/>
  <c r="G15"/>
  <c r="C15"/>
  <c r="G14"/>
  <c r="C14"/>
  <c r="I19"/>
  <c r="G19"/>
  <c r="C19"/>
  <c r="I21"/>
  <c r="J21"/>
  <c r="G21"/>
  <c r="C21"/>
  <c r="G23"/>
  <c r="C23"/>
  <c r="G22"/>
  <c r="J22"/>
  <c r="C22"/>
  <c r="C9"/>
  <c r="I24"/>
  <c r="H24"/>
  <c r="E24"/>
  <c r="D24"/>
  <c r="J23"/>
  <c r="F23"/>
  <c r="K23" s="1"/>
  <c r="F22"/>
  <c r="F21"/>
  <c r="J20"/>
  <c r="F20"/>
  <c r="J19"/>
  <c r="F19"/>
  <c r="G18"/>
  <c r="J18" s="1"/>
  <c r="C18"/>
  <c r="F18" s="1"/>
  <c r="J17"/>
  <c r="F17"/>
  <c r="J16"/>
  <c r="F16"/>
  <c r="J15"/>
  <c r="F15"/>
  <c r="J14"/>
  <c r="F14"/>
  <c r="G13"/>
  <c r="J13" s="1"/>
  <c r="C13"/>
  <c r="F13" s="1"/>
  <c r="K13" s="1"/>
  <c r="J12"/>
  <c r="G12"/>
  <c r="F12"/>
  <c r="K12" s="1"/>
  <c r="C12"/>
  <c r="G11"/>
  <c r="J11" s="1"/>
  <c r="C11"/>
  <c r="F11" s="1"/>
  <c r="K11" s="1"/>
  <c r="J10"/>
  <c r="G10"/>
  <c r="F10"/>
  <c r="K10" s="1"/>
  <c r="C10"/>
  <c r="G9"/>
  <c r="C24"/>
  <c r="K24" i="1"/>
  <c r="J24"/>
  <c r="I24"/>
  <c r="H24"/>
  <c r="G24"/>
  <c r="F24"/>
  <c r="E24"/>
  <c r="D24"/>
  <c r="C24"/>
  <c r="C13"/>
  <c r="G11"/>
  <c r="J11" s="1"/>
  <c r="G12"/>
  <c r="J12" s="1"/>
  <c r="C12"/>
  <c r="F12" s="1"/>
  <c r="C11"/>
  <c r="F11" s="1"/>
  <c r="G13"/>
  <c r="J13" s="1"/>
  <c r="F13"/>
  <c r="G10"/>
  <c r="J10" s="1"/>
  <c r="C10"/>
  <c r="F10" s="1"/>
  <c r="G9"/>
  <c r="C9"/>
  <c r="C21"/>
  <c r="F21" s="1"/>
  <c r="K21" s="1"/>
  <c r="J21"/>
  <c r="G18"/>
  <c r="J18" s="1"/>
  <c r="G19"/>
  <c r="C19"/>
  <c r="F19" s="1"/>
  <c r="C18"/>
  <c r="F18" s="1"/>
  <c r="G17"/>
  <c r="J17" s="1"/>
  <c r="C17"/>
  <c r="J19"/>
  <c r="J14"/>
  <c r="J9"/>
  <c r="F17"/>
  <c r="F9"/>
  <c r="C23"/>
  <c r="F23" s="1"/>
  <c r="C22"/>
  <c r="F22" s="1"/>
  <c r="C20"/>
  <c r="C16"/>
  <c r="F16" s="1"/>
  <c r="C15"/>
  <c r="C14"/>
  <c r="F14" s="1"/>
  <c r="G16"/>
  <c r="J16" s="1"/>
  <c r="G15"/>
  <c r="J15" s="1"/>
  <c r="F15"/>
  <c r="G20"/>
  <c r="J20" s="1"/>
  <c r="F20"/>
  <c r="G22"/>
  <c r="J22" s="1"/>
  <c r="G23"/>
  <c r="J23" s="1"/>
  <c r="J8" i="11" l="1"/>
  <c r="J10"/>
  <c r="J16"/>
  <c r="K17"/>
  <c r="F12"/>
  <c r="C23"/>
  <c r="I23"/>
  <c r="J9"/>
  <c r="K10"/>
  <c r="J12"/>
  <c r="J20"/>
  <c r="K22"/>
  <c r="K21" i="12"/>
  <c r="I23"/>
  <c r="J12"/>
  <c r="K12" s="1"/>
  <c r="K14"/>
  <c r="K16"/>
  <c r="J19"/>
  <c r="K19" s="1"/>
  <c r="K9"/>
  <c r="K10"/>
  <c r="K17"/>
  <c r="K22"/>
  <c r="J8"/>
  <c r="J23" s="1"/>
  <c r="F16"/>
  <c r="F23" s="1"/>
  <c r="C23"/>
  <c r="D23" i="11"/>
  <c r="J23"/>
  <c r="K9"/>
  <c r="K11"/>
  <c r="K14"/>
  <c r="K16"/>
  <c r="K18"/>
  <c r="K20"/>
  <c r="F8"/>
  <c r="K8" s="1"/>
  <c r="F16"/>
  <c r="G23"/>
  <c r="J23" i="10"/>
  <c r="K9"/>
  <c r="K11"/>
  <c r="K14"/>
  <c r="K16"/>
  <c r="K18"/>
  <c r="K22"/>
  <c r="F8"/>
  <c r="F16"/>
  <c r="G23"/>
  <c r="K12" i="9"/>
  <c r="F8"/>
  <c r="F10"/>
  <c r="F16"/>
  <c r="G23"/>
  <c r="K10" i="8"/>
  <c r="K12"/>
  <c r="K16"/>
  <c r="K18"/>
  <c r="F8"/>
  <c r="K8"/>
  <c r="K23" s="1"/>
  <c r="F10"/>
  <c r="F16"/>
  <c r="G23"/>
  <c r="J23" i="7"/>
  <c r="K9"/>
  <c r="K11"/>
  <c r="K14"/>
  <c r="K16"/>
  <c r="K18"/>
  <c r="F8"/>
  <c r="K8"/>
  <c r="F10"/>
  <c r="F16"/>
  <c r="G23"/>
  <c r="K19" i="6"/>
  <c r="K10"/>
  <c r="K12"/>
  <c r="K17"/>
  <c r="K20"/>
  <c r="J8"/>
  <c r="J23" s="1"/>
  <c r="C23"/>
  <c r="F8"/>
  <c r="F10"/>
  <c r="F16"/>
  <c r="K14" i="5"/>
  <c r="F24"/>
  <c r="K13"/>
  <c r="K23"/>
  <c r="J9"/>
  <c r="K10" i="4"/>
  <c r="K17"/>
  <c r="F24"/>
  <c r="J24"/>
  <c r="K13"/>
  <c r="K22"/>
  <c r="C24"/>
  <c r="G24"/>
  <c r="K24"/>
  <c r="K10" i="3"/>
  <c r="K14"/>
  <c r="K16"/>
  <c r="K18"/>
  <c r="K21"/>
  <c r="K9"/>
  <c r="K24" s="1"/>
  <c r="K17" i="2"/>
  <c r="K15"/>
  <c r="K14"/>
  <c r="K19"/>
  <c r="K21"/>
  <c r="K22"/>
  <c r="G24"/>
  <c r="K16"/>
  <c r="K18"/>
  <c r="K20"/>
  <c r="F9"/>
  <c r="J9"/>
  <c r="J24" s="1"/>
  <c r="K14" i="1"/>
  <c r="K11"/>
  <c r="K12"/>
  <c r="K20"/>
  <c r="K16"/>
  <c r="K22"/>
  <c r="K9"/>
  <c r="K19"/>
  <c r="K18"/>
  <c r="K10"/>
  <c r="K15"/>
  <c r="K23"/>
  <c r="K17"/>
  <c r="K13"/>
  <c r="K12" i="11" l="1"/>
  <c r="K8" i="12"/>
  <c r="K23" s="1"/>
  <c r="F23" i="11"/>
  <c r="K23"/>
  <c r="F23" i="10"/>
  <c r="K23"/>
  <c r="K23" i="9"/>
  <c r="F23"/>
  <c r="F23" i="8"/>
  <c r="K23" i="7"/>
  <c r="F23"/>
  <c r="K23" i="6"/>
  <c r="F23"/>
  <c r="J24" i="5"/>
  <c r="K9"/>
  <c r="K24" s="1"/>
  <c r="F24" i="2"/>
  <c r="K9"/>
  <c r="K24" s="1"/>
</calcChain>
</file>

<file path=xl/sharedStrings.xml><?xml version="1.0" encoding="utf-8"?>
<sst xmlns="http://schemas.openxmlformats.org/spreadsheetml/2006/main" count="541" uniqueCount="57">
  <si>
    <t xml:space="preserve">SISTEMA DE AGUA POTABLE ALCANTARILLADO Y SANEAMIENTO DEL MUNICPIO DE TOTOTLAN JALISCO </t>
  </si>
  <si>
    <t>Ejercicio Fiscal 2017</t>
  </si>
  <si>
    <t>Empleado</t>
  </si>
  <si>
    <t>Sueldo</t>
  </si>
  <si>
    <t>Horas Extras</t>
  </si>
  <si>
    <t>*TOTAL* *PERCEPCIONES*</t>
  </si>
  <si>
    <t>I.S.R. (sp)</t>
  </si>
  <si>
    <t>Subsidio al
Empleo (sp)</t>
  </si>
  <si>
    <t>Prestamos</t>
  </si>
  <si>
    <t>*TOTAL* *DEDUCCIONES*</t>
  </si>
  <si>
    <t>*Neto*</t>
  </si>
  <si>
    <t>RUSBEL REYNA CRUZ</t>
  </si>
  <si>
    <t>ROBERTO GUTIERREZ ARANDA</t>
  </si>
  <si>
    <t>MIGUEL DOMINGUEZ CITALAN</t>
  </si>
  <si>
    <t>BENITO LEOS NAVARRO</t>
  </si>
  <si>
    <t>ADAN VALENCIA IBARRA</t>
  </si>
  <si>
    <t>RODOLFO IBARRA ISLAS</t>
  </si>
  <si>
    <t>NOE VALENCIA IBARRA</t>
  </si>
  <si>
    <t>VICTOR JAUREGUI HERNANDEZ</t>
  </si>
  <si>
    <t>SAMUEL ARCOS JAUREGUI</t>
  </si>
  <si>
    <t>ISIDRO ORTEGA GALINDO</t>
  </si>
  <si>
    <t>MARTINA GUZMAN MORENO</t>
  </si>
  <si>
    <t>J. REYES PEREZ SALCEDO</t>
  </si>
  <si>
    <t>ADRIANA PEDROZA MARTINEZ</t>
  </si>
  <si>
    <t>JUAN CARLOS ACEVES PULIDO</t>
  </si>
  <si>
    <t>Total</t>
  </si>
  <si>
    <t>Compensacion</t>
  </si>
  <si>
    <t>quincena</t>
  </si>
  <si>
    <t>Nomina, Enero 2016</t>
  </si>
  <si>
    <t>VERONICA FRANCO LOPEZ</t>
  </si>
  <si>
    <t>Nomina, Febrero 2016</t>
  </si>
  <si>
    <t>Nomina, Marzo 2016</t>
  </si>
  <si>
    <t>Nomina, Abril 2016</t>
  </si>
  <si>
    <t>Nomina, Mayo 2016</t>
  </si>
  <si>
    <t>Nomina, Junio 2016</t>
  </si>
  <si>
    <t>Nomina, Julio 2016</t>
  </si>
  <si>
    <t>Nomina, Agosto 2016</t>
  </si>
  <si>
    <t>Nomina, Septiembre 2016</t>
  </si>
  <si>
    <t>Nomina, Octubre 2016</t>
  </si>
  <si>
    <t>Nomina, Noviembre 2016</t>
  </si>
  <si>
    <t>Nomina, Diciembre 2016</t>
  </si>
  <si>
    <t>Puesto</t>
  </si>
  <si>
    <t>Responsable de saneamiento</t>
  </si>
  <si>
    <t>Operador de planta de tratamiento 2</t>
  </si>
  <si>
    <t xml:space="preserve">Operador de planta de tratamiento </t>
  </si>
  <si>
    <t>Operador de planta de tratamiento 3</t>
  </si>
  <si>
    <t>Operador de planta de tratamiento 4</t>
  </si>
  <si>
    <t>Jefe de cuadrilla</t>
  </si>
  <si>
    <t>Responsable de mantenimiento</t>
  </si>
  <si>
    <t>Operador de bombas y valvulas</t>
  </si>
  <si>
    <t>Fontanero</t>
  </si>
  <si>
    <t>Fontanero 2</t>
  </si>
  <si>
    <t>Facturacion y Cobranza</t>
  </si>
  <si>
    <t>Encargado de bombas</t>
  </si>
  <si>
    <t>Inspector Notificador</t>
  </si>
  <si>
    <t>Contador</t>
  </si>
  <si>
    <t>Director de SAPASM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</si>
</sst>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$-80A]#,##0.00"/>
  </numFmts>
  <fonts count="8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Border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5" fontId="0" fillId="0" borderId="1" xfId="0" applyNumberFormat="1" applyFill="1" applyBorder="1" applyAlignment="1">
      <alignment vertical="center" wrapText="1"/>
    </xf>
    <xf numFmtId="164" fontId="2" fillId="4" borderId="1" xfId="0" applyNumberFormat="1" applyFont="1" applyFill="1" applyBorder="1"/>
    <xf numFmtId="164" fontId="2" fillId="0" borderId="1" xfId="0" applyNumberFormat="1" applyFont="1" applyBorder="1"/>
    <xf numFmtId="0" fontId="0" fillId="5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B8" sqref="B8:B24"/>
    </sheetView>
  </sheetViews>
  <sheetFormatPr baseColWidth="10" defaultRowHeight="15"/>
  <cols>
    <col min="1" max="1" width="30.85546875" customWidth="1"/>
    <col min="2" max="2" width="30.85546875" style="1" customWidth="1"/>
    <col min="4" max="4" width="14.140625" customWidth="1"/>
    <col min="5" max="5" width="14.140625" style="1" customWidth="1"/>
    <col min="6" max="6" width="16" customWidth="1"/>
    <col min="7" max="7" width="14" customWidth="1"/>
    <col min="8" max="8" width="16.140625" customWidth="1"/>
    <col min="9" max="9" width="14.42578125" customWidth="1"/>
    <col min="10" max="10" width="13.28515625" customWidth="1"/>
    <col min="11" max="11" width="13.42578125" customWidth="1"/>
  </cols>
  <sheetData>
    <row r="1" spans="1:12">
      <c r="A1" s="3"/>
      <c r="B1" s="3"/>
      <c r="C1" s="3"/>
      <c r="D1" s="3"/>
      <c r="E1" s="3"/>
      <c r="F1" s="3"/>
      <c r="G1" s="3"/>
      <c r="H1" s="2"/>
      <c r="I1" s="2"/>
      <c r="J1" s="1"/>
      <c r="K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2"/>
      <c r="K2" s="2"/>
    </row>
    <row r="3" spans="1:12">
      <c r="A3" s="4" t="s">
        <v>0</v>
      </c>
      <c r="B3" s="4"/>
      <c r="C3" s="5"/>
      <c r="D3" s="5"/>
      <c r="E3" s="5"/>
      <c r="F3" s="6"/>
      <c r="G3" s="6"/>
      <c r="H3" s="3"/>
      <c r="I3" s="3"/>
      <c r="J3" s="2"/>
      <c r="K3" s="2"/>
    </row>
    <row r="4" spans="1:12">
      <c r="A4" s="8" t="s">
        <v>28</v>
      </c>
      <c r="B4" s="8"/>
      <c r="C4" s="5"/>
      <c r="D4" s="5"/>
      <c r="E4" s="5"/>
      <c r="F4" s="6"/>
      <c r="G4" s="6"/>
      <c r="H4" s="9"/>
      <c r="I4" s="9"/>
      <c r="J4" s="10"/>
      <c r="K4" s="11"/>
    </row>
    <row r="5" spans="1:12">
      <c r="A5" s="5" t="s">
        <v>1</v>
      </c>
      <c r="B5" s="5"/>
      <c r="C5" s="5"/>
      <c r="D5" s="5"/>
      <c r="E5" s="5"/>
      <c r="F5" s="6"/>
      <c r="G5" s="6"/>
      <c r="H5" s="2"/>
      <c r="I5" s="2"/>
      <c r="J5" s="2"/>
      <c r="K5" s="2"/>
    </row>
    <row r="6" spans="1:12">
      <c r="A6" s="12"/>
      <c r="B6" s="12"/>
      <c r="C6" s="6"/>
      <c r="D6" s="6"/>
      <c r="E6" s="6"/>
      <c r="F6" s="7"/>
      <c r="G6" s="6"/>
      <c r="H6" s="3"/>
      <c r="I6" s="3"/>
      <c r="J6" s="2"/>
      <c r="K6" s="2"/>
    </row>
    <row r="7" spans="1:12">
      <c r="A7" s="6"/>
      <c r="B7" s="6"/>
      <c r="C7" s="6"/>
      <c r="D7" s="6"/>
      <c r="E7" s="6"/>
      <c r="F7" s="6"/>
      <c r="G7" s="13"/>
      <c r="H7" s="3"/>
      <c r="I7" s="3"/>
      <c r="J7" s="2"/>
      <c r="K7" s="2"/>
    </row>
    <row r="8" spans="1:12" ht="31.5">
      <c r="A8" s="14" t="s">
        <v>2</v>
      </c>
      <c r="B8" s="14" t="s">
        <v>41</v>
      </c>
      <c r="C8" s="15" t="s">
        <v>3</v>
      </c>
      <c r="D8" s="15" t="s">
        <v>4</v>
      </c>
      <c r="E8" s="15" t="s">
        <v>26</v>
      </c>
      <c r="F8" s="16" t="s">
        <v>5</v>
      </c>
      <c r="G8" s="15" t="s">
        <v>6</v>
      </c>
      <c r="H8" s="17" t="s">
        <v>7</v>
      </c>
      <c r="I8" s="17" t="s">
        <v>8</v>
      </c>
      <c r="J8" s="16" t="s">
        <v>9</v>
      </c>
      <c r="K8" s="15" t="s">
        <v>10</v>
      </c>
      <c r="L8" s="1" t="s">
        <v>27</v>
      </c>
    </row>
    <row r="9" spans="1:12" ht="13.5" customHeight="1">
      <c r="A9" s="23" t="s">
        <v>11</v>
      </c>
      <c r="B9" s="23" t="s">
        <v>42</v>
      </c>
      <c r="C9" s="20">
        <f>3915*2</f>
        <v>7830</v>
      </c>
      <c r="D9" s="22">
        <v>1102.2</v>
      </c>
      <c r="E9" s="22"/>
      <c r="F9" s="21">
        <f t="shared" ref="F9:F23" si="0">C9+D9+E9</f>
        <v>8932.2000000000007</v>
      </c>
      <c r="G9" s="20">
        <f>335.43*2</f>
        <v>670.86</v>
      </c>
      <c r="H9" s="22">
        <v>0</v>
      </c>
      <c r="I9" s="20">
        <v>500</v>
      </c>
      <c r="J9" s="21">
        <f t="shared" ref="J9:J23" si="1">G9-H9+I9</f>
        <v>1170.8600000000001</v>
      </c>
      <c r="K9" s="22">
        <f>F9-J9+E9</f>
        <v>7761.34</v>
      </c>
    </row>
    <row r="10" spans="1:12" ht="13.5" customHeight="1">
      <c r="A10" s="23" t="s">
        <v>12</v>
      </c>
      <c r="B10" s="23" t="s">
        <v>43</v>
      </c>
      <c r="C10" s="20">
        <f>2901*2</f>
        <v>5802</v>
      </c>
      <c r="D10" s="22">
        <v>386.8</v>
      </c>
      <c r="E10" s="22"/>
      <c r="F10" s="21">
        <f t="shared" si="0"/>
        <v>6188.8</v>
      </c>
      <c r="G10" s="20">
        <f>66.21*2</f>
        <v>132.41999999999999</v>
      </c>
      <c r="H10" s="22">
        <v>0</v>
      </c>
      <c r="I10" s="20">
        <v>434.78</v>
      </c>
      <c r="J10" s="21">
        <f t="shared" si="1"/>
        <v>567.19999999999993</v>
      </c>
      <c r="K10" s="22">
        <f>F10-J10+E10</f>
        <v>5621.6</v>
      </c>
    </row>
    <row r="11" spans="1:12" s="1" customFormat="1" ht="13.5" customHeight="1">
      <c r="A11" s="23" t="s">
        <v>13</v>
      </c>
      <c r="B11" s="23" t="s">
        <v>44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478.26</v>
      </c>
      <c r="J11" s="21">
        <f t="shared" si="1"/>
        <v>610.67999999999995</v>
      </c>
      <c r="K11" s="22">
        <f>F11-J11</f>
        <v>5191.32</v>
      </c>
    </row>
    <row r="12" spans="1:12" s="1" customFormat="1" ht="13.5" customHeight="1">
      <c r="A12" s="23" t="s">
        <v>15</v>
      </c>
      <c r="B12" s="23" t="s">
        <v>45</v>
      </c>
      <c r="C12" s="20">
        <f>2901*2</f>
        <v>5802</v>
      </c>
      <c r="D12" s="22">
        <v>386.8</v>
      </c>
      <c r="E12" s="22"/>
      <c r="F12" s="21">
        <f t="shared" si="0"/>
        <v>6188.8</v>
      </c>
      <c r="G12" s="20">
        <f>66.21*2</f>
        <v>132.41999999999999</v>
      </c>
      <c r="H12" s="22">
        <v>0</v>
      </c>
      <c r="I12" s="20">
        <v>0</v>
      </c>
      <c r="J12" s="21">
        <f t="shared" si="1"/>
        <v>132.41999999999999</v>
      </c>
      <c r="K12" s="22">
        <f>F12-J12</f>
        <v>6056.38</v>
      </c>
    </row>
    <row r="13" spans="1:12" ht="13.5" customHeight="1">
      <c r="A13" s="23" t="s">
        <v>14</v>
      </c>
      <c r="B13" s="23" t="s">
        <v>46</v>
      </c>
      <c r="C13" s="20">
        <f>2901*2</f>
        <v>5802</v>
      </c>
      <c r="D13" s="22"/>
      <c r="E13" s="22"/>
      <c r="F13" s="21">
        <f t="shared" si="0"/>
        <v>5802</v>
      </c>
      <c r="G13" s="20">
        <f>66.21*2</f>
        <v>132.41999999999999</v>
      </c>
      <c r="H13" s="22">
        <v>0</v>
      </c>
      <c r="I13" s="20">
        <v>434.78</v>
      </c>
      <c r="J13" s="21">
        <f t="shared" si="1"/>
        <v>567.19999999999993</v>
      </c>
      <c r="K13" s="22">
        <f>F13-J13+E13</f>
        <v>5234.8</v>
      </c>
    </row>
    <row r="14" spans="1:12" ht="13.5" customHeight="1">
      <c r="A14" s="23" t="s">
        <v>16</v>
      </c>
      <c r="B14" s="23" t="s">
        <v>47</v>
      </c>
      <c r="C14" s="20">
        <f>3099.9*2</f>
        <v>6199.8</v>
      </c>
      <c r="D14" s="22"/>
      <c r="E14" s="22"/>
      <c r="F14" s="21">
        <f t="shared" si="0"/>
        <v>6199.8</v>
      </c>
      <c r="G14" s="20">
        <v>108.13</v>
      </c>
      <c r="H14" s="22">
        <v>0</v>
      </c>
      <c r="I14" s="20">
        <v>0</v>
      </c>
      <c r="J14" s="21">
        <f t="shared" si="1"/>
        <v>108.13</v>
      </c>
      <c r="K14" s="22">
        <f>F14-J14+E14</f>
        <v>6091.67</v>
      </c>
    </row>
    <row r="15" spans="1:12" ht="13.5" customHeight="1">
      <c r="A15" s="23" t="s">
        <v>17</v>
      </c>
      <c r="B15" s="23" t="s">
        <v>48</v>
      </c>
      <c r="C15" s="20">
        <f>3933*2</f>
        <v>7866</v>
      </c>
      <c r="D15" s="20"/>
      <c r="E15" s="20"/>
      <c r="F15" s="21">
        <f t="shared" si="0"/>
        <v>7866</v>
      </c>
      <c r="G15" s="20">
        <f>338.31+338.31</f>
        <v>676.62</v>
      </c>
      <c r="H15" s="22">
        <v>0</v>
      </c>
      <c r="I15" s="20">
        <v>0</v>
      </c>
      <c r="J15" s="21">
        <f t="shared" si="1"/>
        <v>676.62</v>
      </c>
      <c r="K15" s="22">
        <f>F15-J15+I15</f>
        <v>7189.38</v>
      </c>
      <c r="L15">
        <v>3933</v>
      </c>
    </row>
    <row r="16" spans="1:12" ht="13.5" customHeight="1">
      <c r="A16" s="23" t="s">
        <v>18</v>
      </c>
      <c r="B16" s="23" t="s">
        <v>49</v>
      </c>
      <c r="C16" s="20">
        <f>2868*2</f>
        <v>5736</v>
      </c>
      <c r="D16" s="20"/>
      <c r="E16" s="20"/>
      <c r="F16" s="21">
        <f t="shared" si="0"/>
        <v>5736</v>
      </c>
      <c r="G16" s="20">
        <f>62.62+62.62</f>
        <v>125.24</v>
      </c>
      <c r="H16" s="22">
        <v>0</v>
      </c>
      <c r="I16" s="20">
        <v>0</v>
      </c>
      <c r="J16" s="21">
        <f t="shared" si="1"/>
        <v>125.24</v>
      </c>
      <c r="K16" s="22">
        <f t="shared" ref="K16:K23" si="2">F16-J16+E16</f>
        <v>5610.76</v>
      </c>
    </row>
    <row r="17" spans="1:12" ht="13.5" customHeight="1">
      <c r="A17" s="23" t="s">
        <v>19</v>
      </c>
      <c r="B17" s="23" t="s">
        <v>50</v>
      </c>
      <c r="C17" s="20">
        <f>2785.05*2</f>
        <v>5570.1</v>
      </c>
      <c r="D17" s="22"/>
      <c r="E17" s="22"/>
      <c r="F17" s="21">
        <f t="shared" si="0"/>
        <v>5570.1</v>
      </c>
      <c r="G17" s="20">
        <f>53.6*2</f>
        <v>107.2</v>
      </c>
      <c r="H17" s="22">
        <v>0</v>
      </c>
      <c r="I17" s="20">
        <v>0</v>
      </c>
      <c r="J17" s="21">
        <f t="shared" si="1"/>
        <v>107.2</v>
      </c>
      <c r="K17" s="22">
        <f t="shared" si="2"/>
        <v>5462.9000000000005</v>
      </c>
    </row>
    <row r="18" spans="1:12" ht="13.5" customHeight="1">
      <c r="A18" s="23" t="s">
        <v>20</v>
      </c>
      <c r="B18" s="23" t="s">
        <v>51</v>
      </c>
      <c r="C18" s="20">
        <f>2868*2</f>
        <v>5736</v>
      </c>
      <c r="D18" s="20"/>
      <c r="E18" s="20"/>
      <c r="F18" s="21">
        <f t="shared" si="0"/>
        <v>5736</v>
      </c>
      <c r="G18" s="20">
        <f>62.62*2</f>
        <v>125.24</v>
      </c>
      <c r="H18" s="22">
        <v>0</v>
      </c>
      <c r="I18" s="20">
        <v>0</v>
      </c>
      <c r="J18" s="21">
        <f t="shared" si="1"/>
        <v>125.24</v>
      </c>
      <c r="K18" s="22">
        <f t="shared" si="2"/>
        <v>5610.76</v>
      </c>
    </row>
    <row r="19" spans="1:12" ht="13.5" customHeight="1">
      <c r="A19" s="23" t="s">
        <v>29</v>
      </c>
      <c r="B19" s="23" t="s">
        <v>52</v>
      </c>
      <c r="C19" s="20">
        <f>2868*2</f>
        <v>5736</v>
      </c>
      <c r="D19" s="22"/>
      <c r="E19" s="22"/>
      <c r="F19" s="21">
        <f t="shared" si="0"/>
        <v>5736</v>
      </c>
      <c r="G19" s="20">
        <f>62.62*2</f>
        <v>125.24</v>
      </c>
      <c r="H19" s="22">
        <v>0</v>
      </c>
      <c r="I19" s="20">
        <v>0</v>
      </c>
      <c r="J19" s="21">
        <f t="shared" si="1"/>
        <v>125.24</v>
      </c>
      <c r="K19" s="22">
        <f t="shared" si="2"/>
        <v>5610.76</v>
      </c>
    </row>
    <row r="20" spans="1:12" s="1" customFormat="1" ht="13.5" customHeight="1">
      <c r="A20" s="23" t="s">
        <v>21</v>
      </c>
      <c r="B20" s="23" t="s">
        <v>53</v>
      </c>
      <c r="C20" s="20">
        <f>3349.05*2</f>
        <v>6698.1</v>
      </c>
      <c r="D20" s="22"/>
      <c r="E20" s="22"/>
      <c r="F20" s="21">
        <f t="shared" si="0"/>
        <v>6698.1</v>
      </c>
      <c r="G20" s="20">
        <f>135.24+135.24</f>
        <v>270.48</v>
      </c>
      <c r="H20" s="22">
        <v>0</v>
      </c>
      <c r="I20" s="20">
        <v>260.87</v>
      </c>
      <c r="J20" s="21">
        <f t="shared" si="1"/>
        <v>531.35</v>
      </c>
      <c r="K20" s="22">
        <f t="shared" si="2"/>
        <v>6166.75</v>
      </c>
      <c r="L20" s="1">
        <v>3349.05</v>
      </c>
    </row>
    <row r="21" spans="1:12" ht="13.5" customHeight="1">
      <c r="A21" s="23" t="s">
        <v>22</v>
      </c>
      <c r="B21" s="23" t="s">
        <v>54</v>
      </c>
      <c r="C21" s="20">
        <f>2325*2</f>
        <v>4650</v>
      </c>
      <c r="D21" s="22"/>
      <c r="E21" s="22"/>
      <c r="F21" s="21">
        <f t="shared" si="0"/>
        <v>4650</v>
      </c>
      <c r="G21" s="20">
        <v>0</v>
      </c>
      <c r="H21" s="22">
        <v>-25.86</v>
      </c>
      <c r="I21" s="20">
        <v>0</v>
      </c>
      <c r="J21" s="21">
        <f t="shared" si="1"/>
        <v>25.86</v>
      </c>
      <c r="K21" s="22">
        <f t="shared" si="2"/>
        <v>4624.1400000000003</v>
      </c>
    </row>
    <row r="22" spans="1:12" ht="13.5" customHeight="1">
      <c r="A22" s="23" t="s">
        <v>23</v>
      </c>
      <c r="B22" s="23" t="s">
        <v>55</v>
      </c>
      <c r="C22" s="20">
        <f>2868*2</f>
        <v>5736</v>
      </c>
      <c r="D22" s="22"/>
      <c r="E22" s="22"/>
      <c r="F22" s="21">
        <f t="shared" si="0"/>
        <v>5736</v>
      </c>
      <c r="G22" s="20">
        <f>62.62+62.62</f>
        <v>125.24</v>
      </c>
      <c r="H22" s="22">
        <v>0</v>
      </c>
      <c r="I22" s="20">
        <v>260.87</v>
      </c>
      <c r="J22" s="21">
        <f t="shared" si="1"/>
        <v>386.11</v>
      </c>
      <c r="K22" s="22">
        <f t="shared" si="2"/>
        <v>5349.89</v>
      </c>
      <c r="L22">
        <v>2544.5100000000002</v>
      </c>
    </row>
    <row r="23" spans="1:12" ht="13.5" customHeight="1">
      <c r="A23" s="23" t="s">
        <v>24</v>
      </c>
      <c r="B23" s="23" t="s">
        <v>56</v>
      </c>
      <c r="C23" s="20">
        <f>4381.05*2</f>
        <v>8762.1</v>
      </c>
      <c r="D23" s="22"/>
      <c r="E23" s="22"/>
      <c r="F23" s="21">
        <f t="shared" si="0"/>
        <v>8762.1</v>
      </c>
      <c r="G23" s="20">
        <f>412.62+412.62</f>
        <v>825.24</v>
      </c>
      <c r="H23" s="22">
        <v>0</v>
      </c>
      <c r="I23" s="20">
        <v>0</v>
      </c>
      <c r="J23" s="21">
        <f t="shared" si="1"/>
        <v>825.24</v>
      </c>
      <c r="K23" s="22">
        <f t="shared" si="2"/>
        <v>7936.8600000000006</v>
      </c>
      <c r="L23">
        <v>4381.05</v>
      </c>
    </row>
    <row r="24" spans="1:12" ht="13.5" customHeight="1">
      <c r="A24" s="18" t="s">
        <v>25</v>
      </c>
      <c r="B24" s="18"/>
      <c r="C24" s="19">
        <f>C9+C10+C11+C12+C13+C14+C15+C16+C17+C18+C19+C20+C21+C22+C23</f>
        <v>93728.1</v>
      </c>
      <c r="D24" s="19">
        <f>D9+D10+D11+D12+D13+D14+D15+D16+D17+D18+D19+D20+D21+D22+D23</f>
        <v>1875.8</v>
      </c>
      <c r="E24" s="19">
        <f>E9++E10+E11+E12+E13+E14+E15+E16+E17+E18+E19+E20+E21+E22+E23</f>
        <v>0</v>
      </c>
      <c r="F24" s="19">
        <f>F9+F10+F11+F12+F13+F14+F15+F16+F17+F18+F19+F20+F21+F22+F23</f>
        <v>95603.900000000023</v>
      </c>
      <c r="G24" s="19">
        <f>G9+G10+G11+G12+G13+G14+G15+G16+G17+G18+G19+G20+G21+G22+G23</f>
        <v>3689.1699999999992</v>
      </c>
      <c r="H24" s="19">
        <f>H9+H10+H11+H12+H13+H14+H15+H16+H17+H18+H19+H20+H21+H22+H23</f>
        <v>-25.86</v>
      </c>
      <c r="I24" s="19">
        <f>I9+I10+I11+I12+I13+I14+I15+I16+I17+I18+I19+I20+I21+I22+I23</f>
        <v>2369.56</v>
      </c>
      <c r="J24" s="19">
        <f>J9+J10+J11+J12+J13+J14+J15+J16+J17+J18+J19+J20++J21+J22+J23</f>
        <v>6084.5899999999983</v>
      </c>
      <c r="K24" s="19">
        <f>K9+K10+K11+K12+K13+K14+K15+K16+K17+K18+K19+K20+K21+K22+K23</f>
        <v>89519.310000000012</v>
      </c>
    </row>
    <row r="25" spans="1:12" ht="13.5" customHeight="1"/>
    <row r="26" spans="1:12" ht="13.5" customHeight="1"/>
    <row r="27" spans="1:12" ht="13.5" customHeight="1"/>
    <row r="28" spans="1:12" ht="13.5" customHeight="1"/>
    <row r="29" spans="1:12" ht="13.5" customHeight="1"/>
    <row r="30" spans="1:12" ht="13.5" customHeight="1"/>
    <row r="31" spans="1:12" ht="13.5" customHeight="1"/>
    <row r="32" spans="1:1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B7" sqref="B7:B23"/>
    </sheetView>
  </sheetViews>
  <sheetFormatPr baseColWidth="10" defaultRowHeight="15"/>
  <cols>
    <col min="1" max="1" width="32.42578125" customWidth="1"/>
    <col min="2" max="2" width="32.42578125" style="1" customWidth="1"/>
    <col min="3" max="3" width="13.42578125" customWidth="1"/>
    <col min="6" max="6" width="17" customWidth="1"/>
    <col min="10" max="10" width="16.5703125" customWidth="1"/>
    <col min="11" max="11" width="14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2"/>
      <c r="K1" s="2"/>
    </row>
    <row r="2" spans="1:11">
      <c r="A2" s="4" t="s">
        <v>0</v>
      </c>
      <c r="B2" s="4"/>
      <c r="C2" s="5"/>
      <c r="D2" s="5"/>
      <c r="E2" s="5"/>
      <c r="F2" s="6"/>
      <c r="G2" s="6"/>
      <c r="H2" s="3"/>
      <c r="I2" s="3"/>
      <c r="J2" s="2"/>
      <c r="K2" s="2"/>
    </row>
    <row r="3" spans="1:11">
      <c r="A3" s="8" t="s">
        <v>38</v>
      </c>
      <c r="B3" s="8"/>
      <c r="C3" s="5"/>
      <c r="D3" s="5"/>
      <c r="E3" s="5"/>
      <c r="F3" s="6"/>
      <c r="G3" s="6"/>
      <c r="H3" s="9"/>
      <c r="I3" s="9"/>
      <c r="J3" s="10"/>
      <c r="K3" s="11"/>
    </row>
    <row r="4" spans="1:11">
      <c r="A4" s="5" t="s">
        <v>1</v>
      </c>
      <c r="B4" s="5"/>
      <c r="C4" s="5"/>
      <c r="D4" s="5"/>
      <c r="E4" s="5"/>
      <c r="F4" s="6"/>
      <c r="G4" s="6"/>
      <c r="H4" s="2"/>
      <c r="I4" s="2"/>
      <c r="J4" s="2"/>
      <c r="K4" s="2"/>
    </row>
    <row r="5" spans="1:11">
      <c r="A5" s="12"/>
      <c r="B5" s="12"/>
      <c r="C5" s="6"/>
      <c r="D5" s="6"/>
      <c r="E5" s="6"/>
      <c r="F5" s="7"/>
      <c r="G5" s="6"/>
      <c r="H5" s="3"/>
      <c r="I5" s="3"/>
      <c r="J5" s="2"/>
      <c r="K5" s="2"/>
    </row>
    <row r="6" spans="1:11">
      <c r="A6" s="6"/>
      <c r="B6" s="6"/>
      <c r="C6" s="6"/>
      <c r="D6" s="6"/>
      <c r="E6" s="6"/>
      <c r="F6" s="6"/>
      <c r="G6" s="13"/>
      <c r="H6" s="3"/>
      <c r="I6" s="3"/>
      <c r="J6" s="2"/>
      <c r="K6" s="2"/>
    </row>
    <row r="7" spans="1:11" ht="31.5">
      <c r="A7" s="14" t="s">
        <v>2</v>
      </c>
      <c r="B7" s="14" t="s">
        <v>41</v>
      </c>
      <c r="C7" s="15" t="s">
        <v>3</v>
      </c>
      <c r="D7" s="15" t="s">
        <v>4</v>
      </c>
      <c r="E7" s="15" t="s">
        <v>26</v>
      </c>
      <c r="F7" s="16" t="s">
        <v>5</v>
      </c>
      <c r="G7" s="15" t="s">
        <v>6</v>
      </c>
      <c r="H7" s="17" t="s">
        <v>7</v>
      </c>
      <c r="I7" s="17" t="s">
        <v>8</v>
      </c>
      <c r="J7" s="16" t="s">
        <v>9</v>
      </c>
      <c r="K7" s="15" t="s">
        <v>10</v>
      </c>
    </row>
    <row r="8" spans="1:11" ht="15" customHeight="1">
      <c r="A8" s="23" t="s">
        <v>11</v>
      </c>
      <c r="B8" s="23" t="s">
        <v>42</v>
      </c>
      <c r="C8" s="20">
        <f>3915*2</f>
        <v>7830</v>
      </c>
      <c r="D8" s="22">
        <v>773.6</v>
      </c>
      <c r="E8" s="22"/>
      <c r="F8" s="21">
        <f t="shared" ref="F8:F22" si="0">C8+D8+E8</f>
        <v>8603.6</v>
      </c>
      <c r="G8" s="20">
        <f>335.43*2</f>
        <v>670.86</v>
      </c>
      <c r="H8" s="22">
        <v>0</v>
      </c>
      <c r="I8" s="20">
        <f>500*2</f>
        <v>1000</v>
      </c>
      <c r="J8" s="21">
        <f t="shared" ref="J8:J22" si="1">G8-H8+I8</f>
        <v>1670.8600000000001</v>
      </c>
      <c r="K8" s="22">
        <f>F8-J8</f>
        <v>6932.74</v>
      </c>
    </row>
    <row r="9" spans="1:11" ht="15" customHeight="1">
      <c r="A9" s="23" t="s">
        <v>12</v>
      </c>
      <c r="B9" s="23" t="s">
        <v>43</v>
      </c>
      <c r="C9" s="20">
        <f>2901*2</f>
        <v>5802</v>
      </c>
      <c r="D9" s="22"/>
      <c r="E9" s="22"/>
      <c r="F9" s="21">
        <f t="shared" si="0"/>
        <v>5802</v>
      </c>
      <c r="G9" s="20">
        <f>66.21*2</f>
        <v>132.41999999999999</v>
      </c>
      <c r="H9" s="22">
        <v>0</v>
      </c>
      <c r="I9" s="20">
        <f>434.78*2</f>
        <v>869.56</v>
      </c>
      <c r="J9" s="21">
        <f t="shared" si="1"/>
        <v>1001.9799999999999</v>
      </c>
      <c r="K9" s="22">
        <f>F9-J9+E9</f>
        <v>4800.0200000000004</v>
      </c>
    </row>
    <row r="10" spans="1:11" ht="15" customHeight="1">
      <c r="A10" s="23" t="s">
        <v>13</v>
      </c>
      <c r="B10" s="23" t="s">
        <v>44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478.26*2</f>
        <v>956.52</v>
      </c>
      <c r="J10" s="21">
        <f t="shared" si="1"/>
        <v>1088.94</v>
      </c>
      <c r="K10" s="22">
        <f>F10-J10</f>
        <v>4713.0599999999995</v>
      </c>
    </row>
    <row r="11" spans="1:11" ht="15" customHeight="1">
      <c r="A11" s="23" t="s">
        <v>15</v>
      </c>
      <c r="B11" s="23" t="s">
        <v>45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0</v>
      </c>
      <c r="J11" s="21">
        <f t="shared" si="1"/>
        <v>132.41999999999999</v>
      </c>
      <c r="K11" s="22">
        <f>F11-J11</f>
        <v>5669.58</v>
      </c>
    </row>
    <row r="12" spans="1:11" ht="15" customHeight="1">
      <c r="A12" s="23" t="s">
        <v>14</v>
      </c>
      <c r="B12" s="23" t="s">
        <v>46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f>434.78*2</f>
        <v>869.56</v>
      </c>
      <c r="J12" s="21">
        <f t="shared" si="1"/>
        <v>1001.9799999999999</v>
      </c>
      <c r="K12" s="22">
        <f>F12-J12+E12</f>
        <v>4800.0200000000004</v>
      </c>
    </row>
    <row r="13" spans="1:11" ht="15" customHeight="1">
      <c r="A13" s="23" t="s">
        <v>16</v>
      </c>
      <c r="B13" s="23" t="s">
        <v>47</v>
      </c>
      <c r="C13" s="20">
        <f>3933*2</f>
        <v>7866</v>
      </c>
      <c r="D13" s="22">
        <v>524.4</v>
      </c>
      <c r="E13" s="22"/>
      <c r="F13" s="21">
        <f t="shared" si="0"/>
        <v>8390.4</v>
      </c>
      <c r="G13" s="20">
        <f>338.31*2</f>
        <v>676.62</v>
      </c>
      <c r="H13" s="22">
        <v>0</v>
      </c>
      <c r="I13" s="20">
        <v>250</v>
      </c>
      <c r="J13" s="21">
        <f t="shared" si="1"/>
        <v>926.62</v>
      </c>
      <c r="K13" s="22">
        <f>F13-J13</f>
        <v>7463.78</v>
      </c>
    </row>
    <row r="14" spans="1:11" ht="15" customHeight="1">
      <c r="A14" s="23" t="s">
        <v>17</v>
      </c>
      <c r="B14" s="23" t="s">
        <v>48</v>
      </c>
      <c r="C14" s="20">
        <f>2868*2</f>
        <v>5736</v>
      </c>
      <c r="D14" s="20"/>
      <c r="E14" s="20"/>
      <c r="F14" s="21">
        <f t="shared" si="0"/>
        <v>5736</v>
      </c>
      <c r="G14" s="20">
        <f>62.62*2</f>
        <v>125.24</v>
      </c>
      <c r="H14" s="22">
        <v>0</v>
      </c>
      <c r="I14" s="20">
        <v>0</v>
      </c>
      <c r="J14" s="21">
        <f t="shared" si="1"/>
        <v>125.24</v>
      </c>
      <c r="K14" s="22">
        <f>F14-J14+I14</f>
        <v>5610.76</v>
      </c>
    </row>
    <row r="15" spans="1:11" ht="15" customHeight="1">
      <c r="A15" s="23" t="s">
        <v>18</v>
      </c>
      <c r="B15" s="23" t="s">
        <v>49</v>
      </c>
      <c r="C15" s="20">
        <f>2785.05*2</f>
        <v>5570.1</v>
      </c>
      <c r="D15" s="20"/>
      <c r="E15" s="20"/>
      <c r="F15" s="21">
        <f t="shared" si="0"/>
        <v>5570.1</v>
      </c>
      <c r="G15" s="20">
        <f>53.6*2</f>
        <v>107.2</v>
      </c>
      <c r="H15" s="22">
        <v>0</v>
      </c>
      <c r="I15" s="20">
        <v>0</v>
      </c>
      <c r="J15" s="21">
        <f t="shared" si="1"/>
        <v>107.2</v>
      </c>
      <c r="K15" s="22">
        <f t="shared" ref="K15:K22" si="2">F15-J15+E15</f>
        <v>5462.9000000000005</v>
      </c>
    </row>
    <row r="16" spans="1:11" ht="15" customHeight="1">
      <c r="A16" s="23" t="s">
        <v>19</v>
      </c>
      <c r="B16" s="23" t="s">
        <v>50</v>
      </c>
      <c r="C16" s="20">
        <f>2868*2</f>
        <v>5736</v>
      </c>
      <c r="D16" s="22">
        <f>382.4*2</f>
        <v>764.8</v>
      </c>
      <c r="E16" s="22"/>
      <c r="F16" s="21">
        <f t="shared" si="0"/>
        <v>6500.8</v>
      </c>
      <c r="G16" s="20">
        <f>62.62*2</f>
        <v>125.24</v>
      </c>
      <c r="H16" s="22">
        <v>0</v>
      </c>
      <c r="I16" s="20">
        <f>428.45+428.45</f>
        <v>856.9</v>
      </c>
      <c r="J16" s="21">
        <f t="shared" si="1"/>
        <v>982.14</v>
      </c>
      <c r="K16" s="22">
        <f>C16+D16-J16</f>
        <v>5518.66</v>
      </c>
    </row>
    <row r="17" spans="1:11" ht="15" customHeight="1">
      <c r="A17" s="23" t="s">
        <v>20</v>
      </c>
      <c r="B17" s="23" t="s">
        <v>51</v>
      </c>
      <c r="C17" s="20">
        <f>2868*2</f>
        <v>5736</v>
      </c>
      <c r="D17" s="20">
        <f>382.4*2</f>
        <v>764.8</v>
      </c>
      <c r="E17" s="20"/>
      <c r="F17" s="21">
        <f t="shared" si="0"/>
        <v>6500.8</v>
      </c>
      <c r="G17" s="20">
        <f>62.62*2</f>
        <v>125.24</v>
      </c>
      <c r="H17" s="22">
        <v>0</v>
      </c>
      <c r="I17" s="20">
        <v>0</v>
      </c>
      <c r="J17" s="21">
        <f t="shared" si="1"/>
        <v>125.24</v>
      </c>
      <c r="K17" s="22">
        <f t="shared" si="2"/>
        <v>6375.56</v>
      </c>
    </row>
    <row r="18" spans="1:11" ht="15" customHeight="1">
      <c r="A18" s="23" t="s">
        <v>29</v>
      </c>
      <c r="B18" s="23" t="s">
        <v>52</v>
      </c>
      <c r="C18" s="20">
        <f>3349.05*2</f>
        <v>6698.1</v>
      </c>
      <c r="D18" s="22"/>
      <c r="E18" s="22"/>
      <c r="F18" s="21">
        <f t="shared" si="0"/>
        <v>6698.1</v>
      </c>
      <c r="G18" s="20">
        <f>135.24*2</f>
        <v>270.48</v>
      </c>
      <c r="H18" s="22">
        <v>0</v>
      </c>
      <c r="I18" s="20">
        <f>260.87*2</f>
        <v>521.74</v>
      </c>
      <c r="J18" s="21">
        <f t="shared" si="1"/>
        <v>792.22</v>
      </c>
      <c r="K18" s="22">
        <f t="shared" si="2"/>
        <v>5905.88</v>
      </c>
    </row>
    <row r="19" spans="1:11" ht="15" customHeight="1">
      <c r="A19" s="23" t="s">
        <v>21</v>
      </c>
      <c r="B19" s="23" t="s">
        <v>53</v>
      </c>
      <c r="C19" s="20">
        <f>2325*2</f>
        <v>4650</v>
      </c>
      <c r="D19" s="22"/>
      <c r="E19" s="22"/>
      <c r="F19" s="21">
        <f t="shared" si="0"/>
        <v>4650</v>
      </c>
      <c r="G19" s="20">
        <v>0</v>
      </c>
      <c r="H19" s="22">
        <f>25.86*2</f>
        <v>51.72</v>
      </c>
      <c r="I19" s="20">
        <f>233.34*2</f>
        <v>466.68</v>
      </c>
      <c r="J19" s="21">
        <f>G19+I19-H19</f>
        <v>414.96000000000004</v>
      </c>
      <c r="K19" s="22">
        <f>C19+H19-J19</f>
        <v>4286.76</v>
      </c>
    </row>
    <row r="20" spans="1:11" ht="15" customHeight="1">
      <c r="A20" s="23" t="s">
        <v>22</v>
      </c>
      <c r="B20" s="23" t="s">
        <v>54</v>
      </c>
      <c r="C20" s="20">
        <f>2868*2</f>
        <v>5736</v>
      </c>
      <c r="D20" s="22">
        <v>382.4</v>
      </c>
      <c r="E20" s="22"/>
      <c r="F20" s="21">
        <f t="shared" si="0"/>
        <v>6118.4</v>
      </c>
      <c r="G20" s="20">
        <f>62.62*2</f>
        <v>125.24</v>
      </c>
      <c r="H20" s="22">
        <v>0</v>
      </c>
      <c r="I20" s="20">
        <f>260.87*2</f>
        <v>521.74</v>
      </c>
      <c r="J20" s="21">
        <f t="shared" si="1"/>
        <v>646.98</v>
      </c>
      <c r="K20" s="22">
        <f>F20-J20</f>
        <v>5471.42</v>
      </c>
    </row>
    <row r="21" spans="1:11" ht="15" customHeight="1">
      <c r="A21" s="23" t="s">
        <v>23</v>
      </c>
      <c r="B21" s="23" t="s">
        <v>55</v>
      </c>
      <c r="C21" s="20">
        <f>4381.05*2</f>
        <v>8762.1</v>
      </c>
      <c r="D21" s="22"/>
      <c r="E21" s="22"/>
      <c r="F21" s="21">
        <f t="shared" si="0"/>
        <v>8762.1</v>
      </c>
      <c r="G21" s="20">
        <f>412.62*2</f>
        <v>825.24</v>
      </c>
      <c r="H21" s="22">
        <v>0</v>
      </c>
      <c r="I21" s="20">
        <v>0</v>
      </c>
      <c r="J21" s="21">
        <f t="shared" si="1"/>
        <v>825.24</v>
      </c>
      <c r="K21" s="22">
        <f>F21-J21+E21</f>
        <v>7936.8600000000006</v>
      </c>
    </row>
    <row r="22" spans="1:11" ht="15" customHeight="1">
      <c r="A22" s="23" t="s">
        <v>24</v>
      </c>
      <c r="B22" s="23" t="s">
        <v>56</v>
      </c>
      <c r="C22" s="20">
        <f>7716*2</f>
        <v>15432</v>
      </c>
      <c r="D22" s="22"/>
      <c r="E22" s="22"/>
      <c r="F22" s="21">
        <f t="shared" si="0"/>
        <v>15432</v>
      </c>
      <c r="G22" s="20">
        <f>1100.87*2</f>
        <v>2201.7399999999998</v>
      </c>
      <c r="H22" s="22">
        <v>0</v>
      </c>
      <c r="I22" s="20">
        <v>1000</v>
      </c>
      <c r="J22" s="21">
        <f t="shared" si="1"/>
        <v>3201.74</v>
      </c>
      <c r="K22" s="22">
        <f t="shared" si="2"/>
        <v>12230.26</v>
      </c>
    </row>
    <row r="23" spans="1:11">
      <c r="A23" s="18" t="s">
        <v>25</v>
      </c>
      <c r="B23" s="18"/>
      <c r="C23" s="19">
        <f>C8+C9+C10+C11+C12+C13+C14+C15+C16+C17+C18+C19+C20+C21+C22</f>
        <v>102960.3</v>
      </c>
      <c r="D23" s="19">
        <f>D8+D9+D10+D11+D12+D13+D14+D15+D16+D17+D18+D19+D20+D21+D22</f>
        <v>3210.0000000000005</v>
      </c>
      <c r="E23" s="19">
        <f>E8++E9+E10+E11+E12+E13+E14+E15+E16+E17+E18+E19+E20+E21+E22</f>
        <v>0</v>
      </c>
      <c r="F23" s="19">
        <f>F8+F9+F10+F11+F12+F13+F14+F15+F16+F17+F18+F19+F20+F21+F22</f>
        <v>106170.3</v>
      </c>
      <c r="G23" s="19">
        <f>G8+G9+G10+G11+G12+G13+G14+G15+G16+G17+G18+G19+G20+G21+G22</f>
        <v>5782.7799999999988</v>
      </c>
      <c r="H23" s="19">
        <f>H8+H9+H10+H11+H12+H13+H14+H15+H16+H17+H18+H19+H20+H21+H22</f>
        <v>51.72</v>
      </c>
      <c r="I23" s="19">
        <f>I8+I9+I10+I11+I12+I13+I14+I15+I16+I17+I18+I19+I20+I21+I22</f>
        <v>7312.7</v>
      </c>
      <c r="J23" s="19">
        <f>J8+J9+J10+J11+J12+J13+J14+J15+J16+J17+J18+J19++J20+J21+J22</f>
        <v>13043.759999999998</v>
      </c>
      <c r="K23" s="19">
        <f>K8+K9+K10+K11+K12+K13+K14+K15+K16+K17+K18+K19+K20+K21+K22</f>
        <v>93178.26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B7" sqref="B7:B23"/>
    </sheetView>
  </sheetViews>
  <sheetFormatPr baseColWidth="10" defaultRowHeight="15"/>
  <cols>
    <col min="1" max="1" width="32" customWidth="1"/>
    <col min="2" max="2" width="32" style="1" customWidth="1"/>
    <col min="3" max="3" width="13.42578125" customWidth="1"/>
    <col min="6" max="6" width="17.7109375" customWidth="1"/>
    <col min="10" max="10" width="18.28515625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2"/>
      <c r="K1" s="2"/>
    </row>
    <row r="2" spans="1:11">
      <c r="A2" s="4" t="s">
        <v>0</v>
      </c>
      <c r="B2" s="4"/>
      <c r="C2" s="5"/>
      <c r="D2" s="5"/>
      <c r="E2" s="5"/>
      <c r="F2" s="6"/>
      <c r="G2" s="6"/>
      <c r="H2" s="3"/>
      <c r="I2" s="3"/>
      <c r="J2" s="2"/>
      <c r="K2" s="2"/>
    </row>
    <row r="3" spans="1:11">
      <c r="A3" s="8" t="s">
        <v>39</v>
      </c>
      <c r="B3" s="8"/>
      <c r="C3" s="5"/>
      <c r="D3" s="5"/>
      <c r="E3" s="5"/>
      <c r="F3" s="6"/>
      <c r="G3" s="6"/>
      <c r="H3" s="9"/>
      <c r="I3" s="9"/>
      <c r="J3" s="10"/>
      <c r="K3" s="11"/>
    </row>
    <row r="4" spans="1:11">
      <c r="A4" s="5" t="s">
        <v>1</v>
      </c>
      <c r="B4" s="5"/>
      <c r="C4" s="5"/>
      <c r="D4" s="5"/>
      <c r="E4" s="5"/>
      <c r="F4" s="6"/>
      <c r="G4" s="6"/>
      <c r="H4" s="2"/>
      <c r="I4" s="2"/>
      <c r="J4" s="2"/>
      <c r="K4" s="2"/>
    </row>
    <row r="5" spans="1:11">
      <c r="A5" s="12"/>
      <c r="B5" s="12"/>
      <c r="C5" s="6"/>
      <c r="D5" s="6"/>
      <c r="E5" s="6"/>
      <c r="F5" s="7"/>
      <c r="G5" s="6"/>
      <c r="H5" s="3"/>
      <c r="I5" s="3"/>
      <c r="J5" s="2"/>
      <c r="K5" s="2"/>
    </row>
    <row r="6" spans="1:11">
      <c r="A6" s="6"/>
      <c r="B6" s="6"/>
      <c r="C6" s="6"/>
      <c r="D6" s="6"/>
      <c r="E6" s="6"/>
      <c r="F6" s="6"/>
      <c r="G6" s="13"/>
      <c r="H6" s="3"/>
      <c r="I6" s="3"/>
      <c r="J6" s="2"/>
      <c r="K6" s="2"/>
    </row>
    <row r="7" spans="1:11" ht="31.5">
      <c r="A7" s="14" t="s">
        <v>2</v>
      </c>
      <c r="B7" s="14" t="s">
        <v>41</v>
      </c>
      <c r="C7" s="15" t="s">
        <v>3</v>
      </c>
      <c r="D7" s="15" t="s">
        <v>4</v>
      </c>
      <c r="E7" s="15" t="s">
        <v>26</v>
      </c>
      <c r="F7" s="16" t="s">
        <v>5</v>
      </c>
      <c r="G7" s="15" t="s">
        <v>6</v>
      </c>
      <c r="H7" s="17" t="s">
        <v>7</v>
      </c>
      <c r="I7" s="17" t="s">
        <v>8</v>
      </c>
      <c r="J7" s="16" t="s">
        <v>9</v>
      </c>
      <c r="K7" s="15" t="s">
        <v>10</v>
      </c>
    </row>
    <row r="8" spans="1:11" ht="15" customHeight="1">
      <c r="A8" s="23" t="s">
        <v>11</v>
      </c>
      <c r="B8" s="23" t="s">
        <v>42</v>
      </c>
      <c r="C8" s="20">
        <f>3915*2</f>
        <v>7830</v>
      </c>
      <c r="D8" s="22">
        <f>522+1044</f>
        <v>1566</v>
      </c>
      <c r="E8" s="22"/>
      <c r="F8" s="21">
        <f t="shared" ref="F8:F22" si="0">C8+D8+E8</f>
        <v>9396</v>
      </c>
      <c r="G8" s="20">
        <f>335.43*2</f>
        <v>670.86</v>
      </c>
      <c r="H8" s="22">
        <v>0</v>
      </c>
      <c r="I8" s="20">
        <f>500*2</f>
        <v>1000</v>
      </c>
      <c r="J8" s="21">
        <f t="shared" ref="J8:J22" si="1">G8-H8+I8</f>
        <v>1670.8600000000001</v>
      </c>
      <c r="K8" s="22">
        <f>F8-J8</f>
        <v>7725.1399999999994</v>
      </c>
    </row>
    <row r="9" spans="1:11" ht="15" customHeight="1">
      <c r="A9" s="23" t="s">
        <v>12</v>
      </c>
      <c r="B9" s="23" t="s">
        <v>43</v>
      </c>
      <c r="C9" s="20">
        <f>2901*2</f>
        <v>5802</v>
      </c>
      <c r="D9" s="22"/>
      <c r="E9" s="22"/>
      <c r="F9" s="21">
        <f t="shared" si="0"/>
        <v>5802</v>
      </c>
      <c r="G9" s="20">
        <f>66.21*2</f>
        <v>132.41999999999999</v>
      </c>
      <c r="H9" s="22">
        <v>0</v>
      </c>
      <c r="I9" s="20">
        <f>434.78*2</f>
        <v>869.56</v>
      </c>
      <c r="J9" s="21">
        <f t="shared" si="1"/>
        <v>1001.9799999999999</v>
      </c>
      <c r="K9" s="22">
        <f>F9-J9+E9</f>
        <v>4800.0200000000004</v>
      </c>
    </row>
    <row r="10" spans="1:11" ht="15" customHeight="1">
      <c r="A10" s="23" t="s">
        <v>13</v>
      </c>
      <c r="B10" s="23" t="s">
        <v>44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478.26*2</f>
        <v>956.52</v>
      </c>
      <c r="J10" s="21">
        <f t="shared" si="1"/>
        <v>1088.94</v>
      </c>
      <c r="K10" s="22">
        <f>F10-J10</f>
        <v>4713.0599999999995</v>
      </c>
    </row>
    <row r="11" spans="1:11" ht="15" customHeight="1">
      <c r="A11" s="23" t="s">
        <v>15</v>
      </c>
      <c r="B11" s="23" t="s">
        <v>45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0</v>
      </c>
      <c r="J11" s="21">
        <f t="shared" si="1"/>
        <v>132.41999999999999</v>
      </c>
      <c r="K11" s="22">
        <f>F11-J11</f>
        <v>5669.58</v>
      </c>
    </row>
    <row r="12" spans="1:11" ht="15" customHeight="1">
      <c r="A12" s="23" t="s">
        <v>14</v>
      </c>
      <c r="B12" s="23" t="s">
        <v>46</v>
      </c>
      <c r="C12" s="20">
        <f>2901*2</f>
        <v>5802</v>
      </c>
      <c r="D12" s="22">
        <f>386.8+1160.4</f>
        <v>1547.2</v>
      </c>
      <c r="E12" s="22"/>
      <c r="F12" s="21">
        <f t="shared" si="0"/>
        <v>7349.2</v>
      </c>
      <c r="G12" s="20">
        <f>66.21*2</f>
        <v>132.41999999999999</v>
      </c>
      <c r="H12" s="22">
        <v>0</v>
      </c>
      <c r="I12" s="20">
        <f>434.78*2</f>
        <v>869.56</v>
      </c>
      <c r="J12" s="21">
        <f t="shared" si="1"/>
        <v>1001.9799999999999</v>
      </c>
      <c r="K12" s="22">
        <f>F12-J12+E12</f>
        <v>6347.22</v>
      </c>
    </row>
    <row r="13" spans="1:11" ht="15" customHeight="1">
      <c r="A13" s="23" t="s">
        <v>16</v>
      </c>
      <c r="B13" s="23" t="s">
        <v>47</v>
      </c>
      <c r="C13" s="20">
        <f>3933*2</f>
        <v>7866</v>
      </c>
      <c r="D13" s="22"/>
      <c r="E13" s="22"/>
      <c r="F13" s="21">
        <f t="shared" si="0"/>
        <v>7866</v>
      </c>
      <c r="G13" s="20">
        <f>338.31*2</f>
        <v>676.62</v>
      </c>
      <c r="H13" s="22">
        <v>0</v>
      </c>
      <c r="I13" s="20">
        <v>250</v>
      </c>
      <c r="J13" s="21">
        <f t="shared" si="1"/>
        <v>926.62</v>
      </c>
      <c r="K13" s="22">
        <f>F13-J13</f>
        <v>6939.38</v>
      </c>
    </row>
    <row r="14" spans="1:11" ht="15" customHeight="1">
      <c r="A14" s="23" t="s">
        <v>17</v>
      </c>
      <c r="B14" s="23" t="s">
        <v>48</v>
      </c>
      <c r="C14" s="20">
        <f>2868*2</f>
        <v>5736</v>
      </c>
      <c r="D14" s="20"/>
      <c r="E14" s="20"/>
      <c r="F14" s="21">
        <f t="shared" si="0"/>
        <v>5736</v>
      </c>
      <c r="G14" s="20">
        <f>62.62*2</f>
        <v>125.24</v>
      </c>
      <c r="H14" s="22">
        <v>0</v>
      </c>
      <c r="I14" s="20">
        <v>0</v>
      </c>
      <c r="J14" s="21">
        <f t="shared" si="1"/>
        <v>125.24</v>
      </c>
      <c r="K14" s="22">
        <f>F14-J14+I14</f>
        <v>5610.76</v>
      </c>
    </row>
    <row r="15" spans="1:11" ht="15" customHeight="1">
      <c r="A15" s="23" t="s">
        <v>18</v>
      </c>
      <c r="B15" s="23" t="s">
        <v>49</v>
      </c>
      <c r="C15" s="20">
        <f>2785.05*2</f>
        <v>5570.1</v>
      </c>
      <c r="D15" s="20"/>
      <c r="E15" s="20"/>
      <c r="F15" s="21">
        <f t="shared" si="0"/>
        <v>5570.1</v>
      </c>
      <c r="G15" s="20">
        <f>53.6*2</f>
        <v>107.2</v>
      </c>
      <c r="H15" s="22">
        <v>0</v>
      </c>
      <c r="I15" s="20">
        <v>0</v>
      </c>
      <c r="J15" s="21">
        <f t="shared" si="1"/>
        <v>107.2</v>
      </c>
      <c r="K15" s="22">
        <f t="shared" ref="K15:K22" si="2">F15-J15+E15</f>
        <v>5462.9000000000005</v>
      </c>
    </row>
    <row r="16" spans="1:11" ht="15" customHeight="1">
      <c r="A16" s="23" t="s">
        <v>19</v>
      </c>
      <c r="B16" s="23" t="s">
        <v>50</v>
      </c>
      <c r="C16" s="20">
        <f>2868*2</f>
        <v>5736</v>
      </c>
      <c r="D16" s="22"/>
      <c r="E16" s="22"/>
      <c r="F16" s="21">
        <f t="shared" si="0"/>
        <v>5736</v>
      </c>
      <c r="G16" s="20">
        <f>62.62*2</f>
        <v>125.24</v>
      </c>
      <c r="H16" s="22">
        <v>0</v>
      </c>
      <c r="I16" s="20">
        <f>428.45+428.45</f>
        <v>856.9</v>
      </c>
      <c r="J16" s="21">
        <f t="shared" si="1"/>
        <v>982.14</v>
      </c>
      <c r="K16" s="22">
        <f>C16+D16-J16</f>
        <v>4753.8599999999997</v>
      </c>
    </row>
    <row r="17" spans="1:11" ht="15" customHeight="1">
      <c r="A17" s="23" t="s">
        <v>20</v>
      </c>
      <c r="B17" s="23" t="s">
        <v>51</v>
      </c>
      <c r="C17" s="20">
        <f>2868*2</f>
        <v>5736</v>
      </c>
      <c r="D17" s="20"/>
      <c r="E17" s="20"/>
      <c r="F17" s="21">
        <f t="shared" si="0"/>
        <v>5736</v>
      </c>
      <c r="G17" s="20">
        <f>62.62*2</f>
        <v>125.24</v>
      </c>
      <c r="H17" s="22">
        <v>0</v>
      </c>
      <c r="I17" s="20">
        <v>0</v>
      </c>
      <c r="J17" s="21">
        <f t="shared" si="1"/>
        <v>125.24</v>
      </c>
      <c r="K17" s="22">
        <f t="shared" si="2"/>
        <v>5610.76</v>
      </c>
    </row>
    <row r="18" spans="1:11" ht="15" customHeight="1">
      <c r="A18" s="23" t="s">
        <v>29</v>
      </c>
      <c r="B18" s="23" t="s">
        <v>52</v>
      </c>
      <c r="C18" s="20">
        <f>3349.05*2</f>
        <v>6698.1</v>
      </c>
      <c r="D18" s="22"/>
      <c r="E18" s="22"/>
      <c r="F18" s="21">
        <f t="shared" si="0"/>
        <v>6698.1</v>
      </c>
      <c r="G18" s="20">
        <f>135.24*2</f>
        <v>270.48</v>
      </c>
      <c r="H18" s="22">
        <v>0</v>
      </c>
      <c r="I18" s="20">
        <f>260.87+391.3</f>
        <v>652.17000000000007</v>
      </c>
      <c r="J18" s="21">
        <f t="shared" si="1"/>
        <v>922.65000000000009</v>
      </c>
      <c r="K18" s="22">
        <f t="shared" si="2"/>
        <v>5775.4500000000007</v>
      </c>
    </row>
    <row r="19" spans="1:11" ht="15" customHeight="1">
      <c r="A19" s="23" t="s">
        <v>21</v>
      </c>
      <c r="B19" s="23" t="s">
        <v>53</v>
      </c>
      <c r="C19" s="20">
        <f>2325*2</f>
        <v>4650</v>
      </c>
      <c r="D19" s="22"/>
      <c r="E19" s="22"/>
      <c r="F19" s="21">
        <f t="shared" si="0"/>
        <v>4650</v>
      </c>
      <c r="G19" s="20">
        <v>0</v>
      </c>
      <c r="H19" s="22">
        <f>25.86*2</f>
        <v>51.72</v>
      </c>
      <c r="I19" s="20">
        <f>233.34*2</f>
        <v>466.68</v>
      </c>
      <c r="J19" s="21">
        <f>G19+I19-H19</f>
        <v>414.96000000000004</v>
      </c>
      <c r="K19" s="22">
        <f>C19+H19-J19</f>
        <v>4286.76</v>
      </c>
    </row>
    <row r="20" spans="1:11" ht="15" customHeight="1">
      <c r="A20" s="23" t="s">
        <v>22</v>
      </c>
      <c r="B20" s="23" t="s">
        <v>54</v>
      </c>
      <c r="C20" s="20">
        <f>2868*2</f>
        <v>5736</v>
      </c>
      <c r="D20" s="22"/>
      <c r="E20" s="22"/>
      <c r="F20" s="21">
        <f t="shared" si="0"/>
        <v>5736</v>
      </c>
      <c r="G20" s="20">
        <f>62.62*2</f>
        <v>125.24</v>
      </c>
      <c r="H20" s="22">
        <v>0</v>
      </c>
      <c r="I20" s="20">
        <f>260.87*2</f>
        <v>521.74</v>
      </c>
      <c r="J20" s="21">
        <f t="shared" si="1"/>
        <v>646.98</v>
      </c>
      <c r="K20" s="22">
        <f>F20-J20</f>
        <v>5089.0200000000004</v>
      </c>
    </row>
    <row r="21" spans="1:11" ht="15" customHeight="1">
      <c r="A21" s="23" t="s">
        <v>23</v>
      </c>
      <c r="B21" s="23" t="s">
        <v>55</v>
      </c>
      <c r="C21" s="20">
        <f>4381.05*2</f>
        <v>8762.1</v>
      </c>
      <c r="D21" s="22"/>
      <c r="E21" s="22"/>
      <c r="F21" s="21">
        <f t="shared" si="0"/>
        <v>8762.1</v>
      </c>
      <c r="G21" s="20">
        <f>412.62*2</f>
        <v>825.24</v>
      </c>
      <c r="H21" s="22">
        <v>0</v>
      </c>
      <c r="I21" s="20">
        <v>0</v>
      </c>
      <c r="J21" s="21">
        <f t="shared" si="1"/>
        <v>825.24</v>
      </c>
      <c r="K21" s="22">
        <f t="shared" si="2"/>
        <v>7936.8600000000006</v>
      </c>
    </row>
    <row r="22" spans="1:11" ht="15" customHeight="1">
      <c r="A22" s="23" t="s">
        <v>24</v>
      </c>
      <c r="B22" s="23" t="s">
        <v>56</v>
      </c>
      <c r="C22" s="20">
        <f>7716*2</f>
        <v>15432</v>
      </c>
      <c r="D22" s="22"/>
      <c r="E22" s="22"/>
      <c r="F22" s="21">
        <f t="shared" si="0"/>
        <v>15432</v>
      </c>
      <c r="G22" s="20">
        <f>1100.87*2</f>
        <v>2201.7399999999998</v>
      </c>
      <c r="H22" s="22">
        <v>0</v>
      </c>
      <c r="I22" s="20">
        <v>2000</v>
      </c>
      <c r="J22" s="21">
        <f t="shared" si="1"/>
        <v>4201.74</v>
      </c>
      <c r="K22" s="22">
        <f t="shared" si="2"/>
        <v>11230.26</v>
      </c>
    </row>
    <row r="23" spans="1:11">
      <c r="A23" s="18" t="s">
        <v>25</v>
      </c>
      <c r="B23" s="18"/>
      <c r="C23" s="19">
        <f>C8+C9+C10+C11+C12+C13+C14+C15+C16+C17+C18+C19+C20+C21+C22</f>
        <v>102960.3</v>
      </c>
      <c r="D23" s="19">
        <f>D8+D9+D10+D11+D12+D13+D14+D15+D16+D17+D18+D19+D20+D21+D22</f>
        <v>3113.2</v>
      </c>
      <c r="E23" s="19">
        <f>E8++E9+E10+E11+E12+E13+E14+E15+E16+E17+E18+E19+E20+E21+E22</f>
        <v>0</v>
      </c>
      <c r="F23" s="19">
        <f>F8+F9+F10+F11+F12+F13+F14+F15+F16+F17+F18+F19+F20+F21+F22</f>
        <v>106073.5</v>
      </c>
      <c r="G23" s="19">
        <f>G8+G9+G10+G11+G12+G13+G14+G15+G16+G17+G18+G19+G20+G21+G22</f>
        <v>5782.7799999999988</v>
      </c>
      <c r="H23" s="19">
        <f>H8+H9+H10+H11+H12+H13+H14+H15+H16+H17+H18+H19+H20+H21+H22</f>
        <v>51.72</v>
      </c>
      <c r="I23" s="19">
        <f>I8+I9+I10+I11+I12+I13+I14+I15+I16+I17+I18+I19+I20+I21+I22</f>
        <v>8443.130000000001</v>
      </c>
      <c r="J23" s="19">
        <f>J8+J9+J10+J11+J12+J13+J14+J15+J16+J17+J18+J19++J20+J21+J22</f>
        <v>14174.189999999999</v>
      </c>
      <c r="K23" s="19">
        <f>K8+K9+K10+K11+K12+K13+K14+K15+K16+K17+K18+K19+K20+K21+K22</f>
        <v>91951.03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7" sqref="B7:B23"/>
    </sheetView>
  </sheetViews>
  <sheetFormatPr baseColWidth="10" defaultRowHeight="15"/>
  <cols>
    <col min="1" max="1" width="32.140625" customWidth="1"/>
    <col min="2" max="2" width="33.85546875" style="1" customWidth="1"/>
    <col min="3" max="3" width="14.5703125" customWidth="1"/>
    <col min="6" max="6" width="16.85546875" customWidth="1"/>
    <col min="10" max="10" width="16.140625" customWidth="1"/>
    <col min="11" max="11" width="16.7109375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2"/>
      <c r="K1" s="2"/>
    </row>
    <row r="2" spans="1:11">
      <c r="A2" s="4" t="s">
        <v>0</v>
      </c>
      <c r="B2" s="4"/>
      <c r="C2" s="5"/>
      <c r="D2" s="5"/>
      <c r="E2" s="5"/>
      <c r="F2" s="6"/>
      <c r="G2" s="6"/>
      <c r="H2" s="3"/>
      <c r="I2" s="3"/>
      <c r="J2" s="2"/>
      <c r="K2" s="2"/>
    </row>
    <row r="3" spans="1:11">
      <c r="A3" s="8" t="s">
        <v>40</v>
      </c>
      <c r="B3" s="8"/>
      <c r="C3" s="5"/>
      <c r="D3" s="5"/>
      <c r="E3" s="5"/>
      <c r="F3" s="6"/>
      <c r="G3" s="6"/>
      <c r="H3" s="9"/>
      <c r="I3" s="9"/>
      <c r="J3" s="10"/>
      <c r="K3" s="11"/>
    </row>
    <row r="4" spans="1:11">
      <c r="A4" s="5" t="s">
        <v>1</v>
      </c>
      <c r="B4" s="5"/>
      <c r="C4" s="5"/>
      <c r="D4" s="5"/>
      <c r="E4" s="5"/>
      <c r="F4" s="6"/>
      <c r="G4" s="6"/>
      <c r="H4" s="2"/>
      <c r="I4" s="2"/>
      <c r="J4" s="2"/>
      <c r="K4" s="2"/>
    </row>
    <row r="5" spans="1:11">
      <c r="A5" s="12"/>
      <c r="B5" s="12"/>
      <c r="C5" s="6"/>
      <c r="D5" s="6"/>
      <c r="E5" s="6"/>
      <c r="F5" s="7"/>
      <c r="G5" s="6"/>
      <c r="H5" s="3"/>
      <c r="I5" s="3"/>
      <c r="J5" s="2"/>
      <c r="K5" s="2"/>
    </row>
    <row r="6" spans="1:11">
      <c r="A6" s="6"/>
      <c r="B6" s="6"/>
      <c r="C6" s="6"/>
      <c r="D6" s="6"/>
      <c r="E6" s="6"/>
      <c r="F6" s="6"/>
      <c r="G6" s="13"/>
      <c r="H6" s="3"/>
      <c r="I6" s="3"/>
      <c r="J6" s="2"/>
      <c r="K6" s="2"/>
    </row>
    <row r="7" spans="1:11" ht="30.75" customHeight="1">
      <c r="A7" s="14" t="s">
        <v>2</v>
      </c>
      <c r="B7" s="14" t="s">
        <v>41</v>
      </c>
      <c r="C7" s="15" t="s">
        <v>3</v>
      </c>
      <c r="D7" s="15" t="s">
        <v>4</v>
      </c>
      <c r="E7" s="15" t="s">
        <v>26</v>
      </c>
      <c r="F7" s="16" t="s">
        <v>5</v>
      </c>
      <c r="G7" s="15" t="s">
        <v>6</v>
      </c>
      <c r="H7" s="17" t="s">
        <v>7</v>
      </c>
      <c r="I7" s="17" t="s">
        <v>8</v>
      </c>
      <c r="J7" s="16" t="s">
        <v>9</v>
      </c>
      <c r="K7" s="15" t="s">
        <v>10</v>
      </c>
    </row>
    <row r="8" spans="1:11" ht="15" customHeight="1">
      <c r="A8" s="23" t="s">
        <v>11</v>
      </c>
      <c r="B8" s="23" t="s">
        <v>42</v>
      </c>
      <c r="C8" s="20">
        <f>3915*2</f>
        <v>7830</v>
      </c>
      <c r="D8" s="22">
        <v>386</v>
      </c>
      <c r="E8" s="22"/>
      <c r="F8" s="21">
        <f t="shared" ref="F8:F22" si="0">C8+D8+E8</f>
        <v>8216</v>
      </c>
      <c r="G8" s="20">
        <f>335.43*2</f>
        <v>670.86</v>
      </c>
      <c r="H8" s="22">
        <v>0</v>
      </c>
      <c r="I8" s="20">
        <f>500*2</f>
        <v>1000</v>
      </c>
      <c r="J8" s="21">
        <f t="shared" ref="J8:J22" si="1">G8-H8+I8</f>
        <v>1670.8600000000001</v>
      </c>
      <c r="K8" s="22">
        <f>F8-J8</f>
        <v>6545.1399999999994</v>
      </c>
    </row>
    <row r="9" spans="1:11" ht="15" customHeight="1">
      <c r="A9" s="23" t="s">
        <v>12</v>
      </c>
      <c r="B9" s="23" t="s">
        <v>43</v>
      </c>
      <c r="C9" s="20">
        <f>2901*2</f>
        <v>5802</v>
      </c>
      <c r="D9" s="22"/>
      <c r="E9" s="22"/>
      <c r="F9" s="21">
        <f t="shared" si="0"/>
        <v>5802</v>
      </c>
      <c r="G9" s="20">
        <f>66.21*2</f>
        <v>132.41999999999999</v>
      </c>
      <c r="H9" s="22">
        <v>0</v>
      </c>
      <c r="I9" s="20">
        <f>434.78*2</f>
        <v>869.56</v>
      </c>
      <c r="J9" s="21">
        <f t="shared" si="1"/>
        <v>1001.9799999999999</v>
      </c>
      <c r="K9" s="22">
        <f>F9-J9+E9</f>
        <v>4800.0200000000004</v>
      </c>
    </row>
    <row r="10" spans="1:11" ht="15" customHeight="1">
      <c r="A10" s="23" t="s">
        <v>13</v>
      </c>
      <c r="B10" s="23" t="s">
        <v>44</v>
      </c>
      <c r="C10" s="20">
        <f>2901*2</f>
        <v>5802</v>
      </c>
      <c r="D10" s="22">
        <v>522</v>
      </c>
      <c r="E10" s="22"/>
      <c r="F10" s="21">
        <f t="shared" si="0"/>
        <v>6324</v>
      </c>
      <c r="G10" s="20">
        <f>66.21*2</f>
        <v>132.41999999999999</v>
      </c>
      <c r="H10" s="22">
        <v>0</v>
      </c>
      <c r="I10" s="20">
        <f>478.26*2</f>
        <v>956.52</v>
      </c>
      <c r="J10" s="21">
        <f t="shared" si="1"/>
        <v>1088.94</v>
      </c>
      <c r="K10" s="22">
        <f>F10-J10</f>
        <v>5235.0599999999995</v>
      </c>
    </row>
    <row r="11" spans="1:11" ht="15" customHeight="1">
      <c r="A11" s="23" t="s">
        <v>15</v>
      </c>
      <c r="B11" s="23" t="s">
        <v>45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0</v>
      </c>
      <c r="J11" s="21">
        <f t="shared" si="1"/>
        <v>132.41999999999999</v>
      </c>
      <c r="K11" s="22">
        <f>F11-J11</f>
        <v>5669.58</v>
      </c>
    </row>
    <row r="12" spans="1:11" ht="15" customHeight="1">
      <c r="A12" s="23" t="s">
        <v>14</v>
      </c>
      <c r="B12" s="23" t="s">
        <v>46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f>434.78*2</f>
        <v>869.56</v>
      </c>
      <c r="J12" s="21">
        <f t="shared" si="1"/>
        <v>1001.9799999999999</v>
      </c>
      <c r="K12" s="22">
        <f>F12-J12+E12</f>
        <v>4800.0200000000004</v>
      </c>
    </row>
    <row r="13" spans="1:11" ht="15" customHeight="1">
      <c r="A13" s="23" t="s">
        <v>16</v>
      </c>
      <c r="B13" s="23" t="s">
        <v>47</v>
      </c>
      <c r="C13" s="20">
        <f>3933*2</f>
        <v>7866</v>
      </c>
      <c r="D13" s="22"/>
      <c r="E13" s="22"/>
      <c r="F13" s="21">
        <f t="shared" si="0"/>
        <v>7866</v>
      </c>
      <c r="G13" s="20">
        <f>338.31*2</f>
        <v>676.62</v>
      </c>
      <c r="H13" s="22">
        <v>0</v>
      </c>
      <c r="I13" s="20">
        <v>250</v>
      </c>
      <c r="J13" s="21">
        <f t="shared" si="1"/>
        <v>926.62</v>
      </c>
      <c r="K13" s="22">
        <f>F13-J13</f>
        <v>6939.38</v>
      </c>
    </row>
    <row r="14" spans="1:11" ht="15" customHeight="1">
      <c r="A14" s="23" t="s">
        <v>17</v>
      </c>
      <c r="B14" s="23" t="s">
        <v>48</v>
      </c>
      <c r="C14" s="20">
        <f>2868*2</f>
        <v>5736</v>
      </c>
      <c r="D14" s="20"/>
      <c r="E14" s="20"/>
      <c r="F14" s="21">
        <f t="shared" si="0"/>
        <v>5736</v>
      </c>
      <c r="G14" s="20">
        <f>62.62*2</f>
        <v>125.24</v>
      </c>
      <c r="H14" s="22">
        <v>0</v>
      </c>
      <c r="I14" s="20">
        <v>0</v>
      </c>
      <c r="J14" s="21">
        <f t="shared" si="1"/>
        <v>125.24</v>
      </c>
      <c r="K14" s="22">
        <f>F14-J14+I14</f>
        <v>5610.76</v>
      </c>
    </row>
    <row r="15" spans="1:11" ht="15" customHeight="1">
      <c r="A15" s="23" t="s">
        <v>18</v>
      </c>
      <c r="B15" s="23" t="s">
        <v>49</v>
      </c>
      <c r="C15" s="20">
        <f>2785.05*2</f>
        <v>5570.1</v>
      </c>
      <c r="D15" s="20"/>
      <c r="E15" s="20"/>
      <c r="F15" s="21">
        <f t="shared" si="0"/>
        <v>5570.1</v>
      </c>
      <c r="G15" s="20">
        <f>53.6*2</f>
        <v>107.2</v>
      </c>
      <c r="H15" s="22">
        <v>0</v>
      </c>
      <c r="I15" s="20">
        <v>0</v>
      </c>
      <c r="J15" s="21">
        <f t="shared" si="1"/>
        <v>107.2</v>
      </c>
      <c r="K15" s="22">
        <f t="shared" ref="K15:K22" si="2">F15-J15+E15</f>
        <v>5462.9000000000005</v>
      </c>
    </row>
    <row r="16" spans="1:11" ht="15" customHeight="1">
      <c r="A16" s="23" t="s">
        <v>19</v>
      </c>
      <c r="B16" s="23" t="s">
        <v>50</v>
      </c>
      <c r="C16" s="20">
        <f>2868*2</f>
        <v>5736</v>
      </c>
      <c r="D16" s="22"/>
      <c r="E16" s="22"/>
      <c r="F16" s="21">
        <f t="shared" si="0"/>
        <v>5736</v>
      </c>
      <c r="G16" s="20">
        <f>62.62*2</f>
        <v>125.24</v>
      </c>
      <c r="H16" s="22">
        <v>0</v>
      </c>
      <c r="I16" s="20">
        <f>428.45+428.45</f>
        <v>856.9</v>
      </c>
      <c r="J16" s="21">
        <f t="shared" si="1"/>
        <v>982.14</v>
      </c>
      <c r="K16" s="22">
        <f>C16+D16-J16</f>
        <v>4753.8599999999997</v>
      </c>
    </row>
    <row r="17" spans="1:11" ht="15" customHeight="1">
      <c r="A17" s="23" t="s">
        <v>20</v>
      </c>
      <c r="B17" s="23" t="s">
        <v>51</v>
      </c>
      <c r="C17" s="20">
        <f>2868*2</f>
        <v>5736</v>
      </c>
      <c r="D17" s="20"/>
      <c r="E17" s="20"/>
      <c r="F17" s="21">
        <f t="shared" si="0"/>
        <v>5736</v>
      </c>
      <c r="G17" s="20">
        <f>62.62*2</f>
        <v>125.24</v>
      </c>
      <c r="H17" s="22">
        <v>0</v>
      </c>
      <c r="I17" s="20">
        <v>0</v>
      </c>
      <c r="J17" s="21">
        <f t="shared" si="1"/>
        <v>125.24</v>
      </c>
      <c r="K17" s="22">
        <f t="shared" si="2"/>
        <v>5610.76</v>
      </c>
    </row>
    <row r="18" spans="1:11" ht="15" customHeight="1">
      <c r="A18" s="23" t="s">
        <v>29</v>
      </c>
      <c r="B18" s="23" t="s">
        <v>52</v>
      </c>
      <c r="C18" s="20">
        <f>3349.05*2</f>
        <v>6698.1</v>
      </c>
      <c r="D18" s="22"/>
      <c r="E18" s="22"/>
      <c r="F18" s="21">
        <f t="shared" si="0"/>
        <v>6698.1</v>
      </c>
      <c r="G18" s="20">
        <f>135.24*2</f>
        <v>270.48</v>
      </c>
      <c r="H18" s="22">
        <v>0</v>
      </c>
      <c r="I18" s="20">
        <f>260.87+391.3</f>
        <v>652.17000000000007</v>
      </c>
      <c r="J18" s="21">
        <f t="shared" si="1"/>
        <v>922.65000000000009</v>
      </c>
      <c r="K18" s="22">
        <f t="shared" si="2"/>
        <v>5775.4500000000007</v>
      </c>
    </row>
    <row r="19" spans="1:11" ht="15" customHeight="1">
      <c r="A19" s="23" t="s">
        <v>21</v>
      </c>
      <c r="B19" s="23" t="s">
        <v>53</v>
      </c>
      <c r="C19" s="20">
        <f>2325*2</f>
        <v>4650</v>
      </c>
      <c r="D19" s="22"/>
      <c r="E19" s="22"/>
      <c r="F19" s="21">
        <f t="shared" si="0"/>
        <v>4650</v>
      </c>
      <c r="G19" s="20">
        <v>0</v>
      </c>
      <c r="H19" s="22">
        <f>25.86*2</f>
        <v>51.72</v>
      </c>
      <c r="I19" s="20">
        <f>233.34*2</f>
        <v>466.68</v>
      </c>
      <c r="J19" s="21">
        <f>G19+I19-H19</f>
        <v>414.96000000000004</v>
      </c>
      <c r="K19" s="22">
        <f>C19+H19-J19</f>
        <v>4286.76</v>
      </c>
    </row>
    <row r="20" spans="1:11" ht="15" customHeight="1">
      <c r="A20" s="23" t="s">
        <v>22</v>
      </c>
      <c r="B20" s="23" t="s">
        <v>54</v>
      </c>
      <c r="C20" s="20">
        <f>2868*2</f>
        <v>5736</v>
      </c>
      <c r="D20" s="22"/>
      <c r="E20" s="22"/>
      <c r="F20" s="21">
        <f t="shared" si="0"/>
        <v>5736</v>
      </c>
      <c r="G20" s="20">
        <f>62.62*2</f>
        <v>125.24</v>
      </c>
      <c r="H20" s="22">
        <v>0</v>
      </c>
      <c r="I20" s="20">
        <f>260.87*2</f>
        <v>521.74</v>
      </c>
      <c r="J20" s="21">
        <f t="shared" si="1"/>
        <v>646.98</v>
      </c>
      <c r="K20" s="22">
        <f>F20-J20</f>
        <v>5089.0200000000004</v>
      </c>
    </row>
    <row r="21" spans="1:11" ht="15" customHeight="1">
      <c r="A21" s="23" t="s">
        <v>23</v>
      </c>
      <c r="B21" s="23" t="s">
        <v>55</v>
      </c>
      <c r="C21" s="20">
        <f>4381.05*2</f>
        <v>8762.1</v>
      </c>
      <c r="D21" s="22"/>
      <c r="E21" s="22"/>
      <c r="F21" s="21">
        <f t="shared" si="0"/>
        <v>8762.1</v>
      </c>
      <c r="G21" s="20">
        <f>412.62*2</f>
        <v>825.24</v>
      </c>
      <c r="H21" s="22">
        <v>0</v>
      </c>
      <c r="I21" s="20">
        <v>0</v>
      </c>
      <c r="J21" s="21">
        <f t="shared" si="1"/>
        <v>825.24</v>
      </c>
      <c r="K21" s="22">
        <f t="shared" si="2"/>
        <v>7936.8600000000006</v>
      </c>
    </row>
    <row r="22" spans="1:11" ht="15" customHeight="1">
      <c r="A22" s="23" t="s">
        <v>24</v>
      </c>
      <c r="B22" s="23" t="s">
        <v>56</v>
      </c>
      <c r="C22" s="20">
        <f>7716*2</f>
        <v>15432</v>
      </c>
      <c r="D22" s="22"/>
      <c r="E22" s="22"/>
      <c r="F22" s="21">
        <f t="shared" si="0"/>
        <v>15432</v>
      </c>
      <c r="G22" s="20">
        <f>1100.87*2</f>
        <v>2201.7399999999998</v>
      </c>
      <c r="H22" s="22">
        <v>0</v>
      </c>
      <c r="I22" s="20">
        <v>2000</v>
      </c>
      <c r="J22" s="21">
        <f t="shared" si="1"/>
        <v>4201.74</v>
      </c>
      <c r="K22" s="22">
        <f t="shared" si="2"/>
        <v>11230.26</v>
      </c>
    </row>
    <row r="23" spans="1:11">
      <c r="A23" s="18" t="s">
        <v>25</v>
      </c>
      <c r="B23" s="18"/>
      <c r="C23" s="19">
        <f>C8+C9+C10+C11+C12+C13+C14+C15+C16+C17+C18+C19+C20+C21+C22</f>
        <v>102960.3</v>
      </c>
      <c r="D23" s="19">
        <f>D8+D9+D10+D11+D12+D13+D14+D15+D16+D17+D18+D19+D20+D21+D22</f>
        <v>908</v>
      </c>
      <c r="E23" s="19">
        <f>E8++E9+E10+E11+E12+E13+E14+E15+E16+E17+E18+E19+E20+E21+E22</f>
        <v>0</v>
      </c>
      <c r="F23" s="19">
        <f>F8+F9+F10+F11+F12+F13+F14+F15+F16+F17+F18+F19+F20+F21+F22</f>
        <v>103868.3</v>
      </c>
      <c r="G23" s="19">
        <f>G8+G9+G10+G11+G12+G13+G14+G15+G16+G17+G18+G19+G20+G21+G22</f>
        <v>5782.7799999999988</v>
      </c>
      <c r="H23" s="19">
        <f>H8+H9+H10+H11+H12+H13+H14+H15+H16+H17+H18+H19+H20+H21+H22</f>
        <v>51.72</v>
      </c>
      <c r="I23" s="19">
        <f>I8+I9+I10+I11+I12+I13+I14+I15+I16+I17+I18+I19+I20+I21+I22</f>
        <v>8443.130000000001</v>
      </c>
      <c r="J23" s="19">
        <f>J8+J9+J10+J11+J12+J13+J14+J15+J16+J17+J18+J19++J20+J21+J22</f>
        <v>14174.189999999999</v>
      </c>
      <c r="K23" s="19">
        <f>K8+K9+K10+K11+K12+K13+K14+K15+K16+K17+K18+K19+K20+K21+K22</f>
        <v>89745.83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topLeftCell="A4" workbookViewId="0">
      <selection activeCell="B8" sqref="B8:B24"/>
    </sheetView>
  </sheetViews>
  <sheetFormatPr baseColWidth="10" defaultRowHeight="15"/>
  <cols>
    <col min="1" max="1" width="31.28515625" customWidth="1"/>
    <col min="2" max="2" width="31.28515625" style="1" customWidth="1"/>
    <col min="3" max="3" width="15.28515625" customWidth="1"/>
    <col min="4" max="4" width="12.85546875" customWidth="1"/>
    <col min="5" max="5" width="14.7109375" customWidth="1"/>
    <col min="6" max="6" width="16.42578125" customWidth="1"/>
    <col min="7" max="7" width="12.85546875" customWidth="1"/>
    <col min="8" max="8" width="14.42578125" customWidth="1"/>
    <col min="10" max="10" width="15.85546875" customWidth="1"/>
    <col min="11" max="11" width="13" customWidth="1"/>
  </cols>
  <sheetData>
    <row r="1" spans="1:11">
      <c r="A1" s="3"/>
      <c r="B1" s="3"/>
      <c r="C1" s="3"/>
      <c r="D1" s="3"/>
      <c r="E1" s="3"/>
      <c r="F1" s="3"/>
      <c r="G1" s="3"/>
      <c r="H1" s="2"/>
      <c r="I1" s="2"/>
      <c r="J1" s="1"/>
      <c r="K1" s="1"/>
    </row>
    <row r="2" spans="1:11">
      <c r="A2" s="3"/>
      <c r="B2" s="3"/>
      <c r="C2" s="3"/>
      <c r="D2" s="3"/>
      <c r="E2" s="3"/>
      <c r="F2" s="3"/>
      <c r="G2" s="3"/>
      <c r="H2" s="3"/>
      <c r="I2" s="3"/>
      <c r="J2" s="2"/>
      <c r="K2" s="2"/>
    </row>
    <row r="3" spans="1:11">
      <c r="A3" s="4" t="s">
        <v>0</v>
      </c>
      <c r="B3" s="4"/>
      <c r="C3" s="5"/>
      <c r="D3" s="5"/>
      <c r="E3" s="5"/>
      <c r="F3" s="6"/>
      <c r="G3" s="6"/>
      <c r="H3" s="3"/>
      <c r="I3" s="3"/>
      <c r="J3" s="2"/>
      <c r="K3" s="2"/>
    </row>
    <row r="4" spans="1:11">
      <c r="A4" s="8" t="s">
        <v>30</v>
      </c>
      <c r="B4" s="8"/>
      <c r="C4" s="5"/>
      <c r="D4" s="5"/>
      <c r="E4" s="5"/>
      <c r="F4" s="6"/>
      <c r="G4" s="6"/>
      <c r="H4" s="9"/>
      <c r="I4" s="9"/>
      <c r="J4" s="10"/>
      <c r="K4" s="11"/>
    </row>
    <row r="5" spans="1:11">
      <c r="A5" s="5" t="s">
        <v>1</v>
      </c>
      <c r="B5" s="5"/>
      <c r="C5" s="5"/>
      <c r="D5" s="5"/>
      <c r="E5" s="5"/>
      <c r="F5" s="6"/>
      <c r="G5" s="6"/>
      <c r="H5" s="2"/>
      <c r="I5" s="2"/>
      <c r="J5" s="2"/>
      <c r="K5" s="2"/>
    </row>
    <row r="6" spans="1:11">
      <c r="A6" s="12"/>
      <c r="B6" s="12"/>
      <c r="C6" s="6"/>
      <c r="D6" s="6"/>
      <c r="E6" s="6"/>
      <c r="F6" s="7"/>
      <c r="G6" s="6"/>
      <c r="H6" s="3"/>
      <c r="I6" s="3"/>
      <c r="J6" s="2"/>
      <c r="K6" s="2"/>
    </row>
    <row r="7" spans="1:11">
      <c r="A7" s="6"/>
      <c r="B7" s="6"/>
      <c r="C7" s="6"/>
      <c r="D7" s="6"/>
      <c r="E7" s="6"/>
      <c r="F7" s="6"/>
      <c r="G7" s="13"/>
      <c r="H7" s="3"/>
      <c r="I7" s="3"/>
      <c r="J7" s="2"/>
      <c r="K7" s="2"/>
    </row>
    <row r="8" spans="1:11" ht="31.5">
      <c r="A8" s="14" t="s">
        <v>2</v>
      </c>
      <c r="B8" s="14" t="s">
        <v>41</v>
      </c>
      <c r="C8" s="15" t="s">
        <v>3</v>
      </c>
      <c r="D8" s="15" t="s">
        <v>4</v>
      </c>
      <c r="E8" s="15" t="s">
        <v>26</v>
      </c>
      <c r="F8" s="16" t="s">
        <v>5</v>
      </c>
      <c r="G8" s="15" t="s">
        <v>6</v>
      </c>
      <c r="H8" s="17" t="s">
        <v>7</v>
      </c>
      <c r="I8" s="17" t="s">
        <v>8</v>
      </c>
      <c r="J8" s="16" t="s">
        <v>9</v>
      </c>
      <c r="K8" s="15" t="s">
        <v>10</v>
      </c>
    </row>
    <row r="9" spans="1:11" ht="16.5" customHeight="1">
      <c r="A9" s="23" t="s">
        <v>11</v>
      </c>
      <c r="B9" s="23" t="s">
        <v>42</v>
      </c>
      <c r="C9" s="20">
        <f>3915*2</f>
        <v>7830</v>
      </c>
      <c r="D9" s="22">
        <v>522</v>
      </c>
      <c r="E9" s="22"/>
      <c r="F9" s="21">
        <f t="shared" ref="F9:F23" si="0">C9+D9+E9</f>
        <v>8352</v>
      </c>
      <c r="G9" s="20">
        <f>335.43*2</f>
        <v>670.86</v>
      </c>
      <c r="H9" s="22">
        <v>0</v>
      </c>
      <c r="I9" s="20">
        <v>500</v>
      </c>
      <c r="J9" s="21">
        <f t="shared" ref="J9:J23" si="1">G9-H9+I9</f>
        <v>1170.8600000000001</v>
      </c>
      <c r="K9" s="22">
        <f>F9-J9+E9</f>
        <v>7181.1399999999994</v>
      </c>
    </row>
    <row r="10" spans="1:11" ht="16.5" customHeight="1">
      <c r="A10" s="23" t="s">
        <v>12</v>
      </c>
      <c r="B10" s="23" t="s">
        <v>43</v>
      </c>
      <c r="C10" s="20">
        <f>2901*2</f>
        <v>5802</v>
      </c>
      <c r="D10" s="22">
        <v>1295</v>
      </c>
      <c r="E10" s="22"/>
      <c r="F10" s="21">
        <f t="shared" si="0"/>
        <v>7097</v>
      </c>
      <c r="G10" s="20">
        <f>66.21*2</f>
        <v>132.41999999999999</v>
      </c>
      <c r="H10" s="22">
        <v>0</v>
      </c>
      <c r="I10" s="20">
        <v>434.78</v>
      </c>
      <c r="J10" s="21">
        <f t="shared" si="1"/>
        <v>567.19999999999993</v>
      </c>
      <c r="K10" s="22">
        <f>F10-J10+E10</f>
        <v>6529.8</v>
      </c>
    </row>
    <row r="11" spans="1:11" ht="16.5" customHeight="1">
      <c r="A11" s="23" t="s">
        <v>13</v>
      </c>
      <c r="B11" s="23" t="s">
        <v>44</v>
      </c>
      <c r="C11" s="20">
        <f>2901*2</f>
        <v>5802</v>
      </c>
      <c r="D11" s="22">
        <f>386.8+647.8</f>
        <v>1034.5999999999999</v>
      </c>
      <c r="E11" s="22"/>
      <c r="F11" s="21">
        <f t="shared" si="0"/>
        <v>6836.6</v>
      </c>
      <c r="G11" s="20">
        <f>66.21*2</f>
        <v>132.41999999999999</v>
      </c>
      <c r="H11" s="22">
        <v>0</v>
      </c>
      <c r="I11" s="20">
        <v>478.26</v>
      </c>
      <c r="J11" s="21">
        <f t="shared" si="1"/>
        <v>610.67999999999995</v>
      </c>
      <c r="K11" s="22">
        <f>F11-J11</f>
        <v>6225.92</v>
      </c>
    </row>
    <row r="12" spans="1:11" ht="16.5" customHeight="1">
      <c r="A12" s="23" t="s">
        <v>15</v>
      </c>
      <c r="B12" s="23" t="s">
        <v>45</v>
      </c>
      <c r="C12" s="20">
        <f>2901*2</f>
        <v>5802</v>
      </c>
      <c r="D12" s="22">
        <f>386.8*2</f>
        <v>773.6</v>
      </c>
      <c r="E12" s="22"/>
      <c r="F12" s="21">
        <f t="shared" si="0"/>
        <v>6575.6</v>
      </c>
      <c r="G12" s="20">
        <f>66.21*2</f>
        <v>132.41999999999999</v>
      </c>
      <c r="H12" s="22">
        <v>0</v>
      </c>
      <c r="I12" s="20">
        <v>0</v>
      </c>
      <c r="J12" s="21">
        <f t="shared" si="1"/>
        <v>132.41999999999999</v>
      </c>
      <c r="K12" s="22">
        <f>F12-J12</f>
        <v>6443.18</v>
      </c>
    </row>
    <row r="13" spans="1:11" ht="16.5" customHeight="1">
      <c r="A13" s="23" t="s">
        <v>14</v>
      </c>
      <c r="B13" s="23" t="s">
        <v>46</v>
      </c>
      <c r="C13" s="20">
        <f>2901*2</f>
        <v>5802</v>
      </c>
      <c r="D13" s="22"/>
      <c r="E13" s="22"/>
      <c r="F13" s="21">
        <f t="shared" si="0"/>
        <v>5802</v>
      </c>
      <c r="G13" s="20">
        <f>66.21*2</f>
        <v>132.41999999999999</v>
      </c>
      <c r="H13" s="22">
        <v>0</v>
      </c>
      <c r="I13" s="20">
        <v>434.78</v>
      </c>
      <c r="J13" s="21">
        <f t="shared" si="1"/>
        <v>567.19999999999993</v>
      </c>
      <c r="K13" s="22">
        <f>F13-J13+E13</f>
        <v>5234.8</v>
      </c>
    </row>
    <row r="14" spans="1:11" ht="16.5" customHeight="1">
      <c r="A14" s="23" t="s">
        <v>16</v>
      </c>
      <c r="B14" s="23" t="s">
        <v>47</v>
      </c>
      <c r="C14" s="20">
        <f>3933*2</f>
        <v>7866</v>
      </c>
      <c r="D14" s="22"/>
      <c r="E14" s="22"/>
      <c r="F14" s="21">
        <f t="shared" si="0"/>
        <v>7866</v>
      </c>
      <c r="G14" s="20">
        <f>338.31*2</f>
        <v>676.62</v>
      </c>
      <c r="H14" s="22">
        <v>0</v>
      </c>
      <c r="I14" s="20">
        <v>0</v>
      </c>
      <c r="J14" s="21">
        <f t="shared" si="1"/>
        <v>676.62</v>
      </c>
      <c r="K14" s="22">
        <f>F14-J14+E14</f>
        <v>7189.38</v>
      </c>
    </row>
    <row r="15" spans="1:11" ht="16.5" customHeight="1">
      <c r="A15" s="23" t="s">
        <v>17</v>
      </c>
      <c r="B15" s="23" t="s">
        <v>48</v>
      </c>
      <c r="C15" s="20">
        <f>2868*2</f>
        <v>5736</v>
      </c>
      <c r="D15" s="20"/>
      <c r="E15" s="20"/>
      <c r="F15" s="21">
        <f t="shared" si="0"/>
        <v>5736</v>
      </c>
      <c r="G15" s="20">
        <f>62.62*2</f>
        <v>125.24</v>
      </c>
      <c r="H15" s="22">
        <v>0</v>
      </c>
      <c r="I15" s="20">
        <v>0</v>
      </c>
      <c r="J15" s="21">
        <f t="shared" si="1"/>
        <v>125.24</v>
      </c>
      <c r="K15" s="22">
        <f>F15-J15+I15</f>
        <v>5610.76</v>
      </c>
    </row>
    <row r="16" spans="1:11" ht="16.5" customHeight="1">
      <c r="A16" s="23" t="s">
        <v>18</v>
      </c>
      <c r="B16" s="23" t="s">
        <v>49</v>
      </c>
      <c r="C16" s="20">
        <f>2785.05*2</f>
        <v>5570.1</v>
      </c>
      <c r="D16" s="20"/>
      <c r="E16" s="20"/>
      <c r="F16" s="21">
        <f t="shared" si="0"/>
        <v>5570.1</v>
      </c>
      <c r="G16" s="20">
        <f>53.6*2</f>
        <v>107.2</v>
      </c>
      <c r="H16" s="22">
        <v>0</v>
      </c>
      <c r="I16" s="20">
        <v>0</v>
      </c>
      <c r="J16" s="21">
        <f t="shared" si="1"/>
        <v>107.2</v>
      </c>
      <c r="K16" s="22">
        <f t="shared" ref="K16:K23" si="2">F16-J16+E16</f>
        <v>5462.9000000000005</v>
      </c>
    </row>
    <row r="17" spans="1:11" ht="16.5" customHeight="1">
      <c r="A17" s="23" t="s">
        <v>19</v>
      </c>
      <c r="B17" s="23" t="s">
        <v>50</v>
      </c>
      <c r="C17" s="20">
        <f>2868*2</f>
        <v>5736</v>
      </c>
      <c r="D17" s="22"/>
      <c r="E17" s="22"/>
      <c r="F17" s="21">
        <f t="shared" si="0"/>
        <v>5736</v>
      </c>
      <c r="G17" s="20">
        <f>62.62*2</f>
        <v>125.24</v>
      </c>
      <c r="H17" s="22">
        <v>0</v>
      </c>
      <c r="I17" s="20">
        <v>228.46</v>
      </c>
      <c r="J17" s="21">
        <f t="shared" si="1"/>
        <v>353.7</v>
      </c>
      <c r="K17" s="22">
        <f t="shared" si="2"/>
        <v>5382.3</v>
      </c>
    </row>
    <row r="18" spans="1:11" ht="16.5" customHeight="1">
      <c r="A18" s="23" t="s">
        <v>20</v>
      </c>
      <c r="B18" s="23" t="s">
        <v>51</v>
      </c>
      <c r="C18" s="20">
        <f>2868*2</f>
        <v>5736</v>
      </c>
      <c r="D18" s="20"/>
      <c r="E18" s="20"/>
      <c r="F18" s="21">
        <f t="shared" si="0"/>
        <v>5736</v>
      </c>
      <c r="G18" s="20">
        <f>62.62*2</f>
        <v>125.24</v>
      </c>
      <c r="H18" s="22">
        <v>0</v>
      </c>
      <c r="I18" s="20">
        <v>0</v>
      </c>
      <c r="J18" s="21">
        <f t="shared" si="1"/>
        <v>125.24</v>
      </c>
      <c r="K18" s="22">
        <f t="shared" si="2"/>
        <v>5610.76</v>
      </c>
    </row>
    <row r="19" spans="1:11" ht="16.5" customHeight="1">
      <c r="A19" s="23" t="s">
        <v>29</v>
      </c>
      <c r="B19" s="23" t="s">
        <v>52</v>
      </c>
      <c r="C19" s="20">
        <f>3349.05*2</f>
        <v>6698.1</v>
      </c>
      <c r="D19" s="22"/>
      <c r="E19" s="22"/>
      <c r="F19" s="21">
        <f t="shared" si="0"/>
        <v>6698.1</v>
      </c>
      <c r="G19" s="20">
        <f>135.24*2</f>
        <v>270.48</v>
      </c>
      <c r="H19" s="22">
        <v>0</v>
      </c>
      <c r="I19" s="20">
        <f>260.87*2</f>
        <v>521.74</v>
      </c>
      <c r="J19" s="21">
        <f t="shared" si="1"/>
        <v>792.22</v>
      </c>
      <c r="K19" s="22">
        <f t="shared" si="2"/>
        <v>5905.88</v>
      </c>
    </row>
    <row r="20" spans="1:11" ht="16.5" customHeight="1">
      <c r="A20" s="23" t="s">
        <v>21</v>
      </c>
      <c r="B20" s="23" t="s">
        <v>53</v>
      </c>
      <c r="C20" s="20">
        <f>2325*2</f>
        <v>4650</v>
      </c>
      <c r="D20" s="22"/>
      <c r="E20" s="22"/>
      <c r="F20" s="21">
        <f t="shared" si="0"/>
        <v>4650</v>
      </c>
      <c r="G20" s="20">
        <v>0</v>
      </c>
      <c r="H20" s="22">
        <v>-25.86</v>
      </c>
      <c r="I20" s="20">
        <v>0</v>
      </c>
      <c r="J20" s="21">
        <f t="shared" si="1"/>
        <v>25.86</v>
      </c>
      <c r="K20" s="22">
        <f t="shared" si="2"/>
        <v>4624.1400000000003</v>
      </c>
    </row>
    <row r="21" spans="1:11" ht="16.5" customHeight="1">
      <c r="A21" s="23" t="s">
        <v>22</v>
      </c>
      <c r="B21" s="23" t="s">
        <v>54</v>
      </c>
      <c r="C21" s="20">
        <f>2868*2</f>
        <v>5736</v>
      </c>
      <c r="D21" s="22"/>
      <c r="E21" s="22"/>
      <c r="F21" s="21">
        <f t="shared" si="0"/>
        <v>5736</v>
      </c>
      <c r="G21" s="20">
        <f>62.62*2</f>
        <v>125.24</v>
      </c>
      <c r="H21" s="22">
        <v>0</v>
      </c>
      <c r="I21" s="20">
        <f>260.87*2</f>
        <v>521.74</v>
      </c>
      <c r="J21" s="21">
        <f t="shared" si="1"/>
        <v>646.98</v>
      </c>
      <c r="K21" s="22">
        <f t="shared" si="2"/>
        <v>5089.0200000000004</v>
      </c>
    </row>
    <row r="22" spans="1:11" ht="16.5" customHeight="1">
      <c r="A22" s="23" t="s">
        <v>23</v>
      </c>
      <c r="B22" s="23" t="s">
        <v>55</v>
      </c>
      <c r="C22" s="20">
        <f>4381.05*2</f>
        <v>8762.1</v>
      </c>
      <c r="D22" s="22"/>
      <c r="E22" s="22"/>
      <c r="F22" s="21">
        <f t="shared" si="0"/>
        <v>8762.1</v>
      </c>
      <c r="G22" s="20">
        <f>412.62*2</f>
        <v>825.24</v>
      </c>
      <c r="H22" s="22">
        <v>0</v>
      </c>
      <c r="I22" s="20">
        <v>0</v>
      </c>
      <c r="J22" s="21">
        <f t="shared" si="1"/>
        <v>825.24</v>
      </c>
      <c r="K22" s="22">
        <f t="shared" si="2"/>
        <v>7936.8600000000006</v>
      </c>
    </row>
    <row r="23" spans="1:11" ht="16.5" customHeight="1">
      <c r="A23" s="23" t="s">
        <v>24</v>
      </c>
      <c r="B23" s="23" t="s">
        <v>56</v>
      </c>
      <c r="C23" s="20">
        <f>7716*2</f>
        <v>15432</v>
      </c>
      <c r="D23" s="22"/>
      <c r="E23" s="22"/>
      <c r="F23" s="21">
        <f t="shared" si="0"/>
        <v>15432</v>
      </c>
      <c r="G23" s="20">
        <f>1100.87*2</f>
        <v>2201.7399999999998</v>
      </c>
      <c r="H23" s="22">
        <v>0</v>
      </c>
      <c r="I23" s="20">
        <v>0</v>
      </c>
      <c r="J23" s="21">
        <f t="shared" si="1"/>
        <v>2201.7399999999998</v>
      </c>
      <c r="K23" s="22">
        <f t="shared" si="2"/>
        <v>13230.26</v>
      </c>
    </row>
    <row r="24" spans="1:11">
      <c r="A24" s="18" t="s">
        <v>25</v>
      </c>
      <c r="B24" s="18"/>
      <c r="C24" s="19">
        <f>C9+C10+C11+C12+C13+C14+C15+C16+C17+C18+C19+C20+C21+C22+C23</f>
        <v>102960.3</v>
      </c>
      <c r="D24" s="19">
        <f>D9+D10+D11+D12+D13+D14+D15+D16+D17+D18+D19+D20+D21+D22+D23</f>
        <v>3625.2</v>
      </c>
      <c r="E24" s="19">
        <f>E9++E10+E11+E12+E13+E14+E15+E16+E17+E18+E19+E20+E21+E22+E23</f>
        <v>0</v>
      </c>
      <c r="F24" s="19">
        <f>F9+F10+F11+F12+F13+F14+F15+F16+F17+F18+F19+F20+F21+F22+F23</f>
        <v>106585.5</v>
      </c>
      <c r="G24" s="19">
        <f>G9+G10+G11+G12+G13+G14+G15+G16+G17+G18+G19+G20+G21+G22+G23</f>
        <v>5782.7799999999988</v>
      </c>
      <c r="H24" s="19">
        <f>H9+H10+H11+H12+H13+H14+H15+H16+H17+H18+H19+H20+H21+H22+H23</f>
        <v>-25.86</v>
      </c>
      <c r="I24" s="19">
        <f>I9+I10+I11+I12+I13+I14+I15+I16+I17+I18+I19+I20+I21+I22+I23</f>
        <v>3119.7599999999993</v>
      </c>
      <c r="J24" s="19">
        <f>J9+J10+J11+J12+J13+J14+J15+J16+J17+J18+J19+J20++J21+J22+J23</f>
        <v>8928.3999999999978</v>
      </c>
      <c r="K24" s="19">
        <f>K9+K10+K11+K12+K13+K14+K15+K16+K17+K18+K19+K20+K21+K22+K23</f>
        <v>97657.1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B8" sqref="B8:B24"/>
    </sheetView>
  </sheetViews>
  <sheetFormatPr baseColWidth="10" defaultRowHeight="15"/>
  <cols>
    <col min="1" max="1" width="30.7109375" customWidth="1"/>
    <col min="2" max="2" width="30.7109375" style="1" customWidth="1"/>
    <col min="3" max="3" width="14" customWidth="1"/>
    <col min="5" max="5" width="14.5703125" customWidth="1"/>
    <col min="6" max="6" width="16.85546875" customWidth="1"/>
    <col min="10" max="10" width="16.85546875" customWidth="1"/>
  </cols>
  <sheetData>
    <row r="1" spans="1:11">
      <c r="A1" s="3"/>
      <c r="B1" s="3"/>
      <c r="C1" s="3"/>
      <c r="D1" s="3"/>
      <c r="E1" s="3"/>
      <c r="F1" s="3"/>
      <c r="G1" s="3"/>
      <c r="H1" s="2"/>
      <c r="I1" s="2"/>
      <c r="J1" s="1"/>
      <c r="K1" s="1"/>
    </row>
    <row r="2" spans="1:11">
      <c r="A2" s="3"/>
      <c r="B2" s="3"/>
      <c r="C2" s="3"/>
      <c r="D2" s="3"/>
      <c r="E2" s="3"/>
      <c r="F2" s="3"/>
      <c r="G2" s="3"/>
      <c r="H2" s="3"/>
      <c r="I2" s="3"/>
      <c r="J2" s="2"/>
      <c r="K2" s="2"/>
    </row>
    <row r="3" spans="1:11">
      <c r="A3" s="4" t="s">
        <v>0</v>
      </c>
      <c r="B3" s="4"/>
      <c r="C3" s="5"/>
      <c r="D3" s="5"/>
      <c r="E3" s="5"/>
      <c r="F3" s="6"/>
      <c r="G3" s="6"/>
      <c r="H3" s="3"/>
      <c r="I3" s="3"/>
      <c r="J3" s="2"/>
      <c r="K3" s="2"/>
    </row>
    <row r="4" spans="1:11">
      <c r="A4" s="8" t="s">
        <v>31</v>
      </c>
      <c r="B4" s="8"/>
      <c r="C4" s="5"/>
      <c r="D4" s="5"/>
      <c r="E4" s="5"/>
      <c r="F4" s="6"/>
      <c r="G4" s="6"/>
      <c r="H4" s="9"/>
      <c r="I4" s="9"/>
      <c r="J4" s="10"/>
      <c r="K4" s="11"/>
    </row>
    <row r="5" spans="1:11">
      <c r="A5" s="5" t="s">
        <v>1</v>
      </c>
      <c r="B5" s="5"/>
      <c r="C5" s="5"/>
      <c r="D5" s="5"/>
      <c r="E5" s="5"/>
      <c r="F5" s="6"/>
      <c r="G5" s="6"/>
      <c r="H5" s="2"/>
      <c r="I5" s="2"/>
      <c r="J5" s="2"/>
      <c r="K5" s="2"/>
    </row>
    <row r="6" spans="1:11">
      <c r="A6" s="12"/>
      <c r="B6" s="12"/>
      <c r="C6" s="6"/>
      <c r="D6" s="6"/>
      <c r="E6" s="6"/>
      <c r="F6" s="7"/>
      <c r="G6" s="6"/>
      <c r="H6" s="3"/>
      <c r="I6" s="3"/>
      <c r="J6" s="2"/>
      <c r="K6" s="2"/>
    </row>
    <row r="7" spans="1:11">
      <c r="A7" s="6"/>
      <c r="B7" s="6"/>
      <c r="C7" s="6"/>
      <c r="D7" s="6"/>
      <c r="E7" s="6"/>
      <c r="F7" s="6"/>
      <c r="G7" s="13"/>
      <c r="H7" s="3"/>
      <c r="I7" s="3"/>
      <c r="J7" s="2"/>
      <c r="K7" s="2"/>
    </row>
    <row r="8" spans="1:11" ht="31.5">
      <c r="A8" s="14" t="s">
        <v>2</v>
      </c>
      <c r="B8" s="14" t="s">
        <v>41</v>
      </c>
      <c r="C8" s="15" t="s">
        <v>3</v>
      </c>
      <c r="D8" s="15" t="s">
        <v>4</v>
      </c>
      <c r="E8" s="15" t="s">
        <v>26</v>
      </c>
      <c r="F8" s="16" t="s">
        <v>5</v>
      </c>
      <c r="G8" s="15" t="s">
        <v>6</v>
      </c>
      <c r="H8" s="17" t="s">
        <v>7</v>
      </c>
      <c r="I8" s="17" t="s">
        <v>8</v>
      </c>
      <c r="J8" s="16" t="s">
        <v>9</v>
      </c>
      <c r="K8" s="15" t="s">
        <v>10</v>
      </c>
    </row>
    <row r="9" spans="1:11" ht="15" customHeight="1">
      <c r="A9" s="23" t="s">
        <v>11</v>
      </c>
      <c r="B9" s="23" t="s">
        <v>42</v>
      </c>
      <c r="C9" s="20">
        <f>3915*2</f>
        <v>7830</v>
      </c>
      <c r="D9" s="22"/>
      <c r="E9" s="22"/>
      <c r="F9" s="21">
        <f t="shared" ref="F9:F23" si="0">C9+D9+E9</f>
        <v>7830</v>
      </c>
      <c r="G9" s="20">
        <f>335.43*2</f>
        <v>670.86</v>
      </c>
      <c r="H9" s="22">
        <v>0</v>
      </c>
      <c r="I9" s="20">
        <v>500</v>
      </c>
      <c r="J9" s="21">
        <f t="shared" ref="J9:J23" si="1">G9-H9+I9</f>
        <v>1170.8600000000001</v>
      </c>
      <c r="K9" s="22">
        <f>F9-J9+E9</f>
        <v>6659.1399999999994</v>
      </c>
    </row>
    <row r="10" spans="1:11" ht="15" customHeight="1">
      <c r="A10" s="23" t="s">
        <v>12</v>
      </c>
      <c r="B10" s="23" t="s">
        <v>43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v>434.78</v>
      </c>
      <c r="J10" s="21">
        <f t="shared" si="1"/>
        <v>567.19999999999993</v>
      </c>
      <c r="K10" s="22">
        <f>F10-J10+E10</f>
        <v>5234.8</v>
      </c>
    </row>
    <row r="11" spans="1:11" ht="15" customHeight="1">
      <c r="A11" s="23" t="s">
        <v>13</v>
      </c>
      <c r="B11" s="23" t="s">
        <v>44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478.26</v>
      </c>
      <c r="J11" s="21">
        <f t="shared" si="1"/>
        <v>610.67999999999995</v>
      </c>
      <c r="K11" s="22">
        <f>F11-J11</f>
        <v>5191.32</v>
      </c>
    </row>
    <row r="12" spans="1:11" ht="15" customHeight="1">
      <c r="A12" s="23" t="s">
        <v>15</v>
      </c>
      <c r="B12" s="23" t="s">
        <v>45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v>0</v>
      </c>
      <c r="J12" s="21">
        <f t="shared" si="1"/>
        <v>132.41999999999999</v>
      </c>
      <c r="K12" s="22">
        <f>F12-J12</f>
        <v>5669.58</v>
      </c>
    </row>
    <row r="13" spans="1:11" ht="15" customHeight="1">
      <c r="A13" s="23" t="s">
        <v>14</v>
      </c>
      <c r="B13" s="23" t="s">
        <v>46</v>
      </c>
      <c r="C13" s="20">
        <f>2901*2</f>
        <v>5802</v>
      </c>
      <c r="D13" s="22"/>
      <c r="E13" s="22"/>
      <c r="F13" s="21">
        <f t="shared" si="0"/>
        <v>5802</v>
      </c>
      <c r="G13" s="20">
        <f>66.21*2</f>
        <v>132.41999999999999</v>
      </c>
      <c r="H13" s="22">
        <v>0</v>
      </c>
      <c r="I13" s="20">
        <f>434.78*2</f>
        <v>869.56</v>
      </c>
      <c r="J13" s="21">
        <f t="shared" si="1"/>
        <v>1001.9799999999999</v>
      </c>
      <c r="K13" s="22">
        <f>F13-J13+E13</f>
        <v>4800.0200000000004</v>
      </c>
    </row>
    <row r="14" spans="1:11" ht="15" customHeight="1">
      <c r="A14" s="23" t="s">
        <v>16</v>
      </c>
      <c r="B14" s="23" t="s">
        <v>47</v>
      </c>
      <c r="C14" s="20">
        <f>3933*2</f>
        <v>7866</v>
      </c>
      <c r="D14" s="22"/>
      <c r="E14" s="22"/>
      <c r="F14" s="21">
        <f t="shared" si="0"/>
        <v>7866</v>
      </c>
      <c r="G14" s="20">
        <f>338.31*2</f>
        <v>676.62</v>
      </c>
      <c r="H14" s="22">
        <v>0</v>
      </c>
      <c r="I14" s="20">
        <v>0</v>
      </c>
      <c r="J14" s="21">
        <f t="shared" si="1"/>
        <v>676.62</v>
      </c>
      <c r="K14" s="22">
        <f>F14-J14+E14</f>
        <v>7189.38</v>
      </c>
    </row>
    <row r="15" spans="1:11" ht="15" customHeight="1">
      <c r="A15" s="23" t="s">
        <v>17</v>
      </c>
      <c r="B15" s="23" t="s">
        <v>48</v>
      </c>
      <c r="C15" s="20">
        <f>2868*2</f>
        <v>5736</v>
      </c>
      <c r="D15" s="20"/>
      <c r="E15" s="20"/>
      <c r="F15" s="21">
        <f t="shared" si="0"/>
        <v>5736</v>
      </c>
      <c r="G15" s="20">
        <f>62.62*2</f>
        <v>125.24</v>
      </c>
      <c r="H15" s="22">
        <v>0</v>
      </c>
      <c r="I15" s="20">
        <v>0</v>
      </c>
      <c r="J15" s="21">
        <f t="shared" si="1"/>
        <v>125.24</v>
      </c>
      <c r="K15" s="22">
        <f>F15-J15+I15</f>
        <v>5610.76</v>
      </c>
    </row>
    <row r="16" spans="1:11" ht="15" customHeight="1">
      <c r="A16" s="23" t="s">
        <v>18</v>
      </c>
      <c r="B16" s="23" t="s">
        <v>49</v>
      </c>
      <c r="C16" s="20">
        <f>2785.05*2</f>
        <v>5570.1</v>
      </c>
      <c r="D16" s="20"/>
      <c r="E16" s="20"/>
      <c r="F16" s="21">
        <f t="shared" si="0"/>
        <v>5570.1</v>
      </c>
      <c r="G16" s="20">
        <f>53.6*2</f>
        <v>107.2</v>
      </c>
      <c r="H16" s="22">
        <v>0</v>
      </c>
      <c r="I16" s="20">
        <v>0</v>
      </c>
      <c r="J16" s="21">
        <f t="shared" si="1"/>
        <v>107.2</v>
      </c>
      <c r="K16" s="22">
        <f t="shared" ref="K16:K23" si="2">F16-J16+E16</f>
        <v>5462.9000000000005</v>
      </c>
    </row>
    <row r="17" spans="1:11" ht="15" customHeight="1">
      <c r="A17" s="23" t="s">
        <v>19</v>
      </c>
      <c r="B17" s="23" t="s">
        <v>50</v>
      </c>
      <c r="C17" s="20">
        <f>2868*2</f>
        <v>5736</v>
      </c>
      <c r="D17" s="22"/>
      <c r="E17" s="22"/>
      <c r="F17" s="21">
        <f t="shared" si="0"/>
        <v>5736</v>
      </c>
      <c r="G17" s="20">
        <f>62.62*2</f>
        <v>125.24</v>
      </c>
      <c r="H17" s="22">
        <v>0</v>
      </c>
      <c r="I17" s="20">
        <v>228.46</v>
      </c>
      <c r="J17" s="21">
        <f t="shared" si="1"/>
        <v>353.7</v>
      </c>
      <c r="K17" s="22">
        <f t="shared" si="2"/>
        <v>5382.3</v>
      </c>
    </row>
    <row r="18" spans="1:11" ht="15" customHeight="1">
      <c r="A18" s="23" t="s">
        <v>20</v>
      </c>
      <c r="B18" s="23" t="s">
        <v>51</v>
      </c>
      <c r="C18" s="20">
        <f>2868*2</f>
        <v>5736</v>
      </c>
      <c r="D18" s="20"/>
      <c r="E18" s="20"/>
      <c r="F18" s="21">
        <f t="shared" si="0"/>
        <v>5736</v>
      </c>
      <c r="G18" s="20">
        <f>62.62*2</f>
        <v>125.24</v>
      </c>
      <c r="H18" s="22">
        <v>0</v>
      </c>
      <c r="I18" s="20">
        <v>0</v>
      </c>
      <c r="J18" s="21">
        <f t="shared" si="1"/>
        <v>125.24</v>
      </c>
      <c r="K18" s="22">
        <f t="shared" si="2"/>
        <v>5610.76</v>
      </c>
    </row>
    <row r="19" spans="1:11" ht="15" customHeight="1">
      <c r="A19" s="23" t="s">
        <v>29</v>
      </c>
      <c r="B19" s="23" t="s">
        <v>52</v>
      </c>
      <c r="C19" s="20">
        <f>3349.05*2</f>
        <v>6698.1</v>
      </c>
      <c r="D19" s="22"/>
      <c r="E19" s="22"/>
      <c r="F19" s="21">
        <f t="shared" si="0"/>
        <v>6698.1</v>
      </c>
      <c r="G19" s="20">
        <f>135.24*2</f>
        <v>270.48</v>
      </c>
      <c r="H19" s="22">
        <v>0</v>
      </c>
      <c r="I19" s="20">
        <f>260.87*2</f>
        <v>521.74</v>
      </c>
      <c r="J19" s="21">
        <f t="shared" si="1"/>
        <v>792.22</v>
      </c>
      <c r="K19" s="22">
        <f t="shared" si="2"/>
        <v>5905.88</v>
      </c>
    </row>
    <row r="20" spans="1:11" ht="15" customHeight="1">
      <c r="A20" s="23" t="s">
        <v>21</v>
      </c>
      <c r="B20" s="23" t="s">
        <v>53</v>
      </c>
      <c r="C20" s="20">
        <f>2325*2</f>
        <v>4650</v>
      </c>
      <c r="D20" s="22"/>
      <c r="E20" s="22"/>
      <c r="F20" s="21">
        <f t="shared" si="0"/>
        <v>4650</v>
      </c>
      <c r="G20" s="20">
        <v>0</v>
      </c>
      <c r="H20" s="22">
        <v>-25.86</v>
      </c>
      <c r="I20" s="20">
        <v>0</v>
      </c>
      <c r="J20" s="21">
        <f t="shared" si="1"/>
        <v>25.86</v>
      </c>
      <c r="K20" s="22">
        <f t="shared" si="2"/>
        <v>4624.1400000000003</v>
      </c>
    </row>
    <row r="21" spans="1:11" ht="15" customHeight="1">
      <c r="A21" s="23" t="s">
        <v>22</v>
      </c>
      <c r="B21" s="23" t="s">
        <v>54</v>
      </c>
      <c r="C21" s="20">
        <f>2868*2</f>
        <v>5736</v>
      </c>
      <c r="D21" s="22"/>
      <c r="E21" s="22"/>
      <c r="F21" s="21">
        <f t="shared" si="0"/>
        <v>5736</v>
      </c>
      <c r="G21" s="20">
        <f>62.62*2</f>
        <v>125.24</v>
      </c>
      <c r="H21" s="22">
        <v>0</v>
      </c>
      <c r="I21" s="20">
        <f>260.87*2</f>
        <v>521.74</v>
      </c>
      <c r="J21" s="21">
        <f t="shared" si="1"/>
        <v>646.98</v>
      </c>
      <c r="K21" s="22">
        <f t="shared" si="2"/>
        <v>5089.0200000000004</v>
      </c>
    </row>
    <row r="22" spans="1:11" ht="15" customHeight="1">
      <c r="A22" s="23" t="s">
        <v>23</v>
      </c>
      <c r="B22" s="23" t="s">
        <v>55</v>
      </c>
      <c r="C22" s="20">
        <f>4381.05*2</f>
        <v>8762.1</v>
      </c>
      <c r="D22" s="22"/>
      <c r="E22" s="22"/>
      <c r="F22" s="21">
        <f t="shared" si="0"/>
        <v>8762.1</v>
      </c>
      <c r="G22" s="20">
        <f>412.62*2</f>
        <v>825.24</v>
      </c>
      <c r="H22" s="22">
        <v>0</v>
      </c>
      <c r="I22" s="20">
        <v>0</v>
      </c>
      <c r="J22" s="21">
        <f t="shared" si="1"/>
        <v>825.24</v>
      </c>
      <c r="K22" s="22">
        <f t="shared" si="2"/>
        <v>7936.8600000000006</v>
      </c>
    </row>
    <row r="23" spans="1:11" ht="15" customHeight="1">
      <c r="A23" s="23" t="s">
        <v>24</v>
      </c>
      <c r="B23" s="23" t="s">
        <v>56</v>
      </c>
      <c r="C23" s="20">
        <f>7716*2</f>
        <v>15432</v>
      </c>
      <c r="D23" s="22"/>
      <c r="E23" s="22"/>
      <c r="F23" s="21">
        <f t="shared" si="0"/>
        <v>15432</v>
      </c>
      <c r="G23" s="20">
        <f>1100.87*2</f>
        <v>2201.7399999999998</v>
      </c>
      <c r="H23" s="22">
        <v>0</v>
      </c>
      <c r="I23" s="20">
        <v>2000</v>
      </c>
      <c r="J23" s="21">
        <f t="shared" si="1"/>
        <v>4201.74</v>
      </c>
      <c r="K23" s="22">
        <f t="shared" si="2"/>
        <v>11230.26</v>
      </c>
    </row>
    <row r="24" spans="1:11">
      <c r="A24" s="18" t="s">
        <v>25</v>
      </c>
      <c r="B24" s="18"/>
      <c r="C24" s="19">
        <f>C9+C10+C11+C12+C13+C14+C15+C16+C17+C18+C19+C20+C21+C22+C23</f>
        <v>102960.3</v>
      </c>
      <c r="D24" s="19">
        <f>D9+D10+D11+D12+D13+D14+D15+D16+D17+D18+D19+D20+D21+D22+D23</f>
        <v>0</v>
      </c>
      <c r="E24" s="19">
        <f>E9++E10+E11+E12+E13+E14+E15+E16+E17+E18+E19+E20+E21+E22+E23</f>
        <v>0</v>
      </c>
      <c r="F24" s="19">
        <f>F9+F10+F11+F12+F13+F14+F15+F16+F17+F18+F19+F20+F21+F22+F23</f>
        <v>102960.3</v>
      </c>
      <c r="G24" s="19">
        <f>G9+G10+G11+G12+G13+G14+G15+G16+G17+G18+G19+G20+G21+G22+G23</f>
        <v>5782.7799999999988</v>
      </c>
      <c r="H24" s="19">
        <f>H9+H10+H11+H12+H13+H14+H15+H16+H17+H18+H19+H20+H21+H22+H23</f>
        <v>-25.86</v>
      </c>
      <c r="I24" s="19">
        <f>I9+I10+I11+I12+I13+I14+I15+I16+I17+I18+I19+I20+I21+I22+I23</f>
        <v>5554.54</v>
      </c>
      <c r="J24" s="19">
        <f>J9+J10+J11+J12+J13+J14+J15+J16+J17+J18+J19+J20++J21+J22+J23</f>
        <v>11363.179999999998</v>
      </c>
      <c r="K24" s="19">
        <f>K9+K10+K11+K12+K13+K14+K15+K16+K17+K18+K19+K20+K21+K22+K23</f>
        <v>91597.12000000001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B8" sqref="B8:B24"/>
    </sheetView>
  </sheetViews>
  <sheetFormatPr baseColWidth="10" defaultRowHeight="15"/>
  <cols>
    <col min="1" max="1" width="32.140625" customWidth="1"/>
    <col min="2" max="2" width="32.140625" style="1" customWidth="1"/>
    <col min="3" max="3" width="15.7109375" customWidth="1"/>
    <col min="4" max="4" width="12.5703125" customWidth="1"/>
    <col min="6" max="6" width="17.85546875" customWidth="1"/>
    <col min="10" max="10" width="16.5703125" customWidth="1"/>
    <col min="11" max="11" width="15.42578125" customWidth="1"/>
  </cols>
  <sheetData>
    <row r="1" spans="1:11">
      <c r="A1" s="3"/>
      <c r="B1" s="3"/>
      <c r="C1" s="3"/>
      <c r="D1" s="3"/>
      <c r="E1" s="3"/>
      <c r="F1" s="3"/>
      <c r="G1" s="3"/>
      <c r="H1" s="2"/>
      <c r="I1" s="2"/>
      <c r="J1" s="1"/>
      <c r="K1" s="1"/>
    </row>
    <row r="2" spans="1:11">
      <c r="A2" s="3"/>
      <c r="B2" s="3"/>
      <c r="C2" s="3"/>
      <c r="D2" s="3"/>
      <c r="E2" s="3"/>
      <c r="F2" s="3"/>
      <c r="G2" s="3"/>
      <c r="H2" s="3"/>
      <c r="I2" s="3"/>
      <c r="J2" s="2"/>
      <c r="K2" s="2"/>
    </row>
    <row r="3" spans="1:11">
      <c r="A3" s="4" t="s">
        <v>0</v>
      </c>
      <c r="B3" s="4"/>
      <c r="C3" s="5"/>
      <c r="D3" s="5"/>
      <c r="E3" s="5"/>
      <c r="F3" s="6"/>
      <c r="G3" s="6"/>
      <c r="H3" s="3"/>
      <c r="I3" s="3"/>
      <c r="J3" s="2"/>
      <c r="K3" s="2"/>
    </row>
    <row r="4" spans="1:11">
      <c r="A4" s="8" t="s">
        <v>32</v>
      </c>
      <c r="B4" s="8"/>
      <c r="C4" s="5"/>
      <c r="D4" s="5"/>
      <c r="E4" s="5"/>
      <c r="F4" s="6"/>
      <c r="G4" s="6"/>
      <c r="H4" s="9"/>
      <c r="I4" s="9"/>
      <c r="J4" s="10"/>
      <c r="K4" s="11"/>
    </row>
    <row r="5" spans="1:11">
      <c r="A5" s="5" t="s">
        <v>1</v>
      </c>
      <c r="B5" s="5"/>
      <c r="C5" s="5"/>
      <c r="D5" s="5"/>
      <c r="E5" s="5"/>
      <c r="F5" s="6"/>
      <c r="G5" s="6"/>
      <c r="H5" s="2"/>
      <c r="I5" s="2"/>
      <c r="J5" s="2"/>
      <c r="K5" s="2"/>
    </row>
    <row r="6" spans="1:11">
      <c r="A6" s="12"/>
      <c r="B6" s="12"/>
      <c r="C6" s="6"/>
      <c r="D6" s="6"/>
      <c r="E6" s="6"/>
      <c r="F6" s="7"/>
      <c r="G6" s="6"/>
      <c r="H6" s="3"/>
      <c r="I6" s="3"/>
      <c r="J6" s="2"/>
      <c r="K6" s="2"/>
    </row>
    <row r="7" spans="1:11">
      <c r="A7" s="6"/>
      <c r="B7" s="6"/>
      <c r="C7" s="6"/>
      <c r="D7" s="6"/>
      <c r="E7" s="6"/>
      <c r="F7" s="6"/>
      <c r="G7" s="13"/>
      <c r="H7" s="3"/>
      <c r="I7" s="3"/>
      <c r="J7" s="2"/>
      <c r="K7" s="2"/>
    </row>
    <row r="8" spans="1:11" ht="31.5">
      <c r="A8" s="14" t="s">
        <v>2</v>
      </c>
      <c r="B8" s="14" t="s">
        <v>41</v>
      </c>
      <c r="C8" s="15" t="s">
        <v>3</v>
      </c>
      <c r="D8" s="15" t="s">
        <v>4</v>
      </c>
      <c r="E8" s="15" t="s">
        <v>26</v>
      </c>
      <c r="F8" s="16" t="s">
        <v>5</v>
      </c>
      <c r="G8" s="15" t="s">
        <v>6</v>
      </c>
      <c r="H8" s="17" t="s">
        <v>7</v>
      </c>
      <c r="I8" s="17" t="s">
        <v>8</v>
      </c>
      <c r="J8" s="16" t="s">
        <v>9</v>
      </c>
      <c r="K8" s="15" t="s">
        <v>10</v>
      </c>
    </row>
    <row r="9" spans="1:11" ht="15" customHeight="1">
      <c r="A9" s="23" t="s">
        <v>11</v>
      </c>
      <c r="B9" s="23" t="s">
        <v>42</v>
      </c>
      <c r="C9" s="20">
        <f>3915*2</f>
        <v>7830</v>
      </c>
      <c r="D9" s="22">
        <v>908.8</v>
      </c>
      <c r="E9" s="22"/>
      <c r="F9" s="21">
        <f t="shared" ref="F9:F23" si="0">C9+D9+E9</f>
        <v>8738.7999999999993</v>
      </c>
      <c r="G9" s="20">
        <f>335.43*2</f>
        <v>670.86</v>
      </c>
      <c r="H9" s="22">
        <v>0</v>
      </c>
      <c r="I9" s="20">
        <f>500*2</f>
        <v>1000</v>
      </c>
      <c r="J9" s="21">
        <f t="shared" ref="J9:J23" si="1">G9-H9+I9</f>
        <v>1670.8600000000001</v>
      </c>
      <c r="K9" s="22">
        <f>C9+D9-J9</f>
        <v>7067.9399999999987</v>
      </c>
    </row>
    <row r="10" spans="1:11" ht="15" customHeight="1">
      <c r="A10" s="23" t="s">
        <v>12</v>
      </c>
      <c r="B10" s="23" t="s">
        <v>43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434.78*2</f>
        <v>869.56</v>
      </c>
      <c r="J10" s="21">
        <f t="shared" si="1"/>
        <v>1001.9799999999999</v>
      </c>
      <c r="K10" s="22">
        <f>F10-J10+E10</f>
        <v>4800.0200000000004</v>
      </c>
    </row>
    <row r="11" spans="1:11" ht="15" customHeight="1">
      <c r="A11" s="23" t="s">
        <v>13</v>
      </c>
      <c r="B11" s="23" t="s">
        <v>44</v>
      </c>
      <c r="C11" s="20">
        <f>2901*2</f>
        <v>5802</v>
      </c>
      <c r="D11" s="22">
        <v>386.8</v>
      </c>
      <c r="E11" s="22"/>
      <c r="F11" s="21">
        <f t="shared" si="0"/>
        <v>6188.8</v>
      </c>
      <c r="G11" s="20">
        <f>66.21*2</f>
        <v>132.41999999999999</v>
      </c>
      <c r="H11" s="22">
        <v>0</v>
      </c>
      <c r="I11" s="20">
        <f>478.26*2</f>
        <v>956.52</v>
      </c>
      <c r="J11" s="21">
        <f t="shared" si="1"/>
        <v>1088.94</v>
      </c>
      <c r="K11" s="22">
        <f>C11+D11-J11</f>
        <v>5099.8600000000006</v>
      </c>
    </row>
    <row r="12" spans="1:11" ht="15" customHeight="1">
      <c r="A12" s="23" t="s">
        <v>15</v>
      </c>
      <c r="B12" s="23" t="s">
        <v>45</v>
      </c>
      <c r="C12" s="20">
        <f>2901*2</f>
        <v>5802</v>
      </c>
      <c r="D12" s="22">
        <v>386.8</v>
      </c>
      <c r="E12" s="22"/>
      <c r="F12" s="21">
        <f t="shared" si="0"/>
        <v>6188.8</v>
      </c>
      <c r="G12" s="20">
        <f>66.21*2</f>
        <v>132.41999999999999</v>
      </c>
      <c r="H12" s="22">
        <v>0</v>
      </c>
      <c r="I12" s="20">
        <v>0</v>
      </c>
      <c r="J12" s="21">
        <f t="shared" si="1"/>
        <v>132.41999999999999</v>
      </c>
      <c r="K12" s="22">
        <f>F12-J12</f>
        <v>6056.38</v>
      </c>
    </row>
    <row r="13" spans="1:11" ht="15" customHeight="1">
      <c r="A13" s="23" t="s">
        <v>14</v>
      </c>
      <c r="B13" s="23" t="s">
        <v>46</v>
      </c>
      <c r="C13" s="20">
        <f>2901*2</f>
        <v>5802</v>
      </c>
      <c r="D13" s="22">
        <v>261</v>
      </c>
      <c r="E13" s="22"/>
      <c r="F13" s="21">
        <f t="shared" si="0"/>
        <v>6063</v>
      </c>
      <c r="G13" s="20">
        <f>66.21*2</f>
        <v>132.41999999999999</v>
      </c>
      <c r="H13" s="22">
        <v>0</v>
      </c>
      <c r="I13" s="20">
        <f>434.78*2</f>
        <v>869.56</v>
      </c>
      <c r="J13" s="21">
        <f t="shared" si="1"/>
        <v>1001.9799999999999</v>
      </c>
      <c r="K13" s="22">
        <f>F13-J13+E13</f>
        <v>5061.0200000000004</v>
      </c>
    </row>
    <row r="14" spans="1:11" ht="15" customHeight="1">
      <c r="A14" s="23" t="s">
        <v>16</v>
      </c>
      <c r="B14" s="23" t="s">
        <v>47</v>
      </c>
      <c r="C14" s="20">
        <f>3933*2</f>
        <v>7866</v>
      </c>
      <c r="D14" s="22">
        <v>2524.4</v>
      </c>
      <c r="E14" s="22"/>
      <c r="F14" s="21">
        <f t="shared" si="0"/>
        <v>10390.4</v>
      </c>
      <c r="G14" s="20">
        <f>338.31*2</f>
        <v>676.62</v>
      </c>
      <c r="H14" s="22">
        <v>0</v>
      </c>
      <c r="I14" s="20">
        <v>0</v>
      </c>
      <c r="J14" s="21">
        <f t="shared" si="1"/>
        <v>676.62</v>
      </c>
      <c r="K14" s="22">
        <f>F14-J14+E14</f>
        <v>9713.7799999999988</v>
      </c>
    </row>
    <row r="15" spans="1:11" ht="15" customHeight="1">
      <c r="A15" s="23" t="s">
        <v>17</v>
      </c>
      <c r="B15" s="23" t="s">
        <v>48</v>
      </c>
      <c r="C15" s="20">
        <f>2868*2</f>
        <v>5736</v>
      </c>
      <c r="D15" s="20"/>
      <c r="E15" s="20"/>
      <c r="F15" s="21">
        <f t="shared" si="0"/>
        <v>5736</v>
      </c>
      <c r="G15" s="20">
        <f>62.62*2</f>
        <v>125.24</v>
      </c>
      <c r="H15" s="22">
        <v>0</v>
      </c>
      <c r="I15" s="20">
        <v>0</v>
      </c>
      <c r="J15" s="21">
        <f t="shared" si="1"/>
        <v>125.24</v>
      </c>
      <c r="K15" s="22">
        <f>F15-J15+I15</f>
        <v>5610.76</v>
      </c>
    </row>
    <row r="16" spans="1:11" ht="15" customHeight="1">
      <c r="A16" s="23" t="s">
        <v>18</v>
      </c>
      <c r="B16" s="23" t="s">
        <v>49</v>
      </c>
      <c r="C16" s="20">
        <f>2785.05*2</f>
        <v>5570.1</v>
      </c>
      <c r="D16" s="20"/>
      <c r="E16" s="20"/>
      <c r="F16" s="21">
        <f t="shared" si="0"/>
        <v>5570.1</v>
      </c>
      <c r="G16" s="20">
        <f>53.6*2</f>
        <v>107.2</v>
      </c>
      <c r="H16" s="22">
        <v>0</v>
      </c>
      <c r="I16" s="20">
        <v>0</v>
      </c>
      <c r="J16" s="21">
        <f t="shared" si="1"/>
        <v>107.2</v>
      </c>
      <c r="K16" s="22">
        <f t="shared" ref="K16:K23" si="2">F16-J16+E16</f>
        <v>5462.9000000000005</v>
      </c>
    </row>
    <row r="17" spans="1:11" ht="15" customHeight="1">
      <c r="A17" s="23" t="s">
        <v>19</v>
      </c>
      <c r="B17" s="23" t="s">
        <v>50</v>
      </c>
      <c r="C17" s="20">
        <f>2868*2</f>
        <v>5736</v>
      </c>
      <c r="D17" s="22"/>
      <c r="E17" s="22"/>
      <c r="F17" s="21">
        <f t="shared" si="0"/>
        <v>5736</v>
      </c>
      <c r="G17" s="20">
        <f>62.62*2</f>
        <v>125.24</v>
      </c>
      <c r="H17" s="22">
        <v>0</v>
      </c>
      <c r="I17" s="20">
        <f>228.46*2</f>
        <v>456.92</v>
      </c>
      <c r="J17" s="21">
        <f t="shared" si="1"/>
        <v>582.16</v>
      </c>
      <c r="K17" s="22">
        <f t="shared" si="2"/>
        <v>5153.84</v>
      </c>
    </row>
    <row r="18" spans="1:11" ht="15" customHeight="1">
      <c r="A18" s="23" t="s">
        <v>20</v>
      </c>
      <c r="B18" s="23" t="s">
        <v>51</v>
      </c>
      <c r="C18" s="20">
        <f>2868*2</f>
        <v>5736</v>
      </c>
      <c r="D18" s="20"/>
      <c r="E18" s="20"/>
      <c r="F18" s="21">
        <f t="shared" si="0"/>
        <v>5736</v>
      </c>
      <c r="G18" s="20">
        <f>62.62*2</f>
        <v>125.24</v>
      </c>
      <c r="H18" s="22">
        <v>0</v>
      </c>
      <c r="I18" s="20">
        <v>0</v>
      </c>
      <c r="J18" s="21">
        <f t="shared" si="1"/>
        <v>125.24</v>
      </c>
      <c r="K18" s="22">
        <f t="shared" si="2"/>
        <v>5610.76</v>
      </c>
    </row>
    <row r="19" spans="1:11" ht="15" customHeight="1">
      <c r="A19" s="23" t="s">
        <v>29</v>
      </c>
      <c r="B19" s="23" t="s">
        <v>52</v>
      </c>
      <c r="C19" s="20">
        <f>3349.05*2</f>
        <v>6698.1</v>
      </c>
      <c r="D19" s="22"/>
      <c r="E19" s="22"/>
      <c r="F19" s="21">
        <f t="shared" si="0"/>
        <v>6698.1</v>
      </c>
      <c r="G19" s="20">
        <f>135.24*2</f>
        <v>270.48</v>
      </c>
      <c r="H19" s="22">
        <v>0</v>
      </c>
      <c r="I19" s="20">
        <f>260.87*2</f>
        <v>521.74</v>
      </c>
      <c r="J19" s="21">
        <f t="shared" si="1"/>
        <v>792.22</v>
      </c>
      <c r="K19" s="22">
        <f t="shared" si="2"/>
        <v>5905.88</v>
      </c>
    </row>
    <row r="20" spans="1:11" ht="15" customHeight="1">
      <c r="A20" s="23" t="s">
        <v>21</v>
      </c>
      <c r="B20" s="23" t="s">
        <v>53</v>
      </c>
      <c r="C20" s="20">
        <f>2325*2</f>
        <v>4650</v>
      </c>
      <c r="D20" s="22"/>
      <c r="E20" s="22"/>
      <c r="F20" s="21">
        <f t="shared" si="0"/>
        <v>4650</v>
      </c>
      <c r="G20" s="20">
        <v>0</v>
      </c>
      <c r="H20" s="22">
        <f>25.86*2</f>
        <v>51.72</v>
      </c>
      <c r="I20" s="20">
        <v>0</v>
      </c>
      <c r="J20" s="21">
        <f t="shared" si="1"/>
        <v>-51.72</v>
      </c>
      <c r="K20" s="22">
        <f t="shared" si="2"/>
        <v>4701.72</v>
      </c>
    </row>
    <row r="21" spans="1:11" ht="15" customHeight="1">
      <c r="A21" s="23" t="s">
        <v>22</v>
      </c>
      <c r="B21" s="23" t="s">
        <v>54</v>
      </c>
      <c r="C21" s="20">
        <f>2868*2</f>
        <v>5736</v>
      </c>
      <c r="D21" s="22"/>
      <c r="E21" s="22"/>
      <c r="F21" s="21">
        <f t="shared" si="0"/>
        <v>5736</v>
      </c>
      <c r="G21" s="20">
        <f>62.62*2</f>
        <v>125.24</v>
      </c>
      <c r="H21" s="22">
        <v>0</v>
      </c>
      <c r="I21" s="20">
        <f>260.87*2</f>
        <v>521.74</v>
      </c>
      <c r="J21" s="21">
        <f t="shared" si="1"/>
        <v>646.98</v>
      </c>
      <c r="K21" s="22">
        <f t="shared" si="2"/>
        <v>5089.0200000000004</v>
      </c>
    </row>
    <row r="22" spans="1:11" ht="15" customHeight="1">
      <c r="A22" s="23" t="s">
        <v>23</v>
      </c>
      <c r="B22" s="23" t="s">
        <v>55</v>
      </c>
      <c r="C22" s="20">
        <f>4381.05*2</f>
        <v>8762.1</v>
      </c>
      <c r="D22" s="22"/>
      <c r="E22" s="22"/>
      <c r="F22" s="21">
        <f t="shared" si="0"/>
        <v>8762.1</v>
      </c>
      <c r="G22" s="20">
        <f>412.62*2</f>
        <v>825.24</v>
      </c>
      <c r="H22" s="22">
        <v>0</v>
      </c>
      <c r="I22" s="20">
        <v>0</v>
      </c>
      <c r="J22" s="21">
        <f t="shared" si="1"/>
        <v>825.24</v>
      </c>
      <c r="K22" s="22">
        <f t="shared" si="2"/>
        <v>7936.8600000000006</v>
      </c>
    </row>
    <row r="23" spans="1:11" ht="15" customHeight="1">
      <c r="A23" s="23" t="s">
        <v>24</v>
      </c>
      <c r="B23" s="23" t="s">
        <v>56</v>
      </c>
      <c r="C23" s="20">
        <f>7716*2</f>
        <v>15432</v>
      </c>
      <c r="D23" s="22"/>
      <c r="E23" s="22"/>
      <c r="F23" s="21">
        <f t="shared" si="0"/>
        <v>15432</v>
      </c>
      <c r="G23" s="20">
        <f>1100.87*2</f>
        <v>2201.7399999999998</v>
      </c>
      <c r="H23" s="22">
        <v>0</v>
      </c>
      <c r="I23" s="20">
        <v>2000</v>
      </c>
      <c r="J23" s="21">
        <f t="shared" si="1"/>
        <v>4201.74</v>
      </c>
      <c r="K23" s="22">
        <f t="shared" si="2"/>
        <v>11230.26</v>
      </c>
    </row>
    <row r="24" spans="1:11">
      <c r="A24" s="18" t="s">
        <v>25</v>
      </c>
      <c r="B24" s="18"/>
      <c r="C24" s="19">
        <f>C9+C10+C11+C12+C13+C14+C15+C16+C17+C18+C19+C20+C21+C22+C23</f>
        <v>102960.3</v>
      </c>
      <c r="D24" s="19">
        <f>D9+D10+D11+D12+D13+D14+D15+D16+D17+D18+D19+D20+D21+D22+D23</f>
        <v>4467.8</v>
      </c>
      <c r="E24" s="19">
        <f>E9++E10+E11+E12+E13+E14+E15+E16+E17+E18+E19+E20+E21+E22+E23</f>
        <v>0</v>
      </c>
      <c r="F24" s="19">
        <f>F9+F10+F11+F12+F13+F14+F15+F16+F17+F18+F19+F20+F21+F22+F23</f>
        <v>107428.1</v>
      </c>
      <c r="G24" s="19">
        <f>G9+G10+G11+G12+G13+G14+G15+G16+G17+G18+G19+G20+G21+G22+G23</f>
        <v>5782.7799999999988</v>
      </c>
      <c r="H24" s="19">
        <f>H9+H10+H11+H12+H13+H14+H15+H16+H17+H18+H19+H20+H21+H22+H23</f>
        <v>51.72</v>
      </c>
      <c r="I24" s="19">
        <f>I9+I10+I11+I12+I13+I14+I15+I16+I17+I18+I19+I20+I21+I22+I23</f>
        <v>7196.0399999999991</v>
      </c>
      <c r="J24" s="19">
        <f>J9+J10+J11+J12+J13+J14+J15+J16+J17+J18+J19+J20++J21+J22+J23</f>
        <v>12927.099999999999</v>
      </c>
      <c r="K24" s="19">
        <f>K9+K10+K11+K12+K13+K14+K15+K16+K17+K18+K19+K20+K21+K22+K23</f>
        <v>94501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topLeftCell="A2" workbookViewId="0">
      <selection activeCell="B8" sqref="B8:B24"/>
    </sheetView>
  </sheetViews>
  <sheetFormatPr baseColWidth="10" defaultRowHeight="15"/>
  <cols>
    <col min="1" max="1" width="33.140625" customWidth="1"/>
    <col min="2" max="2" width="33.140625" style="1" customWidth="1"/>
    <col min="3" max="3" width="13" customWidth="1"/>
    <col min="6" max="6" width="16.85546875" customWidth="1"/>
    <col min="10" max="10" width="16.5703125" customWidth="1"/>
    <col min="11" max="11" width="14.28515625" customWidth="1"/>
  </cols>
  <sheetData>
    <row r="1" spans="1:11">
      <c r="A1" s="3"/>
      <c r="B1" s="3"/>
      <c r="C1" s="3"/>
      <c r="D1" s="3"/>
      <c r="E1" s="3"/>
      <c r="F1" s="3"/>
      <c r="G1" s="3"/>
      <c r="H1" s="2"/>
      <c r="I1" s="2"/>
      <c r="J1" s="1"/>
      <c r="K1" s="1"/>
    </row>
    <row r="2" spans="1:11">
      <c r="A2" s="3"/>
      <c r="B2" s="3"/>
      <c r="C2" s="3"/>
      <c r="D2" s="3"/>
      <c r="E2" s="3"/>
      <c r="F2" s="3"/>
      <c r="G2" s="3"/>
      <c r="H2" s="3"/>
      <c r="I2" s="3"/>
      <c r="J2" s="2"/>
      <c r="K2" s="2"/>
    </row>
    <row r="3" spans="1:11">
      <c r="A3" s="4" t="s">
        <v>0</v>
      </c>
      <c r="B3" s="4"/>
      <c r="C3" s="5"/>
      <c r="D3" s="5"/>
      <c r="E3" s="5"/>
      <c r="F3" s="6"/>
      <c r="G3" s="6"/>
      <c r="H3" s="3"/>
      <c r="I3" s="3"/>
      <c r="J3" s="2"/>
      <c r="K3" s="2"/>
    </row>
    <row r="4" spans="1:11">
      <c r="A4" s="8" t="s">
        <v>33</v>
      </c>
      <c r="B4" s="8"/>
      <c r="C4" s="5"/>
      <c r="D4" s="5"/>
      <c r="E4" s="5"/>
      <c r="F4" s="6"/>
      <c r="G4" s="6"/>
      <c r="H4" s="9"/>
      <c r="I4" s="9"/>
      <c r="J4" s="10"/>
      <c r="K4" s="11"/>
    </row>
    <row r="5" spans="1:11">
      <c r="A5" s="5" t="s">
        <v>1</v>
      </c>
      <c r="B5" s="5"/>
      <c r="C5" s="5"/>
      <c r="D5" s="5"/>
      <c r="E5" s="5"/>
      <c r="F5" s="6"/>
      <c r="G5" s="6"/>
      <c r="H5" s="2"/>
      <c r="I5" s="2"/>
      <c r="J5" s="2"/>
      <c r="K5" s="2"/>
    </row>
    <row r="6" spans="1:11">
      <c r="A6" s="12"/>
      <c r="B6" s="12"/>
      <c r="C6" s="6"/>
      <c r="D6" s="6"/>
      <c r="E6" s="6"/>
      <c r="F6" s="7"/>
      <c r="G6" s="6"/>
      <c r="H6" s="3"/>
      <c r="I6" s="3"/>
      <c r="J6" s="2"/>
      <c r="K6" s="2"/>
    </row>
    <row r="7" spans="1:11">
      <c r="A7" s="6"/>
      <c r="B7" s="6"/>
      <c r="C7" s="6"/>
      <c r="D7" s="6"/>
      <c r="E7" s="6"/>
      <c r="F7" s="6"/>
      <c r="G7" s="13"/>
      <c r="H7" s="3"/>
      <c r="I7" s="3"/>
      <c r="J7" s="2"/>
      <c r="K7" s="2"/>
    </row>
    <row r="8" spans="1:11" ht="31.5">
      <c r="A8" s="14" t="s">
        <v>2</v>
      </c>
      <c r="B8" s="14" t="s">
        <v>41</v>
      </c>
      <c r="C8" s="15" t="s">
        <v>3</v>
      </c>
      <c r="D8" s="15" t="s">
        <v>4</v>
      </c>
      <c r="E8" s="15" t="s">
        <v>26</v>
      </c>
      <c r="F8" s="16" t="s">
        <v>5</v>
      </c>
      <c r="G8" s="15" t="s">
        <v>6</v>
      </c>
      <c r="H8" s="17" t="s">
        <v>7</v>
      </c>
      <c r="I8" s="17" t="s">
        <v>8</v>
      </c>
      <c r="J8" s="16" t="s">
        <v>9</v>
      </c>
      <c r="K8" s="15" t="s">
        <v>10</v>
      </c>
    </row>
    <row r="9" spans="1:11" ht="14.25" customHeight="1">
      <c r="A9" s="23" t="s">
        <v>11</v>
      </c>
      <c r="B9" s="23" t="s">
        <v>42</v>
      </c>
      <c r="C9" s="20">
        <f>3915*2</f>
        <v>7830</v>
      </c>
      <c r="D9" s="22">
        <v>1160.4000000000001</v>
      </c>
      <c r="E9" s="22"/>
      <c r="F9" s="21">
        <f t="shared" ref="F9:F23" si="0">C9+D9+E9</f>
        <v>8990.4</v>
      </c>
      <c r="G9" s="20">
        <f>335.43*2</f>
        <v>670.86</v>
      </c>
      <c r="H9" s="22">
        <v>0</v>
      </c>
      <c r="I9" s="20">
        <f>500*2</f>
        <v>1000</v>
      </c>
      <c r="J9" s="21">
        <f t="shared" ref="J9:J23" si="1">G9-H9+I9</f>
        <v>1670.8600000000001</v>
      </c>
      <c r="K9" s="22">
        <f>C9+D9-J9</f>
        <v>7319.5399999999991</v>
      </c>
    </row>
    <row r="10" spans="1:11" ht="14.25" customHeight="1">
      <c r="A10" s="23" t="s">
        <v>12</v>
      </c>
      <c r="B10" s="23" t="s">
        <v>43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434.78*2</f>
        <v>869.56</v>
      </c>
      <c r="J10" s="21">
        <f t="shared" si="1"/>
        <v>1001.9799999999999</v>
      </c>
      <c r="K10" s="22">
        <f>F10-J10+E10</f>
        <v>4800.0200000000004</v>
      </c>
    </row>
    <row r="11" spans="1:11" ht="14.25" customHeight="1">
      <c r="A11" s="23" t="s">
        <v>13</v>
      </c>
      <c r="B11" s="23" t="s">
        <v>44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f>478.26*2</f>
        <v>956.52</v>
      </c>
      <c r="J11" s="21">
        <f t="shared" si="1"/>
        <v>1088.94</v>
      </c>
      <c r="K11" s="22">
        <f>C11+D11-J11</f>
        <v>4713.0599999999995</v>
      </c>
    </row>
    <row r="12" spans="1:11" ht="14.25" customHeight="1">
      <c r="A12" s="23" t="s">
        <v>15</v>
      </c>
      <c r="B12" s="23" t="s">
        <v>45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v>0</v>
      </c>
      <c r="J12" s="21">
        <f t="shared" si="1"/>
        <v>132.41999999999999</v>
      </c>
      <c r="K12" s="22">
        <f>F12-J12</f>
        <v>5669.58</v>
      </c>
    </row>
    <row r="13" spans="1:11" ht="14.25" customHeight="1">
      <c r="A13" s="23" t="s">
        <v>14</v>
      </c>
      <c r="B13" s="23" t="s">
        <v>46</v>
      </c>
      <c r="C13" s="20">
        <f>2901*2</f>
        <v>5802</v>
      </c>
      <c r="D13" s="22"/>
      <c r="E13" s="22"/>
      <c r="F13" s="21">
        <f t="shared" si="0"/>
        <v>5802</v>
      </c>
      <c r="G13" s="20">
        <f>66.21*2</f>
        <v>132.41999999999999</v>
      </c>
      <c r="H13" s="22">
        <v>0</v>
      </c>
      <c r="I13" s="20">
        <f>434.78*2</f>
        <v>869.56</v>
      </c>
      <c r="J13" s="21">
        <f t="shared" si="1"/>
        <v>1001.9799999999999</v>
      </c>
      <c r="K13" s="22">
        <f>F13-J13+E13</f>
        <v>4800.0200000000004</v>
      </c>
    </row>
    <row r="14" spans="1:11" ht="14.25" customHeight="1">
      <c r="A14" s="23" t="s">
        <v>16</v>
      </c>
      <c r="B14" s="23" t="s">
        <v>47</v>
      </c>
      <c r="C14" s="20">
        <f>3933*2</f>
        <v>7866</v>
      </c>
      <c r="D14" s="22"/>
      <c r="E14" s="22"/>
      <c r="F14" s="21">
        <f t="shared" si="0"/>
        <v>7866</v>
      </c>
      <c r="G14" s="20">
        <f>338.31*2</f>
        <v>676.62</v>
      </c>
      <c r="H14" s="22">
        <v>0</v>
      </c>
      <c r="I14" s="20">
        <v>250</v>
      </c>
      <c r="J14" s="21">
        <f t="shared" si="1"/>
        <v>926.62</v>
      </c>
      <c r="K14" s="22">
        <f>F14-J14+E14</f>
        <v>6939.38</v>
      </c>
    </row>
    <row r="15" spans="1:11" ht="14.25" customHeight="1">
      <c r="A15" s="23" t="s">
        <v>17</v>
      </c>
      <c r="B15" s="23" t="s">
        <v>48</v>
      </c>
      <c r="C15" s="20">
        <f>2868*2</f>
        <v>5736</v>
      </c>
      <c r="D15" s="20"/>
      <c r="E15" s="20"/>
      <c r="F15" s="21">
        <f t="shared" si="0"/>
        <v>5736</v>
      </c>
      <c r="G15" s="20">
        <f>62.62*2</f>
        <v>125.24</v>
      </c>
      <c r="H15" s="22">
        <v>0</v>
      </c>
      <c r="I15" s="20">
        <v>0</v>
      </c>
      <c r="J15" s="21">
        <f t="shared" si="1"/>
        <v>125.24</v>
      </c>
      <c r="K15" s="22">
        <f>F15-J15+I15</f>
        <v>5610.76</v>
      </c>
    </row>
    <row r="16" spans="1:11" ht="14.25" customHeight="1">
      <c r="A16" s="23" t="s">
        <v>18</v>
      </c>
      <c r="B16" s="23" t="s">
        <v>49</v>
      </c>
      <c r="C16" s="20">
        <f>2785.05*2</f>
        <v>5570.1</v>
      </c>
      <c r="D16" s="20"/>
      <c r="E16" s="20"/>
      <c r="F16" s="21">
        <f t="shared" si="0"/>
        <v>5570.1</v>
      </c>
      <c r="G16" s="20">
        <f>53.6*2</f>
        <v>107.2</v>
      </c>
      <c r="H16" s="22">
        <v>0</v>
      </c>
      <c r="I16" s="20">
        <v>0</v>
      </c>
      <c r="J16" s="21">
        <f t="shared" si="1"/>
        <v>107.2</v>
      </c>
      <c r="K16" s="22">
        <f t="shared" ref="K16:K23" si="2">F16-J16+E16</f>
        <v>5462.9000000000005</v>
      </c>
    </row>
    <row r="17" spans="1:11" ht="14.25" customHeight="1">
      <c r="A17" s="23" t="s">
        <v>19</v>
      </c>
      <c r="B17" s="23" t="s">
        <v>50</v>
      </c>
      <c r="C17" s="20">
        <f>2868*2</f>
        <v>5736</v>
      </c>
      <c r="D17" s="22"/>
      <c r="E17" s="22"/>
      <c r="F17" s="21">
        <f t="shared" si="0"/>
        <v>5736</v>
      </c>
      <c r="G17" s="20">
        <f>62.62*2</f>
        <v>125.24</v>
      </c>
      <c r="H17" s="22">
        <v>0</v>
      </c>
      <c r="I17" s="20">
        <f>228.46+610.86</f>
        <v>839.32</v>
      </c>
      <c r="J17" s="21">
        <f t="shared" si="1"/>
        <v>964.56000000000006</v>
      </c>
      <c r="K17" s="22">
        <f>C17+D17-J17</f>
        <v>4771.4399999999996</v>
      </c>
    </row>
    <row r="18" spans="1:11" ht="14.25" customHeight="1">
      <c r="A18" s="23" t="s">
        <v>20</v>
      </c>
      <c r="B18" s="23" t="s">
        <v>51</v>
      </c>
      <c r="C18" s="20">
        <f>2868*2</f>
        <v>5736</v>
      </c>
      <c r="D18" s="20"/>
      <c r="E18" s="20"/>
      <c r="F18" s="21">
        <f t="shared" si="0"/>
        <v>5736</v>
      </c>
      <c r="G18" s="20">
        <f>62.62*2</f>
        <v>125.24</v>
      </c>
      <c r="H18" s="22">
        <v>0</v>
      </c>
      <c r="I18" s="20">
        <v>0</v>
      </c>
      <c r="J18" s="21">
        <f t="shared" si="1"/>
        <v>125.24</v>
      </c>
      <c r="K18" s="22">
        <f t="shared" si="2"/>
        <v>5610.76</v>
      </c>
    </row>
    <row r="19" spans="1:11" ht="14.25" customHeight="1">
      <c r="A19" s="23" t="s">
        <v>29</v>
      </c>
      <c r="B19" s="23" t="s">
        <v>52</v>
      </c>
      <c r="C19" s="20">
        <f>3349.05*2</f>
        <v>6698.1</v>
      </c>
      <c r="D19" s="22"/>
      <c r="E19" s="22"/>
      <c r="F19" s="21">
        <f t="shared" si="0"/>
        <v>6698.1</v>
      </c>
      <c r="G19" s="20">
        <f>135.24*2</f>
        <v>270.48</v>
      </c>
      <c r="H19" s="22">
        <v>0</v>
      </c>
      <c r="I19" s="20">
        <f>260.87*2</f>
        <v>521.74</v>
      </c>
      <c r="J19" s="21">
        <f t="shared" si="1"/>
        <v>792.22</v>
      </c>
      <c r="K19" s="22">
        <f t="shared" si="2"/>
        <v>5905.88</v>
      </c>
    </row>
    <row r="20" spans="1:11" ht="14.25" customHeight="1">
      <c r="A20" s="23" t="s">
        <v>21</v>
      </c>
      <c r="B20" s="23" t="s">
        <v>53</v>
      </c>
      <c r="C20" s="20">
        <f>2325*2</f>
        <v>4650</v>
      </c>
      <c r="D20" s="22"/>
      <c r="E20" s="22"/>
      <c r="F20" s="21">
        <f t="shared" si="0"/>
        <v>4650</v>
      </c>
      <c r="G20" s="20">
        <v>0</v>
      </c>
      <c r="H20" s="22">
        <f>25.86*2</f>
        <v>51.72</v>
      </c>
      <c r="I20" s="20">
        <v>233.34</v>
      </c>
      <c r="J20" s="21">
        <f>G20+I20-H20</f>
        <v>181.62</v>
      </c>
      <c r="K20" s="22">
        <f>C20+H20-J20</f>
        <v>4520.1000000000004</v>
      </c>
    </row>
    <row r="21" spans="1:11" ht="14.25" customHeight="1">
      <c r="A21" s="23" t="s">
        <v>22</v>
      </c>
      <c r="B21" s="23" t="s">
        <v>54</v>
      </c>
      <c r="C21" s="20">
        <f>2868*2</f>
        <v>5736</v>
      </c>
      <c r="D21" s="22"/>
      <c r="E21" s="22"/>
      <c r="F21" s="21">
        <f t="shared" si="0"/>
        <v>5736</v>
      </c>
      <c r="G21" s="20">
        <f>62.62*2</f>
        <v>125.24</v>
      </c>
      <c r="H21" s="22">
        <v>0</v>
      </c>
      <c r="I21" s="20">
        <f>260.87*2</f>
        <v>521.74</v>
      </c>
      <c r="J21" s="21">
        <f t="shared" si="1"/>
        <v>646.98</v>
      </c>
      <c r="K21" s="22">
        <f t="shared" si="2"/>
        <v>5089.0200000000004</v>
      </c>
    </row>
    <row r="22" spans="1:11" ht="14.25" customHeight="1">
      <c r="A22" s="23" t="s">
        <v>23</v>
      </c>
      <c r="B22" s="23" t="s">
        <v>55</v>
      </c>
      <c r="C22" s="20">
        <f>4381.05*2</f>
        <v>8762.1</v>
      </c>
      <c r="D22" s="22"/>
      <c r="E22" s="22"/>
      <c r="F22" s="21">
        <f t="shared" si="0"/>
        <v>8762.1</v>
      </c>
      <c r="G22" s="20">
        <f>412.62*2</f>
        <v>825.24</v>
      </c>
      <c r="H22" s="22">
        <v>0</v>
      </c>
      <c r="I22" s="20">
        <v>0</v>
      </c>
      <c r="J22" s="21">
        <f t="shared" si="1"/>
        <v>825.24</v>
      </c>
      <c r="K22" s="22">
        <f t="shared" si="2"/>
        <v>7936.8600000000006</v>
      </c>
    </row>
    <row r="23" spans="1:11" ht="14.25" customHeight="1">
      <c r="A23" s="23" t="s">
        <v>24</v>
      </c>
      <c r="B23" s="23" t="s">
        <v>56</v>
      </c>
      <c r="C23" s="20">
        <f>7716*2</f>
        <v>15432</v>
      </c>
      <c r="D23" s="22"/>
      <c r="E23" s="22"/>
      <c r="F23" s="21">
        <f t="shared" si="0"/>
        <v>15432</v>
      </c>
      <c r="G23" s="20">
        <f>1100.87*2</f>
        <v>2201.7399999999998</v>
      </c>
      <c r="H23" s="22">
        <v>0</v>
      </c>
      <c r="I23" s="20">
        <v>2000</v>
      </c>
      <c r="J23" s="21">
        <f t="shared" si="1"/>
        <v>4201.74</v>
      </c>
      <c r="K23" s="22">
        <f t="shared" si="2"/>
        <v>11230.26</v>
      </c>
    </row>
    <row r="24" spans="1:11">
      <c r="A24" s="18" t="s">
        <v>25</v>
      </c>
      <c r="B24" s="18"/>
      <c r="C24" s="19">
        <f>C9+C10+C11+C12+C13+C14+C15+C16+C17+C18+C19+C20+C21+C22+C23</f>
        <v>102960.3</v>
      </c>
      <c r="D24" s="19">
        <f>D9+D10+D11+D12+D13+D14+D15+D16+D17+D18+D19+D20+D21+D22+D23</f>
        <v>1160.4000000000001</v>
      </c>
      <c r="E24" s="19">
        <f>E9++E10+E11+E12+E13+E14+E15+E16+E17+E18+E19+E20+E21+E22+E23</f>
        <v>0</v>
      </c>
      <c r="F24" s="19">
        <f>F9+F10+F11+F12+F13+F14+F15+F16+F17+F18+F19+F20+F21+F22+F23</f>
        <v>104120.70000000001</v>
      </c>
      <c r="G24" s="19">
        <f>G9+G10+G11+G12+G13+G14+G15+G16+G17+G18+G19+G20+G21+G22+G23</f>
        <v>5782.7799999999988</v>
      </c>
      <c r="H24" s="19">
        <f>H9+H10+H11+H12+H13+H14+H15+H16+H17+H18+H19+H20+H21+H22+H23</f>
        <v>51.72</v>
      </c>
      <c r="I24" s="19">
        <f>I9+I10+I11+I12+I13+I14+I15+I16+I17+I18+I19+I20+I21+I22+I23</f>
        <v>8061.78</v>
      </c>
      <c r="J24" s="19">
        <f>J9+J10+J11+J12+J13+J14+J15+J16+J17+J18+J19+J20++J21+J22+J23</f>
        <v>13792.84</v>
      </c>
      <c r="K24" s="19">
        <f>K9+K10+K11+K12+K13+K14+K15+K16+K17+K18+K19+K20+K21+K22+K23</f>
        <v>90379.58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B7" sqref="B7:B23"/>
    </sheetView>
  </sheetViews>
  <sheetFormatPr baseColWidth="10" defaultRowHeight="15"/>
  <cols>
    <col min="1" max="1" width="31.7109375" customWidth="1"/>
    <col min="2" max="2" width="31.7109375" style="1" customWidth="1"/>
    <col min="3" max="4" width="14.140625" customWidth="1"/>
    <col min="6" max="6" width="16.85546875" customWidth="1"/>
    <col min="10" max="10" width="17" customWidth="1"/>
    <col min="11" max="11" width="13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2"/>
      <c r="K1" s="2"/>
    </row>
    <row r="2" spans="1:11">
      <c r="A2" s="4" t="s">
        <v>0</v>
      </c>
      <c r="B2" s="4"/>
      <c r="C2" s="5"/>
      <c r="D2" s="5"/>
      <c r="E2" s="5"/>
      <c r="F2" s="6"/>
      <c r="G2" s="6"/>
      <c r="H2" s="3"/>
      <c r="I2" s="3"/>
      <c r="J2" s="2"/>
      <c r="K2" s="2"/>
    </row>
    <row r="3" spans="1:11">
      <c r="A3" s="8" t="s">
        <v>34</v>
      </c>
      <c r="B3" s="8"/>
      <c r="C3" s="5"/>
      <c r="D3" s="5"/>
      <c r="E3" s="5"/>
      <c r="F3" s="6"/>
      <c r="G3" s="6"/>
      <c r="H3" s="9"/>
      <c r="I3" s="9"/>
      <c r="J3" s="10"/>
      <c r="K3" s="11"/>
    </row>
    <row r="4" spans="1:11">
      <c r="A4" s="5" t="s">
        <v>1</v>
      </c>
      <c r="B4" s="5"/>
      <c r="C4" s="5"/>
      <c r="D4" s="5"/>
      <c r="E4" s="5"/>
      <c r="F4" s="6"/>
      <c r="G4" s="6"/>
      <c r="H4" s="2"/>
      <c r="I4" s="2"/>
      <c r="J4" s="2"/>
      <c r="K4" s="2"/>
    </row>
    <row r="5" spans="1:11">
      <c r="A5" s="12"/>
      <c r="B5" s="12"/>
      <c r="C5" s="6"/>
      <c r="D5" s="6"/>
      <c r="E5" s="6"/>
      <c r="F5" s="7"/>
      <c r="G5" s="6"/>
      <c r="H5" s="3"/>
      <c r="I5" s="3"/>
      <c r="J5" s="2"/>
      <c r="K5" s="2"/>
    </row>
    <row r="6" spans="1:11">
      <c r="A6" s="6"/>
      <c r="B6" s="6"/>
      <c r="C6" s="6"/>
      <c r="D6" s="6"/>
      <c r="E6" s="6"/>
      <c r="F6" s="6"/>
      <c r="G6" s="13"/>
      <c r="H6" s="3"/>
      <c r="I6" s="3"/>
      <c r="J6" s="2"/>
      <c r="K6" s="2"/>
    </row>
    <row r="7" spans="1:11" ht="31.5">
      <c r="A7" s="14" t="s">
        <v>2</v>
      </c>
      <c r="B7" s="14" t="s">
        <v>41</v>
      </c>
      <c r="C7" s="15" t="s">
        <v>3</v>
      </c>
      <c r="D7" s="15" t="s">
        <v>4</v>
      </c>
      <c r="E7" s="15" t="s">
        <v>26</v>
      </c>
      <c r="F7" s="16" t="s">
        <v>5</v>
      </c>
      <c r="G7" s="15" t="s">
        <v>6</v>
      </c>
      <c r="H7" s="17" t="s">
        <v>7</v>
      </c>
      <c r="I7" s="17" t="s">
        <v>8</v>
      </c>
      <c r="J7" s="16" t="s">
        <v>9</v>
      </c>
      <c r="K7" s="15" t="s">
        <v>10</v>
      </c>
    </row>
    <row r="8" spans="1:11" ht="15" customHeight="1">
      <c r="A8" s="23" t="s">
        <v>11</v>
      </c>
      <c r="B8" s="23" t="s">
        <v>42</v>
      </c>
      <c r="C8" s="20">
        <f>3915*2</f>
        <v>7830</v>
      </c>
      <c r="D8" s="22"/>
      <c r="E8" s="22"/>
      <c r="F8" s="21">
        <f t="shared" ref="F8:F22" si="0">C8+D8+E8</f>
        <v>7830</v>
      </c>
      <c r="G8" s="20">
        <f>335.43*2</f>
        <v>670.86</v>
      </c>
      <c r="H8" s="22">
        <v>0</v>
      </c>
      <c r="I8" s="20">
        <f>500*2</f>
        <v>1000</v>
      </c>
      <c r="J8" s="21">
        <f t="shared" ref="J8:J22" si="1">G8-H8+I8</f>
        <v>1670.8600000000001</v>
      </c>
      <c r="K8" s="22">
        <f>C8-J8</f>
        <v>6159.1399999999994</v>
      </c>
    </row>
    <row r="9" spans="1:11" ht="15" customHeight="1">
      <c r="A9" s="23" t="s">
        <v>12</v>
      </c>
      <c r="B9" s="23" t="s">
        <v>43</v>
      </c>
      <c r="C9" s="20">
        <f>2901*2</f>
        <v>5802</v>
      </c>
      <c r="D9" s="22"/>
      <c r="E9" s="22"/>
      <c r="F9" s="21">
        <f t="shared" si="0"/>
        <v>5802</v>
      </c>
      <c r="G9" s="20">
        <f>66.21*2</f>
        <v>132.41999999999999</v>
      </c>
      <c r="H9" s="22">
        <v>0</v>
      </c>
      <c r="I9" s="20">
        <f>434.78*2</f>
        <v>869.56</v>
      </c>
      <c r="J9" s="21">
        <f t="shared" si="1"/>
        <v>1001.9799999999999</v>
      </c>
      <c r="K9" s="22">
        <f>F9-J9+E9</f>
        <v>4800.0200000000004</v>
      </c>
    </row>
    <row r="10" spans="1:11" ht="15" customHeight="1">
      <c r="A10" s="23" t="s">
        <v>13</v>
      </c>
      <c r="B10" s="23" t="s">
        <v>44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478.26*2</f>
        <v>956.52</v>
      </c>
      <c r="J10" s="21">
        <f t="shared" si="1"/>
        <v>1088.94</v>
      </c>
      <c r="K10" s="22">
        <f>C10+D10-J10</f>
        <v>4713.0599999999995</v>
      </c>
    </row>
    <row r="11" spans="1:11" ht="15" customHeight="1">
      <c r="A11" s="23" t="s">
        <v>15</v>
      </c>
      <c r="B11" s="23" t="s">
        <v>45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0</v>
      </c>
      <c r="J11" s="21">
        <f t="shared" si="1"/>
        <v>132.41999999999999</v>
      </c>
      <c r="K11" s="22">
        <f>F11-J11</f>
        <v>5669.58</v>
      </c>
    </row>
    <row r="12" spans="1:11" ht="15" customHeight="1">
      <c r="A12" s="23" t="s">
        <v>14</v>
      </c>
      <c r="B12" s="23" t="s">
        <v>46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f>434.78*2</f>
        <v>869.56</v>
      </c>
      <c r="J12" s="21">
        <f t="shared" si="1"/>
        <v>1001.9799999999999</v>
      </c>
      <c r="K12" s="22">
        <f>F12-J12+E12</f>
        <v>4800.0200000000004</v>
      </c>
    </row>
    <row r="13" spans="1:11" ht="15" customHeight="1">
      <c r="A13" s="23" t="s">
        <v>16</v>
      </c>
      <c r="B13" s="23" t="s">
        <v>47</v>
      </c>
      <c r="C13" s="20">
        <f>3933*2</f>
        <v>7866</v>
      </c>
      <c r="D13" s="22">
        <v>524.4</v>
      </c>
      <c r="E13" s="22"/>
      <c r="F13" s="21">
        <f t="shared" si="0"/>
        <v>8390.4</v>
      </c>
      <c r="G13" s="20">
        <f>338.31*2</f>
        <v>676.62</v>
      </c>
      <c r="H13" s="22">
        <v>0</v>
      </c>
      <c r="I13" s="20">
        <v>250</v>
      </c>
      <c r="J13" s="21">
        <f t="shared" si="1"/>
        <v>926.62</v>
      </c>
      <c r="K13" s="22">
        <f>F13-J13+E13</f>
        <v>7463.78</v>
      </c>
    </row>
    <row r="14" spans="1:11" ht="15" customHeight="1">
      <c r="A14" s="23" t="s">
        <v>17</v>
      </c>
      <c r="B14" s="23" t="s">
        <v>48</v>
      </c>
      <c r="C14" s="20">
        <f>2868*2</f>
        <v>5736</v>
      </c>
      <c r="D14" s="20"/>
      <c r="E14" s="20"/>
      <c r="F14" s="21">
        <f t="shared" si="0"/>
        <v>5736</v>
      </c>
      <c r="G14" s="20">
        <f>62.62*2</f>
        <v>125.24</v>
      </c>
      <c r="H14" s="22">
        <v>0</v>
      </c>
      <c r="I14" s="20">
        <v>0</v>
      </c>
      <c r="J14" s="21">
        <f t="shared" si="1"/>
        <v>125.24</v>
      </c>
      <c r="K14" s="22">
        <f>F14-J14+I14</f>
        <v>5610.76</v>
      </c>
    </row>
    <row r="15" spans="1:11" ht="15" customHeight="1">
      <c r="A15" s="23" t="s">
        <v>18</v>
      </c>
      <c r="B15" s="23" t="s">
        <v>49</v>
      </c>
      <c r="C15" s="20">
        <f>2785.05*2</f>
        <v>5570.1</v>
      </c>
      <c r="D15" s="20"/>
      <c r="E15" s="20"/>
      <c r="F15" s="21">
        <f t="shared" si="0"/>
        <v>5570.1</v>
      </c>
      <c r="G15" s="20">
        <f>53.6*2</f>
        <v>107.2</v>
      </c>
      <c r="H15" s="22">
        <v>0</v>
      </c>
      <c r="I15" s="20">
        <v>0</v>
      </c>
      <c r="J15" s="21">
        <f t="shared" si="1"/>
        <v>107.2</v>
      </c>
      <c r="K15" s="22">
        <f t="shared" ref="K15:K22" si="2">F15-J15+E15</f>
        <v>5462.9000000000005</v>
      </c>
    </row>
    <row r="16" spans="1:11" ht="15" customHeight="1">
      <c r="A16" s="23" t="s">
        <v>19</v>
      </c>
      <c r="B16" s="23" t="s">
        <v>50</v>
      </c>
      <c r="C16" s="20">
        <f>2868*2</f>
        <v>5736</v>
      </c>
      <c r="D16" s="22">
        <v>382.4</v>
      </c>
      <c r="E16" s="22"/>
      <c r="F16" s="21">
        <f t="shared" si="0"/>
        <v>6118.4</v>
      </c>
      <c r="G16" s="20">
        <f>62.62*2</f>
        <v>125.24</v>
      </c>
      <c r="H16" s="22">
        <v>0</v>
      </c>
      <c r="I16" s="20">
        <f>607.15+607.15</f>
        <v>1214.3</v>
      </c>
      <c r="J16" s="21">
        <f t="shared" si="1"/>
        <v>1339.54</v>
      </c>
      <c r="K16" s="22">
        <f>C16+D16-J16</f>
        <v>4778.8599999999997</v>
      </c>
    </row>
    <row r="17" spans="1:11" ht="15" customHeight="1">
      <c r="A17" s="23" t="s">
        <v>20</v>
      </c>
      <c r="B17" s="23" t="s">
        <v>51</v>
      </c>
      <c r="C17" s="20">
        <f>2868*2</f>
        <v>5736</v>
      </c>
      <c r="D17" s="20"/>
      <c r="E17" s="20"/>
      <c r="F17" s="21">
        <f t="shared" si="0"/>
        <v>5736</v>
      </c>
      <c r="G17" s="20">
        <f>62.62*2</f>
        <v>125.24</v>
      </c>
      <c r="H17" s="22">
        <v>0</v>
      </c>
      <c r="I17" s="20">
        <v>0</v>
      </c>
      <c r="J17" s="21">
        <f t="shared" si="1"/>
        <v>125.24</v>
      </c>
      <c r="K17" s="22">
        <f t="shared" si="2"/>
        <v>5610.76</v>
      </c>
    </row>
    <row r="18" spans="1:11" ht="15" customHeight="1">
      <c r="A18" s="23" t="s">
        <v>29</v>
      </c>
      <c r="B18" s="23" t="s">
        <v>52</v>
      </c>
      <c r="C18" s="20">
        <f>3349.05*2</f>
        <v>6698.1</v>
      </c>
      <c r="D18" s="22"/>
      <c r="E18" s="22"/>
      <c r="F18" s="21">
        <f t="shared" si="0"/>
        <v>6698.1</v>
      </c>
      <c r="G18" s="20">
        <f>135.24*2</f>
        <v>270.48</v>
      </c>
      <c r="H18" s="22">
        <v>0</v>
      </c>
      <c r="I18" s="20">
        <f>260.87*2</f>
        <v>521.74</v>
      </c>
      <c r="J18" s="21">
        <f t="shared" si="1"/>
        <v>792.22</v>
      </c>
      <c r="K18" s="22">
        <f t="shared" si="2"/>
        <v>5905.88</v>
      </c>
    </row>
    <row r="19" spans="1:11" ht="15" customHeight="1">
      <c r="A19" s="23" t="s">
        <v>21</v>
      </c>
      <c r="B19" s="23" t="s">
        <v>53</v>
      </c>
      <c r="C19" s="20">
        <f>2325*2</f>
        <v>4650</v>
      </c>
      <c r="D19" s="22"/>
      <c r="E19" s="22"/>
      <c r="F19" s="21">
        <f t="shared" si="0"/>
        <v>4650</v>
      </c>
      <c r="G19" s="20">
        <v>0</v>
      </c>
      <c r="H19" s="22">
        <f>25.86*2</f>
        <v>51.72</v>
      </c>
      <c r="I19" s="20">
        <f>233.34*2</f>
        <v>466.68</v>
      </c>
      <c r="J19" s="21">
        <f>G19+I19-H19</f>
        <v>414.96000000000004</v>
      </c>
      <c r="K19" s="22">
        <f>C19+H19-J19</f>
        <v>4286.76</v>
      </c>
    </row>
    <row r="20" spans="1:11" ht="15" customHeight="1">
      <c r="A20" s="23" t="s">
        <v>22</v>
      </c>
      <c r="B20" s="23" t="s">
        <v>54</v>
      </c>
      <c r="C20" s="20">
        <f>2868*2</f>
        <v>5736</v>
      </c>
      <c r="D20" s="22"/>
      <c r="E20" s="22"/>
      <c r="F20" s="21">
        <f t="shared" si="0"/>
        <v>5736</v>
      </c>
      <c r="G20" s="20">
        <f>62.62*2</f>
        <v>125.24</v>
      </c>
      <c r="H20" s="22">
        <v>0</v>
      </c>
      <c r="I20" s="20">
        <f>260.87*2</f>
        <v>521.74</v>
      </c>
      <c r="J20" s="21">
        <f t="shared" si="1"/>
        <v>646.98</v>
      </c>
      <c r="K20" s="22">
        <f t="shared" si="2"/>
        <v>5089.0200000000004</v>
      </c>
    </row>
    <row r="21" spans="1:11" ht="15" customHeight="1">
      <c r="A21" s="23" t="s">
        <v>23</v>
      </c>
      <c r="B21" s="23" t="s">
        <v>55</v>
      </c>
      <c r="C21" s="20">
        <f>4381.05*2</f>
        <v>8762.1</v>
      </c>
      <c r="D21" s="22"/>
      <c r="E21" s="22"/>
      <c r="F21" s="21">
        <f t="shared" si="0"/>
        <v>8762.1</v>
      </c>
      <c r="G21" s="20">
        <f>412.62*2</f>
        <v>825.24</v>
      </c>
      <c r="H21" s="22">
        <v>0</v>
      </c>
      <c r="I21" s="20">
        <v>0</v>
      </c>
      <c r="J21" s="21">
        <f t="shared" si="1"/>
        <v>825.24</v>
      </c>
      <c r="K21" s="22">
        <f t="shared" si="2"/>
        <v>7936.8600000000006</v>
      </c>
    </row>
    <row r="22" spans="1:11" ht="15" customHeight="1">
      <c r="A22" s="23" t="s">
        <v>24</v>
      </c>
      <c r="B22" s="23" t="s">
        <v>56</v>
      </c>
      <c r="C22" s="20">
        <f>7716*2</f>
        <v>15432</v>
      </c>
      <c r="D22" s="22"/>
      <c r="E22" s="22"/>
      <c r="F22" s="21">
        <f t="shared" si="0"/>
        <v>15432</v>
      </c>
      <c r="G22" s="20">
        <f>1100.87*2</f>
        <v>2201.7399999999998</v>
      </c>
      <c r="H22" s="22">
        <v>0</v>
      </c>
      <c r="I22" s="20">
        <v>2000</v>
      </c>
      <c r="J22" s="21">
        <f t="shared" si="1"/>
        <v>4201.74</v>
      </c>
      <c r="K22" s="22">
        <f t="shared" si="2"/>
        <v>11230.26</v>
      </c>
    </row>
    <row r="23" spans="1:11">
      <c r="A23" s="18" t="s">
        <v>25</v>
      </c>
      <c r="B23" s="18"/>
      <c r="C23" s="19">
        <f>C8+C9+C10+C11+C12+C13+C14+C15+C16+C17+C18+C19+C20+C21+C22</f>
        <v>102960.3</v>
      </c>
      <c r="D23" s="19">
        <f>D8+D9+D10+D11+D12+D13+D14+D15+D16+D17+D18+D19+D20+D21+D22</f>
        <v>906.8</v>
      </c>
      <c r="E23" s="19">
        <f>E8++E9+E10+E11+E12+E13+E14+E15+E16+E17+E18+E19+E20+E21+E22</f>
        <v>0</v>
      </c>
      <c r="F23" s="19">
        <f>F8+F9+F10+F11+F12+F13+F14+F15+F16+F17+F18+F19+F20+F21+F22</f>
        <v>103867.1</v>
      </c>
      <c r="G23" s="19">
        <f>G8+G9+G10+G11+G12+G13+G14+G15+G16+G17+G18+G19+G20+G21+G22</f>
        <v>5782.7799999999988</v>
      </c>
      <c r="H23" s="19">
        <f>H8+H9+H10+H11+H12+H13+H14+H15+H16+H17+H18+H19+H20+H21+H22</f>
        <v>51.72</v>
      </c>
      <c r="I23" s="19">
        <f>I8+I9+I10+I11+I12+I13+I14+I15+I16+I17+I18+I19+I20+I21+I22</f>
        <v>8670.0999999999985</v>
      </c>
      <c r="J23" s="19">
        <f>J8+J9+J10+J11+J12+J13+J14+J15+J16+J17+J18+J19++J20+J21+J22</f>
        <v>14401.16</v>
      </c>
      <c r="K23" s="19">
        <f>K8+K9+K10+K11+K12+K13+K14+K15+K16+K17+K18+K19+K20+K21+K22</f>
        <v>89517.66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B7" sqref="B7:B23"/>
    </sheetView>
  </sheetViews>
  <sheetFormatPr baseColWidth="10" defaultRowHeight="15"/>
  <cols>
    <col min="1" max="1" width="31" customWidth="1"/>
    <col min="2" max="2" width="31" style="1" customWidth="1"/>
    <col min="3" max="3" width="13" customWidth="1"/>
    <col min="6" max="6" width="17.140625" customWidth="1"/>
    <col min="10" max="10" width="16.85546875" customWidth="1"/>
    <col min="11" max="11" width="13.85546875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2"/>
      <c r="K1" s="2"/>
    </row>
    <row r="2" spans="1:11">
      <c r="A2" s="4" t="s">
        <v>0</v>
      </c>
      <c r="B2" s="4"/>
      <c r="C2" s="5"/>
      <c r="D2" s="5"/>
      <c r="E2" s="5"/>
      <c r="F2" s="6"/>
      <c r="G2" s="6"/>
      <c r="H2" s="3"/>
      <c r="I2" s="3"/>
      <c r="J2" s="2"/>
      <c r="K2" s="2"/>
    </row>
    <row r="3" spans="1:11">
      <c r="A3" s="8" t="s">
        <v>35</v>
      </c>
      <c r="B3" s="8"/>
      <c r="C3" s="5"/>
      <c r="D3" s="5"/>
      <c r="E3" s="5"/>
      <c r="F3" s="6"/>
      <c r="G3" s="6"/>
      <c r="H3" s="9"/>
      <c r="I3" s="9"/>
      <c r="J3" s="10"/>
      <c r="K3" s="11"/>
    </row>
    <row r="4" spans="1:11">
      <c r="A4" s="5" t="s">
        <v>1</v>
      </c>
      <c r="B4" s="5"/>
      <c r="C4" s="5"/>
      <c r="D4" s="5"/>
      <c r="E4" s="5"/>
      <c r="F4" s="6"/>
      <c r="G4" s="6"/>
      <c r="H4" s="2"/>
      <c r="I4" s="2"/>
      <c r="J4" s="2"/>
      <c r="K4" s="2"/>
    </row>
    <row r="5" spans="1:11">
      <c r="A5" s="12"/>
      <c r="B5" s="12"/>
      <c r="C5" s="6"/>
      <c r="D5" s="6"/>
      <c r="E5" s="6"/>
      <c r="F5" s="7"/>
      <c r="G5" s="6"/>
      <c r="H5" s="3"/>
      <c r="I5" s="3"/>
      <c r="J5" s="2"/>
      <c r="K5" s="2"/>
    </row>
    <row r="6" spans="1:11">
      <c r="A6" s="6"/>
      <c r="B6" s="6"/>
      <c r="C6" s="6"/>
      <c r="D6" s="6"/>
      <c r="E6" s="6"/>
      <c r="F6" s="6"/>
      <c r="G6" s="13"/>
      <c r="H6" s="3"/>
      <c r="I6" s="3"/>
      <c r="J6" s="2"/>
      <c r="K6" s="2"/>
    </row>
    <row r="7" spans="1:11" ht="31.5">
      <c r="A7" s="14" t="s">
        <v>2</v>
      </c>
      <c r="B7" s="14" t="s">
        <v>41</v>
      </c>
      <c r="C7" s="15" t="s">
        <v>3</v>
      </c>
      <c r="D7" s="15" t="s">
        <v>4</v>
      </c>
      <c r="E7" s="15" t="s">
        <v>26</v>
      </c>
      <c r="F7" s="16" t="s">
        <v>5</v>
      </c>
      <c r="G7" s="15" t="s">
        <v>6</v>
      </c>
      <c r="H7" s="17" t="s">
        <v>7</v>
      </c>
      <c r="I7" s="17" t="s">
        <v>8</v>
      </c>
      <c r="J7" s="16" t="s">
        <v>9</v>
      </c>
      <c r="K7" s="15" t="s">
        <v>10</v>
      </c>
    </row>
    <row r="8" spans="1:11" ht="14.25" customHeight="1">
      <c r="A8" s="23" t="s">
        <v>11</v>
      </c>
      <c r="B8" s="23" t="s">
        <v>42</v>
      </c>
      <c r="C8" s="20">
        <f>3915*2</f>
        <v>7830</v>
      </c>
      <c r="D8" s="22"/>
      <c r="E8" s="22"/>
      <c r="F8" s="21">
        <f t="shared" ref="F8:F22" si="0">C8+D8+E8</f>
        <v>7830</v>
      </c>
      <c r="G8" s="20">
        <f>335.43*2</f>
        <v>670.86</v>
      </c>
      <c r="H8" s="22">
        <v>0</v>
      </c>
      <c r="I8" s="20">
        <f>500*2</f>
        <v>1000</v>
      </c>
      <c r="J8" s="21">
        <f t="shared" ref="J8:J22" si="1">G8-H8+I8</f>
        <v>1670.8600000000001</v>
      </c>
      <c r="K8" s="22">
        <f>C8-J8</f>
        <v>6159.1399999999994</v>
      </c>
    </row>
    <row r="9" spans="1:11" ht="14.25" customHeight="1">
      <c r="A9" s="23" t="s">
        <v>12</v>
      </c>
      <c r="B9" s="23" t="s">
        <v>43</v>
      </c>
      <c r="C9" s="20">
        <f>2901*2</f>
        <v>5802</v>
      </c>
      <c r="D9" s="22"/>
      <c r="E9" s="22"/>
      <c r="F9" s="21">
        <f t="shared" si="0"/>
        <v>5802</v>
      </c>
      <c r="G9" s="20">
        <f>66.21*2</f>
        <v>132.41999999999999</v>
      </c>
      <c r="H9" s="22">
        <v>0</v>
      </c>
      <c r="I9" s="20">
        <f>434.78*2</f>
        <v>869.56</v>
      </c>
      <c r="J9" s="21">
        <f t="shared" si="1"/>
        <v>1001.9799999999999</v>
      </c>
      <c r="K9" s="22">
        <f>F9-J9+E9</f>
        <v>4800.0200000000004</v>
      </c>
    </row>
    <row r="10" spans="1:11" ht="14.25" customHeight="1">
      <c r="A10" s="23" t="s">
        <v>13</v>
      </c>
      <c r="B10" s="23" t="s">
        <v>44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478.26*2</f>
        <v>956.52</v>
      </c>
      <c r="J10" s="21">
        <f t="shared" si="1"/>
        <v>1088.94</v>
      </c>
      <c r="K10" s="22">
        <f>C10+D10-J10</f>
        <v>4713.0599999999995</v>
      </c>
    </row>
    <row r="11" spans="1:11" ht="14.25" customHeight="1">
      <c r="A11" s="23" t="s">
        <v>15</v>
      </c>
      <c r="B11" s="23" t="s">
        <v>45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0</v>
      </c>
      <c r="J11" s="21">
        <f t="shared" si="1"/>
        <v>132.41999999999999</v>
      </c>
      <c r="K11" s="22">
        <f>F11-J11</f>
        <v>5669.58</v>
      </c>
    </row>
    <row r="12" spans="1:11" ht="14.25" customHeight="1">
      <c r="A12" s="23" t="s">
        <v>14</v>
      </c>
      <c r="B12" s="23" t="s">
        <v>46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f>434.78*2</f>
        <v>869.56</v>
      </c>
      <c r="J12" s="21">
        <f t="shared" si="1"/>
        <v>1001.9799999999999</v>
      </c>
      <c r="K12" s="22">
        <f>F12-J12+E12</f>
        <v>4800.0200000000004</v>
      </c>
    </row>
    <row r="13" spans="1:11" ht="14.25" customHeight="1">
      <c r="A13" s="23" t="s">
        <v>16</v>
      </c>
      <c r="B13" s="23" t="s">
        <v>47</v>
      </c>
      <c r="C13" s="20">
        <f>3933*2</f>
        <v>7866</v>
      </c>
      <c r="D13" s="22"/>
      <c r="E13" s="22"/>
      <c r="F13" s="21">
        <f t="shared" si="0"/>
        <v>7866</v>
      </c>
      <c r="G13" s="20">
        <f>338.31*2</f>
        <v>676.62</v>
      </c>
      <c r="H13" s="22">
        <v>0</v>
      </c>
      <c r="I13" s="20">
        <v>250</v>
      </c>
      <c r="J13" s="21">
        <f t="shared" si="1"/>
        <v>926.62</v>
      </c>
      <c r="K13" s="22">
        <f>C13-J13</f>
        <v>6939.38</v>
      </c>
    </row>
    <row r="14" spans="1:11" ht="14.25" customHeight="1">
      <c r="A14" s="23" t="s">
        <v>17</v>
      </c>
      <c r="B14" s="23" t="s">
        <v>48</v>
      </c>
      <c r="C14" s="20">
        <f>2868*2</f>
        <v>5736</v>
      </c>
      <c r="D14" s="20"/>
      <c r="E14" s="20"/>
      <c r="F14" s="21">
        <f t="shared" si="0"/>
        <v>5736</v>
      </c>
      <c r="G14" s="20">
        <f>62.62*2</f>
        <v>125.24</v>
      </c>
      <c r="H14" s="22">
        <v>0</v>
      </c>
      <c r="I14" s="20">
        <v>0</v>
      </c>
      <c r="J14" s="21">
        <f t="shared" si="1"/>
        <v>125.24</v>
      </c>
      <c r="K14" s="22">
        <f>F14-J14+I14</f>
        <v>5610.76</v>
      </c>
    </row>
    <row r="15" spans="1:11" ht="14.25" customHeight="1">
      <c r="A15" s="23" t="s">
        <v>18</v>
      </c>
      <c r="B15" s="23" t="s">
        <v>49</v>
      </c>
      <c r="C15" s="20">
        <f>2785.05*2</f>
        <v>5570.1</v>
      </c>
      <c r="D15" s="20"/>
      <c r="E15" s="20"/>
      <c r="F15" s="21">
        <f t="shared" si="0"/>
        <v>5570.1</v>
      </c>
      <c r="G15" s="20">
        <f>53.6*2</f>
        <v>107.2</v>
      </c>
      <c r="H15" s="22">
        <v>0</v>
      </c>
      <c r="I15" s="20">
        <v>0</v>
      </c>
      <c r="J15" s="21">
        <f t="shared" si="1"/>
        <v>107.2</v>
      </c>
      <c r="K15" s="22">
        <f t="shared" ref="K15:K22" si="2">F15-J15+E15</f>
        <v>5462.9000000000005</v>
      </c>
    </row>
    <row r="16" spans="1:11" ht="14.25" customHeight="1">
      <c r="A16" s="23" t="s">
        <v>19</v>
      </c>
      <c r="B16" s="23" t="s">
        <v>50</v>
      </c>
      <c r="C16" s="20">
        <f>2868*2</f>
        <v>5736</v>
      </c>
      <c r="D16" s="22"/>
      <c r="E16" s="22"/>
      <c r="F16" s="21">
        <f t="shared" si="0"/>
        <v>5736</v>
      </c>
      <c r="G16" s="20">
        <f>62.62*2</f>
        <v>125.24</v>
      </c>
      <c r="H16" s="22">
        <v>0</v>
      </c>
      <c r="I16" s="20">
        <f>428.45+428.45</f>
        <v>856.9</v>
      </c>
      <c r="J16" s="21">
        <f t="shared" si="1"/>
        <v>982.14</v>
      </c>
      <c r="K16" s="22">
        <f>C16+D16-J16</f>
        <v>4753.8599999999997</v>
      </c>
    </row>
    <row r="17" spans="1:11" ht="14.25" customHeight="1">
      <c r="A17" s="23" t="s">
        <v>20</v>
      </c>
      <c r="B17" s="23" t="s">
        <v>51</v>
      </c>
      <c r="C17" s="20">
        <f>2868*2</f>
        <v>5736</v>
      </c>
      <c r="D17" s="20"/>
      <c r="E17" s="20"/>
      <c r="F17" s="21">
        <f t="shared" si="0"/>
        <v>5736</v>
      </c>
      <c r="G17" s="20">
        <f>62.62*2</f>
        <v>125.24</v>
      </c>
      <c r="H17" s="22">
        <v>0</v>
      </c>
      <c r="I17" s="20">
        <v>0</v>
      </c>
      <c r="J17" s="21">
        <f t="shared" si="1"/>
        <v>125.24</v>
      </c>
      <c r="K17" s="22">
        <f t="shared" si="2"/>
        <v>5610.76</v>
      </c>
    </row>
    <row r="18" spans="1:11" ht="14.25" customHeight="1">
      <c r="A18" s="23" t="s">
        <v>29</v>
      </c>
      <c r="B18" s="23" t="s">
        <v>52</v>
      </c>
      <c r="C18" s="20">
        <f>3349.05*2</f>
        <v>6698.1</v>
      </c>
      <c r="D18" s="22"/>
      <c r="E18" s="22"/>
      <c r="F18" s="21">
        <f t="shared" si="0"/>
        <v>6698.1</v>
      </c>
      <c r="G18" s="20">
        <f>135.24*2</f>
        <v>270.48</v>
      </c>
      <c r="H18" s="22">
        <v>0</v>
      </c>
      <c r="I18" s="20">
        <f>260.87*2</f>
        <v>521.74</v>
      </c>
      <c r="J18" s="21">
        <f t="shared" si="1"/>
        <v>792.22</v>
      </c>
      <c r="K18" s="22">
        <f t="shared" si="2"/>
        <v>5905.88</v>
      </c>
    </row>
    <row r="19" spans="1:11" ht="14.25" customHeight="1">
      <c r="A19" s="23" t="s">
        <v>21</v>
      </c>
      <c r="B19" s="23" t="s">
        <v>53</v>
      </c>
      <c r="C19" s="20">
        <f>2325*2</f>
        <v>4650</v>
      </c>
      <c r="D19" s="22"/>
      <c r="E19" s="22"/>
      <c r="F19" s="21">
        <f t="shared" si="0"/>
        <v>4650</v>
      </c>
      <c r="G19" s="20">
        <v>0</v>
      </c>
      <c r="H19" s="22">
        <f>25.86*2</f>
        <v>51.72</v>
      </c>
      <c r="I19" s="20">
        <f>233.34*2</f>
        <v>466.68</v>
      </c>
      <c r="J19" s="21">
        <f>G19+I19-H19</f>
        <v>414.96000000000004</v>
      </c>
      <c r="K19" s="22">
        <f>C19+H19-J19</f>
        <v>4286.76</v>
      </c>
    </row>
    <row r="20" spans="1:11" ht="14.25" customHeight="1">
      <c r="A20" s="23" t="s">
        <v>22</v>
      </c>
      <c r="B20" s="23" t="s">
        <v>54</v>
      </c>
      <c r="C20" s="20">
        <f>2868*2</f>
        <v>5736</v>
      </c>
      <c r="D20" s="22"/>
      <c r="E20" s="22"/>
      <c r="F20" s="21">
        <f t="shared" si="0"/>
        <v>5736</v>
      </c>
      <c r="G20" s="20">
        <f>62.62*2</f>
        <v>125.24</v>
      </c>
      <c r="H20" s="22">
        <v>0</v>
      </c>
      <c r="I20" s="20">
        <f>260.87*2</f>
        <v>521.74</v>
      </c>
      <c r="J20" s="21">
        <f t="shared" si="1"/>
        <v>646.98</v>
      </c>
      <c r="K20" s="22">
        <f>C20-J20</f>
        <v>5089.0200000000004</v>
      </c>
    </row>
    <row r="21" spans="1:11" ht="14.25" customHeight="1">
      <c r="A21" s="23" t="s">
        <v>23</v>
      </c>
      <c r="B21" s="23" t="s">
        <v>55</v>
      </c>
      <c r="C21" s="20">
        <f>4381.05*2</f>
        <v>8762.1</v>
      </c>
      <c r="D21" s="22"/>
      <c r="E21" s="22"/>
      <c r="F21" s="21">
        <f t="shared" si="0"/>
        <v>8762.1</v>
      </c>
      <c r="G21" s="20">
        <f>412.62*2</f>
        <v>825.24</v>
      </c>
      <c r="H21" s="22">
        <v>0</v>
      </c>
      <c r="I21" s="20">
        <v>0</v>
      </c>
      <c r="J21" s="21">
        <f t="shared" si="1"/>
        <v>825.24</v>
      </c>
      <c r="K21" s="22">
        <f t="shared" si="2"/>
        <v>7936.8600000000006</v>
      </c>
    </row>
    <row r="22" spans="1:11" ht="14.25" customHeight="1">
      <c r="A22" s="23" t="s">
        <v>24</v>
      </c>
      <c r="B22" s="23" t="s">
        <v>56</v>
      </c>
      <c r="C22" s="20">
        <f>7716*2</f>
        <v>15432</v>
      </c>
      <c r="D22" s="22"/>
      <c r="E22" s="22"/>
      <c r="F22" s="21">
        <f t="shared" si="0"/>
        <v>15432</v>
      </c>
      <c r="G22" s="20">
        <f>1100.87*2</f>
        <v>2201.7399999999998</v>
      </c>
      <c r="H22" s="22">
        <v>0</v>
      </c>
      <c r="I22" s="20">
        <v>2000</v>
      </c>
      <c r="J22" s="21">
        <f t="shared" si="1"/>
        <v>4201.74</v>
      </c>
      <c r="K22" s="22">
        <f t="shared" si="2"/>
        <v>11230.26</v>
      </c>
    </row>
    <row r="23" spans="1:11">
      <c r="A23" s="18" t="s">
        <v>25</v>
      </c>
      <c r="B23" s="18"/>
      <c r="C23" s="19">
        <f>C8+C9+C10+C11+C12+C13+C14+C15+C16+C17+C18+C19+C20+C21+C22</f>
        <v>102960.3</v>
      </c>
      <c r="D23" s="19">
        <f>D8+D9+D10+D11+D12+D13+D14+D15+D16+D17+D18+D19+D20+D21+D22</f>
        <v>0</v>
      </c>
      <c r="E23" s="19">
        <f>E8++E9+E10+E11+E12+E13+E14+E15+E16+E17+E18+E19+E20+E21+E22</f>
        <v>0</v>
      </c>
      <c r="F23" s="19">
        <f>F8+F9+F10+F11+F12+F13+F14+F15+F16+F17+F18+F19+F20+F21+F22</f>
        <v>102960.3</v>
      </c>
      <c r="G23" s="19">
        <f>G8+G9+G10+G11+G12+G13+G14+G15+G16+G17+G18+G19+G20+G21+G22</f>
        <v>5782.7799999999988</v>
      </c>
      <c r="H23" s="19">
        <f>H8+H9+H10+H11+H12+H13+H14+H15+H16+H17+H18+H19+H20+H21+H22</f>
        <v>51.72</v>
      </c>
      <c r="I23" s="19">
        <f>I8+I9+I10+I11+I12+I13+I14+I15+I16+I17+I18+I19+I20+I21+I22</f>
        <v>8312.7000000000007</v>
      </c>
      <c r="J23" s="19">
        <f>J8+J9+J10+J11+J12+J13+J14+J15+J16+J17+J18+J19++J20+J21+J22</f>
        <v>14043.759999999998</v>
      </c>
      <c r="K23" s="19">
        <f>K8+K9+K10+K11+K12+K13+K14+K15+K16+K17+K18+K19+K20+K21+K22</f>
        <v>88968.26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B7" sqref="B7:B23"/>
    </sheetView>
  </sheetViews>
  <sheetFormatPr baseColWidth="10" defaultRowHeight="15"/>
  <cols>
    <col min="1" max="1" width="31.28515625" customWidth="1"/>
    <col min="2" max="2" width="31.28515625" style="1" customWidth="1"/>
    <col min="3" max="3" width="13.140625" customWidth="1"/>
    <col min="6" max="6" width="17" customWidth="1"/>
    <col min="10" max="10" width="16.7109375" customWidth="1"/>
    <col min="11" max="11" width="14.28515625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2"/>
      <c r="K1" s="2"/>
    </row>
    <row r="2" spans="1:11">
      <c r="A2" s="4" t="s">
        <v>0</v>
      </c>
      <c r="B2" s="4"/>
      <c r="C2" s="5"/>
      <c r="D2" s="5"/>
      <c r="E2" s="5"/>
      <c r="F2" s="6"/>
      <c r="G2" s="6"/>
      <c r="H2" s="3"/>
      <c r="I2" s="3"/>
      <c r="J2" s="2"/>
      <c r="K2" s="2"/>
    </row>
    <row r="3" spans="1:11">
      <c r="A3" s="8" t="s">
        <v>36</v>
      </c>
      <c r="B3" s="8"/>
      <c r="C3" s="5"/>
      <c r="D3" s="5"/>
      <c r="E3" s="5"/>
      <c r="F3" s="6"/>
      <c r="G3" s="6"/>
      <c r="H3" s="9"/>
      <c r="I3" s="9"/>
      <c r="J3" s="10"/>
      <c r="K3" s="11"/>
    </row>
    <row r="4" spans="1:11">
      <c r="A4" s="5" t="s">
        <v>1</v>
      </c>
      <c r="B4" s="5"/>
      <c r="C4" s="5"/>
      <c r="D4" s="5"/>
      <c r="E4" s="5"/>
      <c r="F4" s="6"/>
      <c r="G4" s="6"/>
      <c r="H4" s="2"/>
      <c r="I4" s="2"/>
      <c r="J4" s="2"/>
      <c r="K4" s="2"/>
    </row>
    <row r="5" spans="1:11">
      <c r="A5" s="12"/>
      <c r="B5" s="12"/>
      <c r="C5" s="6"/>
      <c r="D5" s="6"/>
      <c r="E5" s="6"/>
      <c r="F5" s="7"/>
      <c r="G5" s="6"/>
      <c r="H5" s="3"/>
      <c r="I5" s="3"/>
      <c r="J5" s="2"/>
      <c r="K5" s="2"/>
    </row>
    <row r="6" spans="1:11">
      <c r="A6" s="6"/>
      <c r="B6" s="6"/>
      <c r="C6" s="6"/>
      <c r="D6" s="6"/>
      <c r="E6" s="6"/>
      <c r="F6" s="6"/>
      <c r="G6" s="13"/>
      <c r="H6" s="3"/>
      <c r="I6" s="3"/>
      <c r="J6" s="2"/>
      <c r="K6" s="2"/>
    </row>
    <row r="7" spans="1:11" ht="31.5">
      <c r="A7" s="14" t="s">
        <v>2</v>
      </c>
      <c r="B7" s="14" t="s">
        <v>41</v>
      </c>
      <c r="C7" s="15" t="s">
        <v>3</v>
      </c>
      <c r="D7" s="15" t="s">
        <v>4</v>
      </c>
      <c r="E7" s="15" t="s">
        <v>26</v>
      </c>
      <c r="F7" s="16" t="s">
        <v>5</v>
      </c>
      <c r="G7" s="15" t="s">
        <v>6</v>
      </c>
      <c r="H7" s="17" t="s">
        <v>7</v>
      </c>
      <c r="I7" s="17" t="s">
        <v>8</v>
      </c>
      <c r="J7" s="16" t="s">
        <v>9</v>
      </c>
      <c r="K7" s="15" t="s">
        <v>10</v>
      </c>
    </row>
    <row r="8" spans="1:11" ht="13.5" customHeight="1">
      <c r="A8" s="23" t="s">
        <v>11</v>
      </c>
      <c r="B8" s="23" t="s">
        <v>42</v>
      </c>
      <c r="C8" s="20">
        <f>3915*2</f>
        <v>7830</v>
      </c>
      <c r="D8" s="22"/>
      <c r="E8" s="22"/>
      <c r="F8" s="21">
        <f t="shared" ref="F8:F22" si="0">C8+D8+E8</f>
        <v>7830</v>
      </c>
      <c r="G8" s="20">
        <f>335.43*2</f>
        <v>670.86</v>
      </c>
      <c r="H8" s="22">
        <v>0</v>
      </c>
      <c r="I8" s="20">
        <f>500*2</f>
        <v>1000</v>
      </c>
      <c r="J8" s="21">
        <f t="shared" ref="J8:J22" si="1">G8-H8+I8</f>
        <v>1670.8600000000001</v>
      </c>
      <c r="K8" s="22">
        <f>C8-J8</f>
        <v>6159.1399999999994</v>
      </c>
    </row>
    <row r="9" spans="1:11" ht="13.5" customHeight="1">
      <c r="A9" s="23" t="s">
        <v>12</v>
      </c>
      <c r="B9" s="23" t="s">
        <v>43</v>
      </c>
      <c r="C9" s="20">
        <f>2901*2</f>
        <v>5802</v>
      </c>
      <c r="D9" s="22"/>
      <c r="E9" s="22"/>
      <c r="F9" s="21">
        <f t="shared" si="0"/>
        <v>5802</v>
      </c>
      <c r="G9" s="20">
        <f>66.21*2</f>
        <v>132.41999999999999</v>
      </c>
      <c r="H9" s="22">
        <v>0</v>
      </c>
      <c r="I9" s="20">
        <f>434.78*2</f>
        <v>869.56</v>
      </c>
      <c r="J9" s="21">
        <f t="shared" si="1"/>
        <v>1001.9799999999999</v>
      </c>
      <c r="K9" s="22">
        <f>F9-J9+E9</f>
        <v>4800.0200000000004</v>
      </c>
    </row>
    <row r="10" spans="1:11" ht="13.5" customHeight="1">
      <c r="A10" s="23" t="s">
        <v>13</v>
      </c>
      <c r="B10" s="23" t="s">
        <v>44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478.26*2</f>
        <v>956.52</v>
      </c>
      <c r="J10" s="21">
        <f t="shared" si="1"/>
        <v>1088.94</v>
      </c>
      <c r="K10" s="22">
        <f>C10+D10-J10</f>
        <v>4713.0599999999995</v>
      </c>
    </row>
    <row r="11" spans="1:11" ht="13.5" customHeight="1">
      <c r="A11" s="23" t="s">
        <v>15</v>
      </c>
      <c r="B11" s="23" t="s">
        <v>45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0</v>
      </c>
      <c r="J11" s="21">
        <f t="shared" si="1"/>
        <v>132.41999999999999</v>
      </c>
      <c r="K11" s="22">
        <f>F11-J11</f>
        <v>5669.58</v>
      </c>
    </row>
    <row r="12" spans="1:11" ht="13.5" customHeight="1">
      <c r="A12" s="23" t="s">
        <v>14</v>
      </c>
      <c r="B12" s="23" t="s">
        <v>46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f>434.78*2</f>
        <v>869.56</v>
      </c>
      <c r="J12" s="21">
        <f t="shared" si="1"/>
        <v>1001.9799999999999</v>
      </c>
      <c r="K12" s="22">
        <f>F12-J12+E12</f>
        <v>4800.0200000000004</v>
      </c>
    </row>
    <row r="13" spans="1:11" ht="13.5" customHeight="1">
      <c r="A13" s="23" t="s">
        <v>16</v>
      </c>
      <c r="B13" s="23" t="s">
        <v>47</v>
      </c>
      <c r="C13" s="20">
        <f>3933*2</f>
        <v>7866</v>
      </c>
      <c r="D13" s="22"/>
      <c r="E13" s="22"/>
      <c r="F13" s="21">
        <f t="shared" si="0"/>
        <v>7866</v>
      </c>
      <c r="G13" s="20">
        <f>338.31*2</f>
        <v>676.62</v>
      </c>
      <c r="H13" s="22">
        <v>0</v>
      </c>
      <c r="I13" s="20">
        <v>250</v>
      </c>
      <c r="J13" s="21">
        <f t="shared" si="1"/>
        <v>926.62</v>
      </c>
      <c r="K13" s="22">
        <f>C13-J13</f>
        <v>6939.38</v>
      </c>
    </row>
    <row r="14" spans="1:11" ht="13.5" customHeight="1">
      <c r="A14" s="23" t="s">
        <v>17</v>
      </c>
      <c r="B14" s="23" t="s">
        <v>48</v>
      </c>
      <c r="C14" s="20">
        <f>2868*2</f>
        <v>5736</v>
      </c>
      <c r="D14" s="20"/>
      <c r="E14" s="20"/>
      <c r="F14" s="21">
        <f t="shared" si="0"/>
        <v>5736</v>
      </c>
      <c r="G14" s="20">
        <f>62.62*2</f>
        <v>125.24</v>
      </c>
      <c r="H14" s="22">
        <v>0</v>
      </c>
      <c r="I14" s="20">
        <v>0</v>
      </c>
      <c r="J14" s="21">
        <f t="shared" si="1"/>
        <v>125.24</v>
      </c>
      <c r="K14" s="22">
        <f>F14-J14+I14</f>
        <v>5610.76</v>
      </c>
    </row>
    <row r="15" spans="1:11" ht="13.5" customHeight="1">
      <c r="A15" s="23" t="s">
        <v>18</v>
      </c>
      <c r="B15" s="23" t="s">
        <v>49</v>
      </c>
      <c r="C15" s="20">
        <f>2785.05*2</f>
        <v>5570.1</v>
      </c>
      <c r="D15" s="20"/>
      <c r="E15" s="20"/>
      <c r="F15" s="21">
        <f t="shared" si="0"/>
        <v>5570.1</v>
      </c>
      <c r="G15" s="20">
        <f>53.6*2</f>
        <v>107.2</v>
      </c>
      <c r="H15" s="22">
        <v>0</v>
      </c>
      <c r="I15" s="20">
        <v>0</v>
      </c>
      <c r="J15" s="21">
        <f t="shared" si="1"/>
        <v>107.2</v>
      </c>
      <c r="K15" s="22">
        <f t="shared" ref="K15:K22" si="2">F15-J15+E15</f>
        <v>5462.9000000000005</v>
      </c>
    </row>
    <row r="16" spans="1:11" ht="13.5" customHeight="1">
      <c r="A16" s="23" t="s">
        <v>19</v>
      </c>
      <c r="B16" s="23" t="s">
        <v>50</v>
      </c>
      <c r="C16" s="20">
        <f>2868*2</f>
        <v>5736</v>
      </c>
      <c r="D16" s="22">
        <v>382.4</v>
      </c>
      <c r="E16" s="22"/>
      <c r="F16" s="21">
        <f t="shared" si="0"/>
        <v>6118.4</v>
      </c>
      <c r="G16" s="20">
        <f>62.62*2</f>
        <v>125.24</v>
      </c>
      <c r="H16" s="22">
        <v>0</v>
      </c>
      <c r="I16" s="20">
        <f>428.45+428.45</f>
        <v>856.9</v>
      </c>
      <c r="J16" s="21">
        <f t="shared" si="1"/>
        <v>982.14</v>
      </c>
      <c r="K16" s="22">
        <f>C16+D16-J16</f>
        <v>5136.2599999999993</v>
      </c>
    </row>
    <row r="17" spans="1:11" ht="13.5" customHeight="1">
      <c r="A17" s="23" t="s">
        <v>20</v>
      </c>
      <c r="B17" s="23" t="s">
        <v>51</v>
      </c>
      <c r="C17" s="20">
        <f>2868*2</f>
        <v>5736</v>
      </c>
      <c r="D17" s="20">
        <v>382.4</v>
      </c>
      <c r="E17" s="20"/>
      <c r="F17" s="21">
        <f t="shared" si="0"/>
        <v>6118.4</v>
      </c>
      <c r="G17" s="20">
        <f>62.62*2</f>
        <v>125.24</v>
      </c>
      <c r="H17" s="22">
        <v>0</v>
      </c>
      <c r="I17" s="20">
        <v>0</v>
      </c>
      <c r="J17" s="21">
        <f t="shared" si="1"/>
        <v>125.24</v>
      </c>
      <c r="K17" s="22">
        <f t="shared" si="2"/>
        <v>5993.16</v>
      </c>
    </row>
    <row r="18" spans="1:11" ht="13.5" customHeight="1">
      <c r="A18" s="23" t="s">
        <v>29</v>
      </c>
      <c r="B18" s="23" t="s">
        <v>52</v>
      </c>
      <c r="C18" s="20">
        <f>3349.05*2</f>
        <v>6698.1</v>
      </c>
      <c r="D18" s="22"/>
      <c r="E18" s="22"/>
      <c r="F18" s="21">
        <f t="shared" si="0"/>
        <v>6698.1</v>
      </c>
      <c r="G18" s="20">
        <f>135.24*2</f>
        <v>270.48</v>
      </c>
      <c r="H18" s="22">
        <v>0</v>
      </c>
      <c r="I18" s="20">
        <f>260.87*2</f>
        <v>521.74</v>
      </c>
      <c r="J18" s="21">
        <f t="shared" si="1"/>
        <v>792.22</v>
      </c>
      <c r="K18" s="22">
        <f t="shared" si="2"/>
        <v>5905.88</v>
      </c>
    </row>
    <row r="19" spans="1:11" ht="13.5" customHeight="1">
      <c r="A19" s="23" t="s">
        <v>21</v>
      </c>
      <c r="B19" s="23" t="s">
        <v>53</v>
      </c>
      <c r="C19" s="20">
        <f>2325*2</f>
        <v>4650</v>
      </c>
      <c r="D19" s="22"/>
      <c r="E19" s="22"/>
      <c r="F19" s="21">
        <f t="shared" si="0"/>
        <v>4650</v>
      </c>
      <c r="G19" s="20">
        <v>0</v>
      </c>
      <c r="H19" s="22">
        <f>25.86*2</f>
        <v>51.72</v>
      </c>
      <c r="I19" s="20">
        <f>233.34*2</f>
        <v>466.68</v>
      </c>
      <c r="J19" s="21">
        <f>G19+I19-H19</f>
        <v>414.96000000000004</v>
      </c>
      <c r="K19" s="22">
        <f>C19+H19-J19</f>
        <v>4286.76</v>
      </c>
    </row>
    <row r="20" spans="1:11" ht="13.5" customHeight="1">
      <c r="A20" s="23" t="s">
        <v>22</v>
      </c>
      <c r="B20" s="23" t="s">
        <v>54</v>
      </c>
      <c r="C20" s="20">
        <f>2868*2</f>
        <v>5736</v>
      </c>
      <c r="D20" s="22"/>
      <c r="E20" s="22"/>
      <c r="F20" s="21">
        <f t="shared" si="0"/>
        <v>5736</v>
      </c>
      <c r="G20" s="20">
        <f>62.62*2</f>
        <v>125.24</v>
      </c>
      <c r="H20" s="22">
        <v>0</v>
      </c>
      <c r="I20" s="20">
        <f>260.87*2</f>
        <v>521.74</v>
      </c>
      <c r="J20" s="21">
        <f t="shared" si="1"/>
        <v>646.98</v>
      </c>
      <c r="K20" s="22">
        <f>C20-J20</f>
        <v>5089.0200000000004</v>
      </c>
    </row>
    <row r="21" spans="1:11" ht="13.5" customHeight="1">
      <c r="A21" s="23" t="s">
        <v>23</v>
      </c>
      <c r="B21" s="23" t="s">
        <v>55</v>
      </c>
      <c r="C21" s="20">
        <f>4381.05*2</f>
        <v>8762.1</v>
      </c>
      <c r="D21" s="22"/>
      <c r="E21" s="22"/>
      <c r="F21" s="21">
        <f t="shared" si="0"/>
        <v>8762.1</v>
      </c>
      <c r="G21" s="20">
        <f>412.62*2</f>
        <v>825.24</v>
      </c>
      <c r="H21" s="22">
        <v>0</v>
      </c>
      <c r="I21" s="20">
        <v>0</v>
      </c>
      <c r="J21" s="21">
        <f t="shared" si="1"/>
        <v>825.24</v>
      </c>
      <c r="K21" s="22">
        <f t="shared" si="2"/>
        <v>7936.8600000000006</v>
      </c>
    </row>
    <row r="22" spans="1:11" ht="13.5" customHeight="1">
      <c r="A22" s="23" t="s">
        <v>24</v>
      </c>
      <c r="B22" s="23" t="s">
        <v>56</v>
      </c>
      <c r="C22" s="20">
        <f>7716*2</f>
        <v>15432</v>
      </c>
      <c r="D22" s="22"/>
      <c r="E22" s="22"/>
      <c r="F22" s="21">
        <f t="shared" si="0"/>
        <v>15432</v>
      </c>
      <c r="G22" s="20">
        <f>1100.87*2</f>
        <v>2201.7399999999998</v>
      </c>
      <c r="H22" s="22">
        <v>0</v>
      </c>
      <c r="I22" s="20">
        <v>2000</v>
      </c>
      <c r="J22" s="21">
        <f t="shared" si="1"/>
        <v>4201.74</v>
      </c>
      <c r="K22" s="22">
        <f t="shared" si="2"/>
        <v>11230.26</v>
      </c>
    </row>
    <row r="23" spans="1:11">
      <c r="A23" s="18" t="s">
        <v>25</v>
      </c>
      <c r="B23" s="18"/>
      <c r="C23" s="19">
        <f>C8+C9+C10+C11+C12+C13+C14+C15+C16+C17+C18+C19+C20+C21+C22</f>
        <v>102960.3</v>
      </c>
      <c r="D23" s="19">
        <f>D8+D9+D10+D11+D12+D13+D14+D15+D16+D17+D18+D19+D20+D21+D22</f>
        <v>764.8</v>
      </c>
      <c r="E23" s="19">
        <f>E8++E9+E10+E11+E12+E13+E14+E15+E16+E17+E18+E19+E20+E21+E22</f>
        <v>0</v>
      </c>
      <c r="F23" s="19">
        <f>F8+F9+F10+F11+F12+F13+F14+F15+F16+F17+F18+F19+F20+F21+F22</f>
        <v>103725.1</v>
      </c>
      <c r="G23" s="19">
        <f>G8+G9+G10+G11+G12+G13+G14+G15+G16+G17+G18+G19+G20+G21+G22</f>
        <v>5782.7799999999988</v>
      </c>
      <c r="H23" s="19">
        <f>H8+H9+H10+H11+H12+H13+H14+H15+H16+H17+H18+H19+H20+H21+H22</f>
        <v>51.72</v>
      </c>
      <c r="I23" s="19">
        <f>I8+I9+I10+I11+I12+I13+I14+I15+I16+I17+I18+I19+I20+I21+I22</f>
        <v>8312.7000000000007</v>
      </c>
      <c r="J23" s="19">
        <f>J8+J9+J10+J11+J12+J13+J14+J15+J16+J17+J18+J19++J20+J21+J22</f>
        <v>14043.759999999998</v>
      </c>
      <c r="K23" s="19">
        <f>K8+K9+K10+K11+K12+K13+K14+K15+K16+K17+K18+K19+K20+K21+K22</f>
        <v>89733.06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B7" sqref="B7:B23"/>
    </sheetView>
  </sheetViews>
  <sheetFormatPr baseColWidth="10" defaultRowHeight="15"/>
  <cols>
    <col min="1" max="1" width="30.28515625" customWidth="1"/>
    <col min="2" max="2" width="30.28515625" style="1" customWidth="1"/>
    <col min="3" max="3" width="14.5703125" customWidth="1"/>
    <col min="6" max="6" width="18.85546875" customWidth="1"/>
    <col min="10" max="10" width="16.85546875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2"/>
      <c r="K1" s="2"/>
    </row>
    <row r="2" spans="1:11">
      <c r="A2" s="4" t="s">
        <v>0</v>
      </c>
      <c r="B2" s="4"/>
      <c r="C2" s="5"/>
      <c r="D2" s="5"/>
      <c r="E2" s="5"/>
      <c r="F2" s="6"/>
      <c r="G2" s="6"/>
      <c r="H2" s="3"/>
      <c r="I2" s="3"/>
      <c r="J2" s="2"/>
      <c r="K2" s="2"/>
    </row>
    <row r="3" spans="1:11">
      <c r="A3" s="8" t="s">
        <v>37</v>
      </c>
      <c r="B3" s="8"/>
      <c r="C3" s="5"/>
      <c r="D3" s="5"/>
      <c r="E3" s="5"/>
      <c r="F3" s="6"/>
      <c r="G3" s="6"/>
      <c r="H3" s="9"/>
      <c r="I3" s="9"/>
      <c r="J3" s="10"/>
      <c r="K3" s="11"/>
    </row>
    <row r="4" spans="1:11">
      <c r="A4" s="5" t="s">
        <v>1</v>
      </c>
      <c r="B4" s="5"/>
      <c r="C4" s="5"/>
      <c r="D4" s="5"/>
      <c r="E4" s="5"/>
      <c r="F4" s="6"/>
      <c r="G4" s="6"/>
      <c r="H4" s="2"/>
      <c r="I4" s="2"/>
      <c r="J4" s="2"/>
      <c r="K4" s="2"/>
    </row>
    <row r="5" spans="1:11">
      <c r="A5" s="12"/>
      <c r="B5" s="12"/>
      <c r="C5" s="6"/>
      <c r="D5" s="6"/>
      <c r="E5" s="6"/>
      <c r="F5" s="7"/>
      <c r="G5" s="6"/>
      <c r="H5" s="3"/>
      <c r="I5" s="3"/>
      <c r="J5" s="2"/>
      <c r="K5" s="2"/>
    </row>
    <row r="6" spans="1:11">
      <c r="A6" s="6"/>
      <c r="B6" s="6"/>
      <c r="C6" s="6"/>
      <c r="D6" s="6"/>
      <c r="E6" s="6"/>
      <c r="F6" s="6"/>
      <c r="G6" s="13"/>
      <c r="H6" s="3"/>
      <c r="I6" s="3"/>
      <c r="J6" s="2"/>
      <c r="K6" s="2"/>
    </row>
    <row r="7" spans="1:11" ht="31.5">
      <c r="A7" s="14" t="s">
        <v>2</v>
      </c>
      <c r="B7" s="14" t="s">
        <v>41</v>
      </c>
      <c r="C7" s="15" t="s">
        <v>3</v>
      </c>
      <c r="D7" s="15" t="s">
        <v>4</v>
      </c>
      <c r="E7" s="15" t="s">
        <v>26</v>
      </c>
      <c r="F7" s="16" t="s">
        <v>5</v>
      </c>
      <c r="G7" s="15" t="s">
        <v>6</v>
      </c>
      <c r="H7" s="17" t="s">
        <v>7</v>
      </c>
      <c r="I7" s="17" t="s">
        <v>8</v>
      </c>
      <c r="J7" s="16" t="s">
        <v>9</v>
      </c>
      <c r="K7" s="15" t="s">
        <v>10</v>
      </c>
    </row>
    <row r="8" spans="1:11" ht="15" customHeight="1">
      <c r="A8" s="23" t="s">
        <v>11</v>
      </c>
      <c r="B8" s="23" t="s">
        <v>42</v>
      </c>
      <c r="C8" s="20">
        <f>3915*2</f>
        <v>7830</v>
      </c>
      <c r="D8" s="22"/>
      <c r="E8" s="22"/>
      <c r="F8" s="21">
        <f t="shared" ref="F8:F22" si="0">C8+D8+E8</f>
        <v>7830</v>
      </c>
      <c r="G8" s="20">
        <f>335.43*2</f>
        <v>670.86</v>
      </c>
      <c r="H8" s="22">
        <v>0</v>
      </c>
      <c r="I8" s="20">
        <f>500*2</f>
        <v>1000</v>
      </c>
      <c r="J8" s="21">
        <f t="shared" ref="J8:J22" si="1">G8-H8+I8</f>
        <v>1670.8600000000001</v>
      </c>
      <c r="K8" s="22">
        <f>C8-J8</f>
        <v>6159.1399999999994</v>
      </c>
    </row>
    <row r="9" spans="1:11" ht="15" customHeight="1">
      <c r="A9" s="23" t="s">
        <v>12</v>
      </c>
      <c r="B9" s="23" t="s">
        <v>43</v>
      </c>
      <c r="C9" s="20">
        <f>2901*2</f>
        <v>5802</v>
      </c>
      <c r="D9" s="22"/>
      <c r="E9" s="22"/>
      <c r="F9" s="21">
        <f t="shared" si="0"/>
        <v>5802</v>
      </c>
      <c r="G9" s="20">
        <f>66.21*2</f>
        <v>132.41999999999999</v>
      </c>
      <c r="H9" s="22">
        <v>0</v>
      </c>
      <c r="I9" s="20">
        <f>434.78*2</f>
        <v>869.56</v>
      </c>
      <c r="J9" s="21">
        <f t="shared" si="1"/>
        <v>1001.9799999999999</v>
      </c>
      <c r="K9" s="22">
        <f>F9-J9+E9</f>
        <v>4800.0200000000004</v>
      </c>
    </row>
    <row r="10" spans="1:11" ht="15" customHeight="1">
      <c r="A10" s="23" t="s">
        <v>13</v>
      </c>
      <c r="B10" s="23" t="s">
        <v>44</v>
      </c>
      <c r="C10" s="20">
        <f>2901*2</f>
        <v>5802</v>
      </c>
      <c r="D10" s="22"/>
      <c r="E10" s="22"/>
      <c r="F10" s="21">
        <f t="shared" si="0"/>
        <v>5802</v>
      </c>
      <c r="G10" s="20">
        <f>66.21*2</f>
        <v>132.41999999999999</v>
      </c>
      <c r="H10" s="22">
        <v>0</v>
      </c>
      <c r="I10" s="20">
        <f>478.26*2</f>
        <v>956.52</v>
      </c>
      <c r="J10" s="21">
        <f t="shared" si="1"/>
        <v>1088.94</v>
      </c>
      <c r="K10" s="22">
        <f>F10-J10</f>
        <v>4713.0599999999995</v>
      </c>
    </row>
    <row r="11" spans="1:11" ht="15" customHeight="1">
      <c r="A11" s="23" t="s">
        <v>15</v>
      </c>
      <c r="B11" s="23" t="s">
        <v>45</v>
      </c>
      <c r="C11" s="20">
        <f>2901*2</f>
        <v>5802</v>
      </c>
      <c r="D11" s="22"/>
      <c r="E11" s="22"/>
      <c r="F11" s="21">
        <f t="shared" si="0"/>
        <v>5802</v>
      </c>
      <c r="G11" s="20">
        <f>66.21*2</f>
        <v>132.41999999999999</v>
      </c>
      <c r="H11" s="22">
        <v>0</v>
      </c>
      <c r="I11" s="20">
        <v>0</v>
      </c>
      <c r="J11" s="21">
        <f t="shared" si="1"/>
        <v>132.41999999999999</v>
      </c>
      <c r="K11" s="22">
        <f>F11-J11</f>
        <v>5669.58</v>
      </c>
    </row>
    <row r="12" spans="1:11" ht="15" customHeight="1">
      <c r="A12" s="23" t="s">
        <v>14</v>
      </c>
      <c r="B12" s="23" t="s">
        <v>46</v>
      </c>
      <c r="C12" s="20">
        <f>2901*2</f>
        <v>5802</v>
      </c>
      <c r="D12" s="22"/>
      <c r="E12" s="22"/>
      <c r="F12" s="21">
        <f t="shared" si="0"/>
        <v>5802</v>
      </c>
      <c r="G12" s="20">
        <f>66.21*2</f>
        <v>132.41999999999999</v>
      </c>
      <c r="H12" s="22">
        <v>0</v>
      </c>
      <c r="I12" s="20">
        <f>434.78*2</f>
        <v>869.56</v>
      </c>
      <c r="J12" s="21">
        <f t="shared" si="1"/>
        <v>1001.9799999999999</v>
      </c>
      <c r="K12" s="22">
        <f>F12-J12+E12</f>
        <v>4800.0200000000004</v>
      </c>
    </row>
    <row r="13" spans="1:11" ht="15" customHeight="1">
      <c r="A13" s="23" t="s">
        <v>16</v>
      </c>
      <c r="B13" s="23" t="s">
        <v>47</v>
      </c>
      <c r="C13" s="20">
        <f>3933*2</f>
        <v>7866</v>
      </c>
      <c r="D13" s="22">
        <v>524.4</v>
      </c>
      <c r="E13" s="22"/>
      <c r="F13" s="21">
        <f t="shared" si="0"/>
        <v>8390.4</v>
      </c>
      <c r="G13" s="20">
        <f>338.31*2</f>
        <v>676.62</v>
      </c>
      <c r="H13" s="22">
        <v>0</v>
      </c>
      <c r="I13" s="20">
        <v>250</v>
      </c>
      <c r="J13" s="21">
        <f t="shared" si="1"/>
        <v>926.62</v>
      </c>
      <c r="K13" s="22">
        <f>F13-J13</f>
        <v>7463.78</v>
      </c>
    </row>
    <row r="14" spans="1:11" ht="15" customHeight="1">
      <c r="A14" s="23" t="s">
        <v>17</v>
      </c>
      <c r="B14" s="23" t="s">
        <v>48</v>
      </c>
      <c r="C14" s="20">
        <f>2868*2</f>
        <v>5736</v>
      </c>
      <c r="D14" s="20"/>
      <c r="E14" s="20"/>
      <c r="F14" s="21">
        <f t="shared" si="0"/>
        <v>5736</v>
      </c>
      <c r="G14" s="20">
        <f>62.62*2</f>
        <v>125.24</v>
      </c>
      <c r="H14" s="22">
        <v>0</v>
      </c>
      <c r="I14" s="20">
        <v>0</v>
      </c>
      <c r="J14" s="21">
        <f t="shared" si="1"/>
        <v>125.24</v>
      </c>
      <c r="K14" s="22">
        <f>F14-J14+I14</f>
        <v>5610.76</v>
      </c>
    </row>
    <row r="15" spans="1:11" ht="15" customHeight="1">
      <c r="A15" s="23" t="s">
        <v>18</v>
      </c>
      <c r="B15" s="23" t="s">
        <v>49</v>
      </c>
      <c r="C15" s="20">
        <f>2785.05*2</f>
        <v>5570.1</v>
      </c>
      <c r="D15" s="20"/>
      <c r="E15" s="20"/>
      <c r="F15" s="21">
        <f t="shared" si="0"/>
        <v>5570.1</v>
      </c>
      <c r="G15" s="20">
        <f>53.6*2</f>
        <v>107.2</v>
      </c>
      <c r="H15" s="22">
        <v>0</v>
      </c>
      <c r="I15" s="20">
        <v>0</v>
      </c>
      <c r="J15" s="21">
        <f t="shared" si="1"/>
        <v>107.2</v>
      </c>
      <c r="K15" s="22">
        <f t="shared" ref="K15:K22" si="2">F15-J15+E15</f>
        <v>5462.9000000000005</v>
      </c>
    </row>
    <row r="16" spans="1:11" ht="15" customHeight="1">
      <c r="A16" s="23" t="s">
        <v>19</v>
      </c>
      <c r="B16" s="23" t="s">
        <v>50</v>
      </c>
      <c r="C16" s="20">
        <f>2868*2</f>
        <v>5736</v>
      </c>
      <c r="D16" s="22">
        <v>382.4</v>
      </c>
      <c r="E16" s="22"/>
      <c r="F16" s="21">
        <f t="shared" si="0"/>
        <v>6118.4</v>
      </c>
      <c r="G16" s="20">
        <f>62.62*2</f>
        <v>125.24</v>
      </c>
      <c r="H16" s="22">
        <v>0</v>
      </c>
      <c r="I16" s="20">
        <f>428.45+428.45</f>
        <v>856.9</v>
      </c>
      <c r="J16" s="21">
        <f t="shared" si="1"/>
        <v>982.14</v>
      </c>
      <c r="K16" s="22">
        <f>C16+D16-J16</f>
        <v>5136.2599999999993</v>
      </c>
    </row>
    <row r="17" spans="1:11" ht="15" customHeight="1">
      <c r="A17" s="23" t="s">
        <v>20</v>
      </c>
      <c r="B17" s="23" t="s">
        <v>51</v>
      </c>
      <c r="C17" s="20">
        <f>2868*2</f>
        <v>5736</v>
      </c>
      <c r="D17" s="20">
        <v>382.4</v>
      </c>
      <c r="E17" s="20"/>
      <c r="F17" s="21">
        <f t="shared" si="0"/>
        <v>6118.4</v>
      </c>
      <c r="G17" s="20">
        <f>62.62*2</f>
        <v>125.24</v>
      </c>
      <c r="H17" s="22">
        <v>0</v>
      </c>
      <c r="I17" s="20">
        <v>0</v>
      </c>
      <c r="J17" s="21">
        <f t="shared" si="1"/>
        <v>125.24</v>
      </c>
      <c r="K17" s="22">
        <f t="shared" si="2"/>
        <v>5993.16</v>
      </c>
    </row>
    <row r="18" spans="1:11" ht="15" customHeight="1">
      <c r="A18" s="23" t="s">
        <v>29</v>
      </c>
      <c r="B18" s="23" t="s">
        <v>52</v>
      </c>
      <c r="C18" s="20">
        <f>3349.05*2</f>
        <v>6698.1</v>
      </c>
      <c r="D18" s="22"/>
      <c r="E18" s="22"/>
      <c r="F18" s="21">
        <f t="shared" si="0"/>
        <v>6698.1</v>
      </c>
      <c r="G18" s="20">
        <f>135.24*2</f>
        <v>270.48</v>
      </c>
      <c r="H18" s="22">
        <v>0</v>
      </c>
      <c r="I18" s="20">
        <f>260.87*2</f>
        <v>521.74</v>
      </c>
      <c r="J18" s="21">
        <f t="shared" si="1"/>
        <v>792.22</v>
      </c>
      <c r="K18" s="22">
        <f t="shared" si="2"/>
        <v>5905.88</v>
      </c>
    </row>
    <row r="19" spans="1:11" ht="15" customHeight="1">
      <c r="A19" s="23" t="s">
        <v>21</v>
      </c>
      <c r="B19" s="23" t="s">
        <v>53</v>
      </c>
      <c r="C19" s="20">
        <f>2325*2</f>
        <v>4650</v>
      </c>
      <c r="D19" s="22"/>
      <c r="E19" s="22"/>
      <c r="F19" s="21">
        <f t="shared" si="0"/>
        <v>4650</v>
      </c>
      <c r="G19" s="20">
        <v>0</v>
      </c>
      <c r="H19" s="22">
        <f>25.86*2</f>
        <v>51.72</v>
      </c>
      <c r="I19" s="20">
        <f>233.34*2</f>
        <v>466.68</v>
      </c>
      <c r="J19" s="21">
        <f>G19+I19-H19</f>
        <v>414.96000000000004</v>
      </c>
      <c r="K19" s="22">
        <f>C19+H19-J19</f>
        <v>4286.76</v>
      </c>
    </row>
    <row r="20" spans="1:11" ht="15" customHeight="1">
      <c r="A20" s="23" t="s">
        <v>22</v>
      </c>
      <c r="B20" s="23" t="s">
        <v>54</v>
      </c>
      <c r="C20" s="20">
        <f>2868*2</f>
        <v>5736</v>
      </c>
      <c r="D20" s="22">
        <v>300</v>
      </c>
      <c r="E20" s="22"/>
      <c r="F20" s="21">
        <f t="shared" si="0"/>
        <v>6036</v>
      </c>
      <c r="G20" s="20">
        <f>62.62*2</f>
        <v>125.24</v>
      </c>
      <c r="H20" s="22">
        <v>0</v>
      </c>
      <c r="I20" s="20">
        <f>260.87*2</f>
        <v>521.74</v>
      </c>
      <c r="J20" s="21">
        <f t="shared" si="1"/>
        <v>646.98</v>
      </c>
      <c r="K20" s="22">
        <f>F20-J20</f>
        <v>5389.02</v>
      </c>
    </row>
    <row r="21" spans="1:11" ht="15" customHeight="1">
      <c r="A21" s="23" t="s">
        <v>23</v>
      </c>
      <c r="B21" s="23" t="s">
        <v>55</v>
      </c>
      <c r="C21" s="20">
        <f>4381.05*2</f>
        <v>8762.1</v>
      </c>
      <c r="D21" s="22"/>
      <c r="E21" s="22"/>
      <c r="F21" s="21">
        <f t="shared" si="0"/>
        <v>8762.1</v>
      </c>
      <c r="G21" s="20">
        <f>412.62*2</f>
        <v>825.24</v>
      </c>
      <c r="H21" s="22">
        <v>0</v>
      </c>
      <c r="I21" s="20">
        <v>0</v>
      </c>
      <c r="J21" s="21">
        <f t="shared" si="1"/>
        <v>825.24</v>
      </c>
      <c r="K21" s="22">
        <f t="shared" si="2"/>
        <v>7936.8600000000006</v>
      </c>
    </row>
    <row r="22" spans="1:11" ht="15" customHeight="1">
      <c r="A22" s="23" t="s">
        <v>24</v>
      </c>
      <c r="B22" s="23" t="s">
        <v>56</v>
      </c>
      <c r="C22" s="20">
        <f>7716*2</f>
        <v>15432</v>
      </c>
      <c r="D22" s="22"/>
      <c r="E22" s="22"/>
      <c r="F22" s="21">
        <f t="shared" si="0"/>
        <v>15432</v>
      </c>
      <c r="G22" s="20">
        <f>1100.87*2</f>
        <v>2201.7399999999998</v>
      </c>
      <c r="H22" s="22">
        <v>0</v>
      </c>
      <c r="I22" s="20">
        <v>2000</v>
      </c>
      <c r="J22" s="21">
        <f t="shared" si="1"/>
        <v>4201.74</v>
      </c>
      <c r="K22" s="22">
        <f t="shared" si="2"/>
        <v>11230.26</v>
      </c>
    </row>
    <row r="23" spans="1:11">
      <c r="A23" s="18" t="s">
        <v>25</v>
      </c>
      <c r="B23" s="18"/>
      <c r="C23" s="19">
        <f>C8+C9+C10+C11+C12+C13+C14+C15+C16+C17+C18+C19+C20+C21+C22</f>
        <v>102960.3</v>
      </c>
      <c r="D23" s="19">
        <f>D8+D9+D10+D11+D12+D13+D14+D15+D16+D17+D18+D19+D20+D21+D22</f>
        <v>1589.1999999999998</v>
      </c>
      <c r="E23" s="19">
        <f>E8++E9+E10+E11+E12+E13+E14+E15+E16+E17+E18+E19+E20+E21+E22</f>
        <v>0</v>
      </c>
      <c r="F23" s="19">
        <f>F8+F9+F10+F11+F12+F13+F14+F15+F16+F17+F18+F19+F20+F21+F22</f>
        <v>104549.50000000001</v>
      </c>
      <c r="G23" s="19">
        <f>G8+G9+G10+G11+G12+G13+G14+G15+G16+G17+G18+G19+G20+G21+G22</f>
        <v>5782.7799999999988</v>
      </c>
      <c r="H23" s="19">
        <f>H8+H9+H10+H11+H12+H13+H14+H15+H16+H17+H18+H19+H20+H21+H22</f>
        <v>51.72</v>
      </c>
      <c r="I23" s="19">
        <f>I8+I9+I10+I11+I12+I13+I14+I15+I16+I17+I18+I19+I20+I21+I22</f>
        <v>8312.7000000000007</v>
      </c>
      <c r="J23" s="19">
        <f>J8+J9+J10+J11+J12+J13+J14+J15+J16+J17+J18+J19++J20+J21+J22</f>
        <v>14043.759999999998</v>
      </c>
      <c r="K23" s="19">
        <f>K8+K9+K10+K11+K12+K13+K14+K15+K16+K17+K18+K19+K20+K21+K22</f>
        <v>90557.46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Ene16</vt:lpstr>
      <vt:lpstr>Feb16</vt:lpstr>
      <vt:lpstr>Mar16</vt:lpstr>
      <vt:lpstr>Abr16</vt:lpstr>
      <vt:lpstr>May16</vt:lpstr>
      <vt:lpstr>Jun16</vt:lpstr>
      <vt:lpstr>Jul16</vt:lpstr>
      <vt:lpstr>Ago16</vt:lpstr>
      <vt:lpstr>Sep16</vt:lpstr>
      <vt:lpstr>Oct16</vt:lpstr>
      <vt:lpstr>Nov16</vt:lpstr>
      <vt:lpstr>Dic16</vt:lpstr>
    </vt:vector>
  </TitlesOfParts>
  <Company>MiltonSoft.Inc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miltonteddie</dc:creator>
  <cp:lastModifiedBy>miltonteddie</cp:lastModifiedBy>
  <dcterms:created xsi:type="dcterms:W3CDTF">2017-12-01T15:31:35Z</dcterms:created>
  <dcterms:modified xsi:type="dcterms:W3CDTF">2017-12-04T19:16:08Z</dcterms:modified>
</cp:coreProperties>
</file>