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225" windowWidth="7650" windowHeight="8700" tabRatio="816" firstSheet="16" activeTab="23"/>
  </bookViews>
  <sheets>
    <sheet name="tarifa" sheetId="2" state="hidden" r:id="rId1"/>
    <sheet name="  SEGURIDAD PUBLICA  " sheetId="172" r:id="rId2"/>
    <sheet name="FOM EC=PLANEAC=COM SOC=INFORM" sheetId="177" r:id="rId3"/>
    <sheet name="  AGUA POTABLE  " sheetId="173" r:id="rId4"/>
    <sheet name="  OBR. PUBLICA  " sheetId="174" r:id="rId5"/>
    <sheet name="  PRESIDENCIA  " sheetId="158" r:id="rId6"/>
    <sheet name="  TESORERIA  " sheetId="159" r:id="rId7"/>
    <sheet name="  SERV. PUBLICOS  " sheetId="160" r:id="rId8"/>
    <sheet name="  MODULO  " sheetId="161" r:id="rId9"/>
    <sheet name="  CATASTRO Y REG. CIVIL  " sheetId="162" r:id="rId10"/>
    <sheet name="   REGIDORES PROP.  " sheetId="163" r:id="rId11"/>
    <sheet name="  RASTRO  " sheetId="164" r:id="rId12"/>
    <sheet name="FOM. AGROPECIARIO" sheetId="165" r:id="rId13"/>
    <sheet name="  DIF  " sheetId="166" state="hidden" r:id="rId14"/>
    <sheet name="CENTRO DE SALUD" sheetId="167" r:id="rId15"/>
    <sheet name="TURISMO, ECOLOGIA Y COMEDOR" sheetId="178" r:id="rId16"/>
    <sheet name="  PROTECCION CIVIL  " sheetId="168" r:id="rId17"/>
    <sheet name="  DEPORTES  " sheetId="169" r:id="rId18"/>
    <sheet name="  CASA DE LA CULTURA  " sheetId="171" r:id="rId19"/>
    <sheet name="  APOYOS  " sheetId="175" state="hidden" r:id="rId20"/>
    <sheet name="MENSUAL" sheetId="176" state="hidden" r:id="rId21"/>
    <sheet name="Calculo ISPT MENSUAL  2015  " sheetId="68" state="hidden" r:id="rId22"/>
    <sheet name="CALCULO AGINALDO PROPORCIONAL" sheetId="179" state="hidden" r:id="rId23"/>
    <sheet name="EVENTUALES" sheetId="180" r:id="rId24"/>
    <sheet name="MAESTROS CULTURA" sheetId="181" r:id="rId25"/>
    <sheet name="AGENTES MUNICIPALES" sheetId="182" state="hidden" r:id="rId26"/>
    <sheet name="APOYO INS. DE ENSEÑANZA" sheetId="183" r:id="rId27"/>
    <sheet name="ORDENES DE PAGO" sheetId="184" state="hidden" r:id="rId28"/>
    <sheet name="ISR Y PAGO" sheetId="185" state="hidden" r:id="rId29"/>
  </sheets>
  <externalReferences>
    <externalReference r:id="rId30"/>
  </externalReferences>
  <definedNames>
    <definedName name="_45" localSheetId="10">#REF!</definedName>
    <definedName name="_45" localSheetId="3">#REF!</definedName>
    <definedName name="_45" localSheetId="19">#REF!</definedName>
    <definedName name="_45" localSheetId="18">#REF!</definedName>
    <definedName name="_45" localSheetId="9">#REF!</definedName>
    <definedName name="_45" localSheetId="17">#REF!</definedName>
    <definedName name="_45" localSheetId="13">#REF!</definedName>
    <definedName name="_45" localSheetId="8">#REF!</definedName>
    <definedName name="_45" localSheetId="4">#REF!</definedName>
    <definedName name="_45" localSheetId="5">#REF!</definedName>
    <definedName name="_45" localSheetId="16">#REF!</definedName>
    <definedName name="_45" localSheetId="11">#REF!</definedName>
    <definedName name="_45" localSheetId="1">#REF!</definedName>
    <definedName name="_45" localSheetId="7">#REF!</definedName>
    <definedName name="_45" localSheetId="6">#REF!</definedName>
    <definedName name="_45" localSheetId="14">#REF!</definedName>
    <definedName name="_45" localSheetId="12">#REF!</definedName>
    <definedName name="_45">#REF!</definedName>
    <definedName name="_Regression_Int" localSheetId="21" hidden="1">1</definedName>
    <definedName name="_xlnm.Print_Area" localSheetId="10">'   REGIDORES PROP.  '!$B$2:$AI$21</definedName>
    <definedName name="_xlnm.Print_Area" localSheetId="3">'  AGUA POTABLE  '!$B$2:$AI$20</definedName>
    <definedName name="_xlnm.Print_Area" localSheetId="19">'  APOYOS  '!$A$1:$AH$30</definedName>
    <definedName name="_xlnm.Print_Area" localSheetId="18">'  CASA DE LA CULTURA  '!$B$2:$AI$16</definedName>
    <definedName name="_xlnm.Print_Area" localSheetId="9">'  CATASTRO Y REG. CIVIL  '!$B$2:$AJ$24</definedName>
    <definedName name="_xlnm.Print_Area" localSheetId="17">'  DEPORTES  '!$B$2:$AJ$21</definedName>
    <definedName name="_xlnm.Print_Area" localSheetId="13">'  DIF  '!$B$2:$AI$22</definedName>
    <definedName name="_xlnm.Print_Area" localSheetId="8">'  MODULO  '!$B$2:$AI$21</definedName>
    <definedName name="_xlnm.Print_Area" localSheetId="4">'  OBR. PUBLICA  '!$B$2:$AJ$28</definedName>
    <definedName name="_xlnm.Print_Area" localSheetId="5">'  PRESIDENCIA  '!$B$3:$AI$26</definedName>
    <definedName name="_xlnm.Print_Area" localSheetId="16">'  PROTECCION CIVIL  '!$B$2:$AJ$21</definedName>
    <definedName name="_xlnm.Print_Area" localSheetId="11">'  RASTRO  '!$B$2:$AJ$18</definedName>
    <definedName name="_xlnm.Print_Area" localSheetId="1">'  SEGURIDAD PUBLICA  '!$B$1:$AJ$36</definedName>
    <definedName name="_xlnm.Print_Area" localSheetId="6">'  TESORERIA  '!$B$2:$AJ$16</definedName>
    <definedName name="_xlnm.Print_Area" localSheetId="25">'AGENTES MUNICIPALES'!$A$1:$AI$34</definedName>
    <definedName name="_xlnm.Print_Area" localSheetId="26">'APOYO INS. DE ENSEÑANZA'!$A$1:$AH$48</definedName>
    <definedName name="_xlnm.Print_Area" localSheetId="21">'Calculo ISPT MENSUAL  2015  '!$B$1:$F$49</definedName>
    <definedName name="_xlnm.Print_Area" localSheetId="14">'CENTRO DE SALUD'!#REF!</definedName>
    <definedName name="_xlnm.Print_Area" localSheetId="23">EVENTUALES!$A$1:$AJ$49</definedName>
    <definedName name="_xlnm.Print_Area" localSheetId="2">'FOM EC=PLANEAC=COM SOC=INFORM'!$B$2:$AI$23</definedName>
    <definedName name="_xlnm.Print_Area" localSheetId="12">'FOM. AGROPECIARIO'!$B$2:$AJ$15</definedName>
    <definedName name="_xlnm.Print_Area" localSheetId="28">'ISR Y PAGO'!$A$1:$H$44</definedName>
    <definedName name="_xlnm.Print_Area" localSheetId="24">'MAESTROS CULTURA'!$B$2:$AI$24</definedName>
    <definedName name="_xlnm.Print_Area" localSheetId="20">MENSUAL!$A$1:$AG$31</definedName>
    <definedName name="_xlnm.Print_Area" localSheetId="15">'TURISMO, ECOLOGIA Y COMEDOR'!$B$2:$AJ$19</definedName>
    <definedName name="CREDITO" localSheetId="10">#REF!</definedName>
    <definedName name="CREDITO" localSheetId="3">#REF!</definedName>
    <definedName name="CREDITO" localSheetId="19">#REF!</definedName>
    <definedName name="CREDITO" localSheetId="18">#REF!</definedName>
    <definedName name="CREDITO" localSheetId="9">#REF!</definedName>
    <definedName name="CREDITO" localSheetId="17">#REF!</definedName>
    <definedName name="CREDITO" localSheetId="13">#REF!</definedName>
    <definedName name="CREDITO" localSheetId="8">#REF!</definedName>
    <definedName name="CREDITO" localSheetId="4">#REF!</definedName>
    <definedName name="CREDITO" localSheetId="5">#REF!</definedName>
    <definedName name="CREDITO" localSheetId="16">#REF!</definedName>
    <definedName name="CREDITO" localSheetId="11">#REF!</definedName>
    <definedName name="CREDITO" localSheetId="1">#REF!</definedName>
    <definedName name="CREDITO" localSheetId="7">#REF!</definedName>
    <definedName name="CREDITO" localSheetId="6">#REF!</definedName>
    <definedName name="CREDITO" localSheetId="21">'Calculo ISPT MENSUAL  2015  '!$AC$17:$AD$27</definedName>
    <definedName name="CREDITO" localSheetId="14">#REF!</definedName>
    <definedName name="CREDITO" localSheetId="12">#REF!</definedName>
    <definedName name="CREDITO">#REF!</definedName>
    <definedName name="Credito1" localSheetId="21">#REF!</definedName>
    <definedName name="Credito1">tarifa!$F$50:$G$60</definedName>
    <definedName name="Subsidio1" localSheetId="10">tarifa!#REF!</definedName>
    <definedName name="Subsidio1" localSheetId="3">tarifa!#REF!</definedName>
    <definedName name="Subsidio1" localSheetId="19">tarifa!#REF!</definedName>
    <definedName name="Subsidio1" localSheetId="18">tarifa!#REF!</definedName>
    <definedName name="Subsidio1" localSheetId="9">tarifa!#REF!</definedName>
    <definedName name="Subsidio1" localSheetId="17">tarifa!#REF!</definedName>
    <definedName name="Subsidio1" localSheetId="13">tarifa!#REF!</definedName>
    <definedName name="Subsidio1" localSheetId="8">tarifa!#REF!</definedName>
    <definedName name="Subsidio1" localSheetId="4">tarifa!#REF!</definedName>
    <definedName name="Subsidio1" localSheetId="5">tarifa!#REF!</definedName>
    <definedName name="Subsidio1" localSheetId="16">tarifa!#REF!</definedName>
    <definedName name="Subsidio1" localSheetId="11">tarifa!#REF!</definedName>
    <definedName name="Subsidio1" localSheetId="1">tarifa!#REF!</definedName>
    <definedName name="Subsidio1" localSheetId="7">tarifa!#REF!</definedName>
    <definedName name="Subsidio1" localSheetId="6">tarifa!#REF!</definedName>
    <definedName name="Subsidio1" localSheetId="21">#REF!</definedName>
    <definedName name="Subsidio1" localSheetId="14">tarifa!#REF!</definedName>
    <definedName name="Subsidio1" localSheetId="12">tarifa!#REF!</definedName>
    <definedName name="Subsidio1">tarifa!#REF!</definedName>
    <definedName name="Subsidio10" localSheetId="10">#REF!</definedName>
    <definedName name="Subsidio10" localSheetId="3">#REF!</definedName>
    <definedName name="Subsidio10" localSheetId="19">#REF!</definedName>
    <definedName name="Subsidio10" localSheetId="18">#REF!</definedName>
    <definedName name="Subsidio10" localSheetId="9">#REF!</definedName>
    <definedName name="Subsidio10" localSheetId="17">#REF!</definedName>
    <definedName name="Subsidio10" localSheetId="13">#REF!</definedName>
    <definedName name="Subsidio10" localSheetId="8">#REF!</definedName>
    <definedName name="Subsidio10" localSheetId="4">#REF!</definedName>
    <definedName name="Subsidio10" localSheetId="5">#REF!</definedName>
    <definedName name="Subsidio10" localSheetId="16">#REF!</definedName>
    <definedName name="Subsidio10" localSheetId="11">#REF!</definedName>
    <definedName name="Subsidio10" localSheetId="1">#REF!</definedName>
    <definedName name="Subsidio10" localSheetId="7">#REF!</definedName>
    <definedName name="Subsidio10" localSheetId="6">#REF!</definedName>
    <definedName name="Subsidio10" localSheetId="14">#REF!</definedName>
    <definedName name="Subsidio10" localSheetId="12">#REF!</definedName>
    <definedName name="Subsidio10">#REF!</definedName>
    <definedName name="Subsidio11" localSheetId="10">#REF!</definedName>
    <definedName name="Subsidio11" localSheetId="3">#REF!</definedName>
    <definedName name="Subsidio11" localSheetId="19">#REF!</definedName>
    <definedName name="Subsidio11" localSheetId="18">#REF!</definedName>
    <definedName name="Subsidio11" localSheetId="9">#REF!</definedName>
    <definedName name="Subsidio11" localSheetId="17">#REF!</definedName>
    <definedName name="Subsidio11" localSheetId="13">#REF!</definedName>
    <definedName name="Subsidio11" localSheetId="8">#REF!</definedName>
    <definedName name="Subsidio11" localSheetId="4">#REF!</definedName>
    <definedName name="Subsidio11" localSheetId="5">#REF!</definedName>
    <definedName name="Subsidio11" localSheetId="16">#REF!</definedName>
    <definedName name="Subsidio11" localSheetId="11">#REF!</definedName>
    <definedName name="Subsidio11" localSheetId="1">#REF!</definedName>
    <definedName name="Subsidio11" localSheetId="7">#REF!</definedName>
    <definedName name="Subsidio11" localSheetId="6">#REF!</definedName>
    <definedName name="Subsidio11" localSheetId="14">#REF!</definedName>
    <definedName name="Subsidio11" localSheetId="12">#REF!</definedName>
    <definedName name="Subsidio11">#REF!</definedName>
    <definedName name="Subsidio12" localSheetId="10">#REF!</definedName>
    <definedName name="Subsidio12" localSheetId="3">#REF!</definedName>
    <definedName name="Subsidio12" localSheetId="19">#REF!</definedName>
    <definedName name="Subsidio12" localSheetId="18">#REF!</definedName>
    <definedName name="Subsidio12" localSheetId="9">#REF!</definedName>
    <definedName name="Subsidio12" localSheetId="17">#REF!</definedName>
    <definedName name="Subsidio12" localSheetId="13">#REF!</definedName>
    <definedName name="Subsidio12" localSheetId="8">#REF!</definedName>
    <definedName name="Subsidio12" localSheetId="4">#REF!</definedName>
    <definedName name="Subsidio12" localSheetId="5">#REF!</definedName>
    <definedName name="Subsidio12" localSheetId="16">#REF!</definedName>
    <definedName name="Subsidio12" localSheetId="11">#REF!</definedName>
    <definedName name="Subsidio12" localSheetId="1">#REF!</definedName>
    <definedName name="Subsidio12" localSheetId="7">#REF!</definedName>
    <definedName name="Subsidio12" localSheetId="6">#REF!</definedName>
    <definedName name="Subsidio12" localSheetId="14">#REF!</definedName>
    <definedName name="Subsidio12" localSheetId="12">#REF!</definedName>
    <definedName name="Subsidio12">#REF!</definedName>
    <definedName name="Subsidio2" localSheetId="10">#REF!</definedName>
    <definedName name="Subsidio2" localSheetId="3">#REF!</definedName>
    <definedName name="Subsidio2" localSheetId="19">#REF!</definedName>
    <definedName name="Subsidio2" localSheetId="18">#REF!</definedName>
    <definedName name="Subsidio2" localSheetId="9">#REF!</definedName>
    <definedName name="Subsidio2" localSheetId="17">#REF!</definedName>
    <definedName name="Subsidio2" localSheetId="13">#REF!</definedName>
    <definedName name="Subsidio2" localSheetId="8">#REF!</definedName>
    <definedName name="Subsidio2" localSheetId="4">#REF!</definedName>
    <definedName name="Subsidio2" localSheetId="5">#REF!</definedName>
    <definedName name="Subsidio2" localSheetId="16">#REF!</definedName>
    <definedName name="Subsidio2" localSheetId="11">#REF!</definedName>
    <definedName name="Subsidio2" localSheetId="1">#REF!</definedName>
    <definedName name="Subsidio2" localSheetId="7">#REF!</definedName>
    <definedName name="Subsidio2" localSheetId="6">#REF!</definedName>
    <definedName name="Subsidio2" localSheetId="14">#REF!</definedName>
    <definedName name="Subsidio2" localSheetId="12">#REF!</definedName>
    <definedName name="Subsidio2">#REF!</definedName>
    <definedName name="Subsidio3" localSheetId="10">#REF!</definedName>
    <definedName name="Subsidio3" localSheetId="3">#REF!</definedName>
    <definedName name="Subsidio3" localSheetId="19">#REF!</definedName>
    <definedName name="Subsidio3" localSheetId="18">#REF!</definedName>
    <definedName name="Subsidio3" localSheetId="9">#REF!</definedName>
    <definedName name="Subsidio3" localSheetId="17">#REF!</definedName>
    <definedName name="Subsidio3" localSheetId="13">#REF!</definedName>
    <definedName name="Subsidio3" localSheetId="8">#REF!</definedName>
    <definedName name="Subsidio3" localSheetId="4">#REF!</definedName>
    <definedName name="Subsidio3" localSheetId="5">#REF!</definedName>
    <definedName name="Subsidio3" localSheetId="16">#REF!</definedName>
    <definedName name="Subsidio3" localSheetId="11">#REF!</definedName>
    <definedName name="Subsidio3" localSheetId="1">#REF!</definedName>
    <definedName name="Subsidio3" localSheetId="7">#REF!</definedName>
    <definedName name="Subsidio3" localSheetId="6">#REF!</definedName>
    <definedName name="Subsidio3" localSheetId="14">#REF!</definedName>
    <definedName name="Subsidio3" localSheetId="12">#REF!</definedName>
    <definedName name="Subsidio3">#REF!</definedName>
    <definedName name="Subsidio4" localSheetId="10">#REF!</definedName>
    <definedName name="Subsidio4" localSheetId="3">#REF!</definedName>
    <definedName name="Subsidio4" localSheetId="19">#REF!</definedName>
    <definedName name="Subsidio4" localSheetId="18">#REF!</definedName>
    <definedName name="Subsidio4" localSheetId="9">#REF!</definedName>
    <definedName name="Subsidio4" localSheetId="17">#REF!</definedName>
    <definedName name="Subsidio4" localSheetId="13">#REF!</definedName>
    <definedName name="Subsidio4" localSheetId="8">#REF!</definedName>
    <definedName name="Subsidio4" localSheetId="4">#REF!</definedName>
    <definedName name="Subsidio4" localSheetId="5">#REF!</definedName>
    <definedName name="Subsidio4" localSheetId="16">#REF!</definedName>
    <definedName name="Subsidio4" localSheetId="11">#REF!</definedName>
    <definedName name="Subsidio4" localSheetId="1">#REF!</definedName>
    <definedName name="Subsidio4" localSheetId="7">#REF!</definedName>
    <definedName name="Subsidio4" localSheetId="6">#REF!</definedName>
    <definedName name="Subsidio4" localSheetId="14">#REF!</definedName>
    <definedName name="Subsidio4" localSheetId="12">#REF!</definedName>
    <definedName name="Subsidio4">#REF!</definedName>
    <definedName name="Subsidio5" localSheetId="10">#REF!</definedName>
    <definedName name="Subsidio5" localSheetId="3">#REF!</definedName>
    <definedName name="Subsidio5" localSheetId="19">#REF!</definedName>
    <definedName name="Subsidio5" localSheetId="18">#REF!</definedName>
    <definedName name="Subsidio5" localSheetId="9">#REF!</definedName>
    <definedName name="Subsidio5" localSheetId="17">#REF!</definedName>
    <definedName name="Subsidio5" localSheetId="13">#REF!</definedName>
    <definedName name="Subsidio5" localSheetId="8">#REF!</definedName>
    <definedName name="Subsidio5" localSheetId="4">#REF!</definedName>
    <definedName name="Subsidio5" localSheetId="5">#REF!</definedName>
    <definedName name="Subsidio5" localSheetId="16">#REF!</definedName>
    <definedName name="Subsidio5" localSheetId="11">#REF!</definedName>
    <definedName name="Subsidio5" localSheetId="1">#REF!</definedName>
    <definedName name="Subsidio5" localSheetId="7">#REF!</definedName>
    <definedName name="Subsidio5" localSheetId="6">#REF!</definedName>
    <definedName name="Subsidio5" localSheetId="14">#REF!</definedName>
    <definedName name="Subsidio5" localSheetId="12">#REF!</definedName>
    <definedName name="Subsidio5">#REF!</definedName>
    <definedName name="Subsidio6" localSheetId="10">#REF!</definedName>
    <definedName name="Subsidio6" localSheetId="3">#REF!</definedName>
    <definedName name="Subsidio6" localSheetId="19">#REF!</definedName>
    <definedName name="Subsidio6" localSheetId="18">#REF!</definedName>
    <definedName name="Subsidio6" localSheetId="9">#REF!</definedName>
    <definedName name="Subsidio6" localSheetId="17">#REF!</definedName>
    <definedName name="Subsidio6" localSheetId="13">#REF!</definedName>
    <definedName name="Subsidio6" localSheetId="8">#REF!</definedName>
    <definedName name="Subsidio6" localSheetId="4">#REF!</definedName>
    <definedName name="Subsidio6" localSheetId="5">#REF!</definedName>
    <definedName name="Subsidio6" localSheetId="16">#REF!</definedName>
    <definedName name="Subsidio6" localSheetId="11">#REF!</definedName>
    <definedName name="Subsidio6" localSheetId="1">#REF!</definedName>
    <definedName name="Subsidio6" localSheetId="7">#REF!</definedName>
    <definedName name="Subsidio6" localSheetId="6">#REF!</definedName>
    <definedName name="Subsidio6" localSheetId="14">#REF!</definedName>
    <definedName name="Subsidio6" localSheetId="12">#REF!</definedName>
    <definedName name="Subsidio6">#REF!</definedName>
    <definedName name="Subsidio7" localSheetId="10">#REF!</definedName>
    <definedName name="Subsidio7" localSheetId="3">#REF!</definedName>
    <definedName name="Subsidio7" localSheetId="19">#REF!</definedName>
    <definedName name="Subsidio7" localSheetId="18">#REF!</definedName>
    <definedName name="Subsidio7" localSheetId="9">#REF!</definedName>
    <definedName name="Subsidio7" localSheetId="17">#REF!</definedName>
    <definedName name="Subsidio7" localSheetId="13">#REF!</definedName>
    <definedName name="Subsidio7" localSheetId="8">#REF!</definedName>
    <definedName name="Subsidio7" localSheetId="4">#REF!</definedName>
    <definedName name="Subsidio7" localSheetId="5">#REF!</definedName>
    <definedName name="Subsidio7" localSheetId="16">#REF!</definedName>
    <definedName name="Subsidio7" localSheetId="11">#REF!</definedName>
    <definedName name="Subsidio7" localSheetId="1">#REF!</definedName>
    <definedName name="Subsidio7" localSheetId="7">#REF!</definedName>
    <definedName name="Subsidio7" localSheetId="6">#REF!</definedName>
    <definedName name="Subsidio7" localSheetId="14">#REF!</definedName>
    <definedName name="Subsidio7" localSheetId="12">#REF!</definedName>
    <definedName name="Subsidio7">#REF!</definedName>
    <definedName name="Subsidio8" localSheetId="10">#REF!</definedName>
    <definedName name="Subsidio8" localSheetId="3">#REF!</definedName>
    <definedName name="Subsidio8" localSheetId="19">#REF!</definedName>
    <definedName name="Subsidio8" localSheetId="18">#REF!</definedName>
    <definedName name="Subsidio8" localSheetId="9">#REF!</definedName>
    <definedName name="Subsidio8" localSheetId="17">#REF!</definedName>
    <definedName name="Subsidio8" localSheetId="13">#REF!</definedName>
    <definedName name="Subsidio8" localSheetId="8">#REF!</definedName>
    <definedName name="Subsidio8" localSheetId="4">#REF!</definedName>
    <definedName name="Subsidio8" localSheetId="5">#REF!</definedName>
    <definedName name="Subsidio8" localSheetId="16">#REF!</definedName>
    <definedName name="Subsidio8" localSheetId="11">#REF!</definedName>
    <definedName name="Subsidio8" localSheetId="1">#REF!</definedName>
    <definedName name="Subsidio8" localSheetId="7">#REF!</definedName>
    <definedName name="Subsidio8" localSheetId="6">#REF!</definedName>
    <definedName name="Subsidio8" localSheetId="14">#REF!</definedName>
    <definedName name="Subsidio8" localSheetId="12">#REF!</definedName>
    <definedName name="Subsidio8">#REF!</definedName>
    <definedName name="Subsidio9" localSheetId="10">#REF!</definedName>
    <definedName name="Subsidio9" localSheetId="3">#REF!</definedName>
    <definedName name="Subsidio9" localSheetId="19">#REF!</definedName>
    <definedName name="Subsidio9" localSheetId="18">#REF!</definedName>
    <definedName name="Subsidio9" localSheetId="9">#REF!</definedName>
    <definedName name="Subsidio9" localSheetId="17">#REF!</definedName>
    <definedName name="Subsidio9" localSheetId="13">#REF!</definedName>
    <definedName name="Subsidio9" localSheetId="8">#REF!</definedName>
    <definedName name="Subsidio9" localSheetId="4">#REF!</definedName>
    <definedName name="Subsidio9" localSheetId="5">#REF!</definedName>
    <definedName name="Subsidio9" localSheetId="16">#REF!</definedName>
    <definedName name="Subsidio9" localSheetId="11">#REF!</definedName>
    <definedName name="Subsidio9" localSheetId="1">#REF!</definedName>
    <definedName name="Subsidio9" localSheetId="7">#REF!</definedName>
    <definedName name="Subsidio9" localSheetId="6">#REF!</definedName>
    <definedName name="Subsidio9" localSheetId="14">#REF!</definedName>
    <definedName name="Subsidio9" localSheetId="12">#REF!</definedName>
    <definedName name="Subsidio9">#REF!</definedName>
    <definedName name="TABLA" localSheetId="10">#REF!</definedName>
    <definedName name="TABLA" localSheetId="3">#REF!</definedName>
    <definedName name="TABLA" localSheetId="19">#REF!</definedName>
    <definedName name="TABLA" localSheetId="18">#REF!</definedName>
    <definedName name="TABLA" localSheetId="9">#REF!</definedName>
    <definedName name="TABLA" localSheetId="17">#REF!</definedName>
    <definedName name="TABLA" localSheetId="13">#REF!</definedName>
    <definedName name="TABLA" localSheetId="8">#REF!</definedName>
    <definedName name="TABLA" localSheetId="4">#REF!</definedName>
    <definedName name="TABLA" localSheetId="5">#REF!</definedName>
    <definedName name="TABLA" localSheetId="16">#REF!</definedName>
    <definedName name="TABLA" localSheetId="11">#REF!</definedName>
    <definedName name="TABLA" localSheetId="1">#REF!</definedName>
    <definedName name="TABLA" localSheetId="7">#REF!</definedName>
    <definedName name="TABLA" localSheetId="6">#REF!</definedName>
    <definedName name="TABLA" localSheetId="21">'Calculo ISPT MENSUAL  2015  '!$Y$17:$AA$24</definedName>
    <definedName name="TABLA" localSheetId="14">#REF!</definedName>
    <definedName name="TABLA" localSheetId="12">#REF!</definedName>
    <definedName name="TABLA">#REF!</definedName>
    <definedName name="TABLA_REPECO6" localSheetId="10">'[1]Pequeños Contrib.'!#REF!</definedName>
    <definedName name="TABLA_REPECO6" localSheetId="3">'[1]Pequeños Contrib.'!#REF!</definedName>
    <definedName name="TABLA_REPECO6" localSheetId="19">'[1]Pequeños Contrib.'!#REF!</definedName>
    <definedName name="TABLA_REPECO6" localSheetId="18">'[1]Pequeños Contrib.'!#REF!</definedName>
    <definedName name="TABLA_REPECO6" localSheetId="9">'[1]Pequeños Contrib.'!#REF!</definedName>
    <definedName name="TABLA_REPECO6" localSheetId="17">'[1]Pequeños Contrib.'!#REF!</definedName>
    <definedName name="TABLA_REPECO6" localSheetId="13">'[1]Pequeños Contrib.'!#REF!</definedName>
    <definedName name="TABLA_REPECO6" localSheetId="8">'[1]Pequeños Contrib.'!#REF!</definedName>
    <definedName name="TABLA_REPECO6" localSheetId="4">'[1]Pequeños Contrib.'!#REF!</definedName>
    <definedName name="TABLA_REPECO6" localSheetId="5">'[1]Pequeños Contrib.'!#REF!</definedName>
    <definedName name="TABLA_REPECO6" localSheetId="16">'[1]Pequeños Contrib.'!#REF!</definedName>
    <definedName name="TABLA_REPECO6" localSheetId="11">'[1]Pequeños Contrib.'!#REF!</definedName>
    <definedName name="TABLA_REPECO6" localSheetId="1">'[1]Pequeños Contrib.'!#REF!</definedName>
    <definedName name="TABLA_REPECO6" localSheetId="7">'[1]Pequeños Contrib.'!#REF!</definedName>
    <definedName name="TABLA_REPECO6" localSheetId="6">'[1]Pequeños Contrib.'!#REF!</definedName>
    <definedName name="TABLA_REPECO6" localSheetId="14">'[1]Pequeños Contrib.'!#REF!</definedName>
    <definedName name="TABLA_REPECO6" localSheetId="12">'[1]Pequeños Contrib.'!#REF!</definedName>
    <definedName name="TABLA_REPECO6">'[1]Pequeños Contrib.'!#REF!</definedName>
    <definedName name="TARIFA" localSheetId="10">#REF!</definedName>
    <definedName name="TARIFA" localSheetId="3">#REF!</definedName>
    <definedName name="TARIFA" localSheetId="19">#REF!</definedName>
    <definedName name="TARIFA" localSheetId="18">#REF!</definedName>
    <definedName name="TARIFA" localSheetId="9">#REF!</definedName>
    <definedName name="TARIFA" localSheetId="17">#REF!</definedName>
    <definedName name="TARIFA" localSheetId="13">#REF!</definedName>
    <definedName name="TARIFA" localSheetId="8">#REF!</definedName>
    <definedName name="TARIFA" localSheetId="4">#REF!</definedName>
    <definedName name="TARIFA" localSheetId="5">#REF!</definedName>
    <definedName name="TARIFA" localSheetId="16">#REF!</definedName>
    <definedName name="TARIFA" localSheetId="11">#REF!</definedName>
    <definedName name="TARIFA" localSheetId="1">#REF!</definedName>
    <definedName name="TARIFA" localSheetId="7">#REF!</definedName>
    <definedName name="TARIFA" localSheetId="6">#REF!</definedName>
    <definedName name="TARIFA" localSheetId="21">'Calculo ISPT MENSUAL  2015  '!$U$17:$W$27</definedName>
    <definedName name="TARIFA" localSheetId="14">#REF!</definedName>
    <definedName name="TARIFA" localSheetId="12">#REF!</definedName>
    <definedName name="TARIFA">#REF!</definedName>
    <definedName name="Tarifa1" localSheetId="21">#REF!</definedName>
    <definedName name="Tarifa1">tarifa!$B$53:$D$63</definedName>
    <definedName name="Tarifa10" localSheetId="10">#REF!</definedName>
    <definedName name="Tarifa10" localSheetId="3">#REF!</definedName>
    <definedName name="Tarifa10" localSheetId="19">#REF!</definedName>
    <definedName name="Tarifa10" localSheetId="18">#REF!</definedName>
    <definedName name="Tarifa10" localSheetId="9">#REF!</definedName>
    <definedName name="Tarifa10" localSheetId="17">#REF!</definedName>
    <definedName name="Tarifa10" localSheetId="13">#REF!</definedName>
    <definedName name="Tarifa10" localSheetId="8">#REF!</definedName>
    <definedName name="Tarifa10" localSheetId="4">#REF!</definedName>
    <definedName name="Tarifa10" localSheetId="5">#REF!</definedName>
    <definedName name="Tarifa10" localSheetId="16">#REF!</definedName>
    <definedName name="Tarifa10" localSheetId="11">#REF!</definedName>
    <definedName name="Tarifa10" localSheetId="1">#REF!</definedName>
    <definedName name="Tarifa10" localSheetId="7">#REF!</definedName>
    <definedName name="Tarifa10" localSheetId="6">#REF!</definedName>
    <definedName name="Tarifa10" localSheetId="14">#REF!</definedName>
    <definedName name="Tarifa10" localSheetId="12">#REF!</definedName>
    <definedName name="Tarifa10">#REF!</definedName>
    <definedName name="Tarifa11" localSheetId="10">#REF!</definedName>
    <definedName name="Tarifa11" localSheetId="3">#REF!</definedName>
    <definedName name="Tarifa11" localSheetId="19">#REF!</definedName>
    <definedName name="Tarifa11" localSheetId="18">#REF!</definedName>
    <definedName name="Tarifa11" localSheetId="9">#REF!</definedName>
    <definedName name="Tarifa11" localSheetId="17">#REF!</definedName>
    <definedName name="Tarifa11" localSheetId="13">#REF!</definedName>
    <definedName name="Tarifa11" localSheetId="8">#REF!</definedName>
    <definedName name="Tarifa11" localSheetId="4">#REF!</definedName>
    <definedName name="Tarifa11" localSheetId="5">#REF!</definedName>
    <definedName name="Tarifa11" localSheetId="16">#REF!</definedName>
    <definedName name="Tarifa11" localSheetId="11">#REF!</definedName>
    <definedName name="Tarifa11" localSheetId="1">#REF!</definedName>
    <definedName name="Tarifa11" localSheetId="7">#REF!</definedName>
    <definedName name="Tarifa11" localSheetId="6">#REF!</definedName>
    <definedName name="Tarifa11" localSheetId="14">#REF!</definedName>
    <definedName name="Tarifa11" localSheetId="12">#REF!</definedName>
    <definedName name="Tarifa11">#REF!</definedName>
    <definedName name="Tarifa12" localSheetId="10">#REF!</definedName>
    <definedName name="Tarifa12" localSheetId="3">#REF!</definedName>
    <definedName name="Tarifa12" localSheetId="19">#REF!</definedName>
    <definedName name="Tarifa12" localSheetId="18">#REF!</definedName>
    <definedName name="Tarifa12" localSheetId="9">#REF!</definedName>
    <definedName name="Tarifa12" localSheetId="17">#REF!</definedName>
    <definedName name="Tarifa12" localSheetId="13">#REF!</definedName>
    <definedName name="Tarifa12" localSheetId="8">#REF!</definedName>
    <definedName name="Tarifa12" localSheetId="4">#REF!</definedName>
    <definedName name="Tarifa12" localSheetId="5">#REF!</definedName>
    <definedName name="Tarifa12" localSheetId="16">#REF!</definedName>
    <definedName name="Tarifa12" localSheetId="11">#REF!</definedName>
    <definedName name="Tarifa12" localSheetId="1">#REF!</definedName>
    <definedName name="Tarifa12" localSheetId="7">#REF!</definedName>
    <definedName name="Tarifa12" localSheetId="6">#REF!</definedName>
    <definedName name="Tarifa12" localSheetId="14">#REF!</definedName>
    <definedName name="Tarifa12" localSheetId="12">#REF!</definedName>
    <definedName name="Tarifa12">#REF!</definedName>
    <definedName name="Tarifa2" localSheetId="10">#REF!</definedName>
    <definedName name="Tarifa2" localSheetId="3">#REF!</definedName>
    <definedName name="Tarifa2" localSheetId="19">#REF!</definedName>
    <definedName name="Tarifa2" localSheetId="18">#REF!</definedName>
    <definedName name="Tarifa2" localSheetId="9">#REF!</definedName>
    <definedName name="Tarifa2" localSheetId="17">#REF!</definedName>
    <definedName name="Tarifa2" localSheetId="13">#REF!</definedName>
    <definedName name="Tarifa2" localSheetId="8">#REF!</definedName>
    <definedName name="Tarifa2" localSheetId="4">#REF!</definedName>
    <definedName name="Tarifa2" localSheetId="5">#REF!</definedName>
    <definedName name="Tarifa2" localSheetId="16">#REF!</definedName>
    <definedName name="Tarifa2" localSheetId="11">#REF!</definedName>
    <definedName name="Tarifa2" localSheetId="1">#REF!</definedName>
    <definedName name="Tarifa2" localSheetId="7">#REF!</definedName>
    <definedName name="Tarifa2" localSheetId="6">#REF!</definedName>
    <definedName name="Tarifa2" localSheetId="14">#REF!</definedName>
    <definedName name="Tarifa2" localSheetId="12">#REF!</definedName>
    <definedName name="Tarifa2">#REF!</definedName>
    <definedName name="Tarifa3" localSheetId="10">#REF!</definedName>
    <definedName name="Tarifa3" localSheetId="3">#REF!</definedName>
    <definedName name="Tarifa3" localSheetId="19">#REF!</definedName>
    <definedName name="Tarifa3" localSheetId="18">#REF!</definedName>
    <definedName name="Tarifa3" localSheetId="9">#REF!</definedName>
    <definedName name="Tarifa3" localSheetId="17">#REF!</definedName>
    <definedName name="Tarifa3" localSheetId="13">#REF!</definedName>
    <definedName name="Tarifa3" localSheetId="8">#REF!</definedName>
    <definedName name="Tarifa3" localSheetId="4">#REF!</definedName>
    <definedName name="Tarifa3" localSheetId="5">#REF!</definedName>
    <definedName name="Tarifa3" localSheetId="16">#REF!</definedName>
    <definedName name="Tarifa3" localSheetId="11">#REF!</definedName>
    <definedName name="Tarifa3" localSheetId="1">#REF!</definedName>
    <definedName name="Tarifa3" localSheetId="7">#REF!</definedName>
    <definedName name="Tarifa3" localSheetId="6">#REF!</definedName>
    <definedName name="Tarifa3" localSheetId="14">#REF!</definedName>
    <definedName name="Tarifa3" localSheetId="12">#REF!</definedName>
    <definedName name="Tarifa3">#REF!</definedName>
    <definedName name="Tarifa4" localSheetId="10">#REF!</definedName>
    <definedName name="Tarifa4" localSheetId="3">#REF!</definedName>
    <definedName name="Tarifa4" localSheetId="19">#REF!</definedName>
    <definedName name="Tarifa4" localSheetId="18">#REF!</definedName>
    <definedName name="Tarifa4" localSheetId="9">#REF!</definedName>
    <definedName name="Tarifa4" localSheetId="17">#REF!</definedName>
    <definedName name="Tarifa4" localSheetId="13">#REF!</definedName>
    <definedName name="Tarifa4" localSheetId="8">#REF!</definedName>
    <definedName name="Tarifa4" localSheetId="4">#REF!</definedName>
    <definedName name="Tarifa4" localSheetId="5">#REF!</definedName>
    <definedName name="Tarifa4" localSheetId="16">#REF!</definedName>
    <definedName name="Tarifa4" localSheetId="11">#REF!</definedName>
    <definedName name="Tarifa4" localSheetId="1">#REF!</definedName>
    <definedName name="Tarifa4" localSheetId="7">#REF!</definedName>
    <definedName name="Tarifa4" localSheetId="6">#REF!</definedName>
    <definedName name="Tarifa4" localSheetId="14">#REF!</definedName>
    <definedName name="Tarifa4" localSheetId="12">#REF!</definedName>
    <definedName name="Tarifa4">#REF!</definedName>
    <definedName name="Tarifa5" localSheetId="10">#REF!</definedName>
    <definedName name="Tarifa5" localSheetId="3">#REF!</definedName>
    <definedName name="Tarifa5" localSheetId="19">#REF!</definedName>
    <definedName name="Tarifa5" localSheetId="18">#REF!</definedName>
    <definedName name="Tarifa5" localSheetId="9">#REF!</definedName>
    <definedName name="Tarifa5" localSheetId="17">#REF!</definedName>
    <definedName name="Tarifa5" localSheetId="13">#REF!</definedName>
    <definedName name="Tarifa5" localSheetId="8">#REF!</definedName>
    <definedName name="Tarifa5" localSheetId="4">#REF!</definedName>
    <definedName name="Tarifa5" localSheetId="5">#REF!</definedName>
    <definedName name="Tarifa5" localSheetId="16">#REF!</definedName>
    <definedName name="Tarifa5" localSheetId="11">#REF!</definedName>
    <definedName name="Tarifa5" localSheetId="1">#REF!</definedName>
    <definedName name="Tarifa5" localSheetId="7">#REF!</definedName>
    <definedName name="Tarifa5" localSheetId="6">#REF!</definedName>
    <definedName name="Tarifa5" localSheetId="14">#REF!</definedName>
    <definedName name="Tarifa5" localSheetId="12">#REF!</definedName>
    <definedName name="Tarifa5">#REF!</definedName>
    <definedName name="Tarifa6" localSheetId="10">#REF!</definedName>
    <definedName name="Tarifa6" localSheetId="3">#REF!</definedName>
    <definedName name="Tarifa6" localSheetId="19">#REF!</definedName>
    <definedName name="Tarifa6" localSheetId="18">#REF!</definedName>
    <definedName name="Tarifa6" localSheetId="9">#REF!</definedName>
    <definedName name="Tarifa6" localSheetId="17">#REF!</definedName>
    <definedName name="Tarifa6" localSheetId="13">#REF!</definedName>
    <definedName name="Tarifa6" localSheetId="8">#REF!</definedName>
    <definedName name="Tarifa6" localSheetId="4">#REF!</definedName>
    <definedName name="Tarifa6" localSheetId="5">#REF!</definedName>
    <definedName name="Tarifa6" localSheetId="16">#REF!</definedName>
    <definedName name="Tarifa6" localSheetId="11">#REF!</definedName>
    <definedName name="Tarifa6" localSheetId="1">#REF!</definedName>
    <definedName name="Tarifa6" localSheetId="7">#REF!</definedName>
    <definedName name="Tarifa6" localSheetId="6">#REF!</definedName>
    <definedName name="Tarifa6" localSheetId="14">#REF!</definedName>
    <definedName name="Tarifa6" localSheetId="12">#REF!</definedName>
    <definedName name="Tarifa6">#REF!</definedName>
    <definedName name="Tarifa7" localSheetId="10">#REF!</definedName>
    <definedName name="Tarifa7" localSheetId="3">#REF!</definedName>
    <definedName name="Tarifa7" localSheetId="19">#REF!</definedName>
    <definedName name="Tarifa7" localSheetId="18">#REF!</definedName>
    <definedName name="Tarifa7" localSheetId="9">#REF!</definedName>
    <definedName name="Tarifa7" localSheetId="17">#REF!</definedName>
    <definedName name="Tarifa7" localSheetId="13">#REF!</definedName>
    <definedName name="Tarifa7" localSheetId="8">#REF!</definedName>
    <definedName name="Tarifa7" localSheetId="4">#REF!</definedName>
    <definedName name="Tarifa7" localSheetId="5">#REF!</definedName>
    <definedName name="Tarifa7" localSheetId="16">#REF!</definedName>
    <definedName name="Tarifa7" localSheetId="11">#REF!</definedName>
    <definedName name="Tarifa7" localSheetId="1">#REF!</definedName>
    <definedName name="Tarifa7" localSheetId="7">#REF!</definedName>
    <definedName name="Tarifa7" localSheetId="6">#REF!</definedName>
    <definedName name="Tarifa7" localSheetId="14">#REF!</definedName>
    <definedName name="Tarifa7" localSheetId="12">#REF!</definedName>
    <definedName name="Tarifa7">#REF!</definedName>
    <definedName name="Tarifa8" localSheetId="10">#REF!</definedName>
    <definedName name="Tarifa8" localSheetId="3">#REF!</definedName>
    <definedName name="Tarifa8" localSheetId="19">#REF!</definedName>
    <definedName name="Tarifa8" localSheetId="18">#REF!</definedName>
    <definedName name="Tarifa8" localSheetId="9">#REF!</definedName>
    <definedName name="Tarifa8" localSheetId="17">#REF!</definedName>
    <definedName name="Tarifa8" localSheetId="13">#REF!</definedName>
    <definedName name="Tarifa8" localSheetId="8">#REF!</definedName>
    <definedName name="Tarifa8" localSheetId="4">#REF!</definedName>
    <definedName name="Tarifa8" localSheetId="5">#REF!</definedName>
    <definedName name="Tarifa8" localSheetId="16">#REF!</definedName>
    <definedName name="Tarifa8" localSheetId="11">#REF!</definedName>
    <definedName name="Tarifa8" localSheetId="1">#REF!</definedName>
    <definedName name="Tarifa8" localSheetId="7">#REF!</definedName>
    <definedName name="Tarifa8" localSheetId="6">#REF!</definedName>
    <definedName name="Tarifa8" localSheetId="14">#REF!</definedName>
    <definedName name="Tarifa8" localSheetId="12">#REF!</definedName>
    <definedName name="Tarifa8">#REF!</definedName>
    <definedName name="Tarifa9" localSheetId="10">#REF!</definedName>
    <definedName name="Tarifa9" localSheetId="3">#REF!</definedName>
    <definedName name="Tarifa9" localSheetId="19">#REF!</definedName>
    <definedName name="Tarifa9" localSheetId="18">#REF!</definedName>
    <definedName name="Tarifa9" localSheetId="9">#REF!</definedName>
    <definedName name="Tarifa9" localSheetId="17">#REF!</definedName>
    <definedName name="Tarifa9" localSheetId="13">#REF!</definedName>
    <definedName name="Tarifa9" localSheetId="8">#REF!</definedName>
    <definedName name="Tarifa9" localSheetId="4">#REF!</definedName>
    <definedName name="Tarifa9" localSheetId="5">#REF!</definedName>
    <definedName name="Tarifa9" localSheetId="16">#REF!</definedName>
    <definedName name="Tarifa9" localSheetId="11">#REF!</definedName>
    <definedName name="Tarifa9" localSheetId="1">#REF!</definedName>
    <definedName name="Tarifa9" localSheetId="7">#REF!</definedName>
    <definedName name="Tarifa9" localSheetId="6">#REF!</definedName>
    <definedName name="Tarifa9" localSheetId="14">#REF!</definedName>
    <definedName name="Tarifa9" localSheetId="12">#REF!</definedName>
    <definedName name="Tarifa9">#REF!</definedName>
    <definedName name="_xlnm.Print_Titles" localSheetId="20">MENSUAL!$1:$5</definedName>
  </definedNames>
  <calcPr calcId="124519"/>
</workbook>
</file>

<file path=xl/calcChain.xml><?xml version="1.0" encoding="utf-8"?>
<calcChain xmlns="http://schemas.openxmlformats.org/spreadsheetml/2006/main">
  <c r="AG14" i="165"/>
  <c r="P31" i="172" l="1"/>
  <c r="G31"/>
  <c r="Q31" s="1"/>
  <c r="X31" l="1"/>
  <c r="V31"/>
  <c r="T31"/>
  <c r="R31"/>
  <c r="S31" s="1"/>
  <c r="N31"/>
  <c r="U31" l="1"/>
  <c r="W31" s="1"/>
  <c r="Y31" s="1"/>
  <c r="AA31" l="1"/>
  <c r="AB31"/>
  <c r="AH31" s="1"/>
  <c r="AI31"/>
  <c r="AG23" i="162"/>
  <c r="AG18" i="178"/>
  <c r="AG45" i="180"/>
  <c r="AH31"/>
  <c r="AH32"/>
  <c r="AH37"/>
  <c r="AH39"/>
  <c r="AH40"/>
  <c r="AG20" i="168"/>
  <c r="AG20" i="169"/>
  <c r="AH14"/>
  <c r="AG17" i="164"/>
  <c r="AG49" i="160" l="1"/>
  <c r="AH31"/>
  <c r="AH23"/>
  <c r="AH24"/>
  <c r="AG15" i="159"/>
  <c r="AG27" i="174"/>
  <c r="AH21"/>
  <c r="AG36" i="172"/>
  <c r="AH19"/>
  <c r="AH23"/>
  <c r="AH29"/>
  <c r="P37" i="160" l="1"/>
  <c r="G37"/>
  <c r="Q37" s="1"/>
  <c r="P42" i="180"/>
  <c r="I42"/>
  <c r="G42"/>
  <c r="P8" i="159"/>
  <c r="I8"/>
  <c r="G8"/>
  <c r="Q8" s="1"/>
  <c r="Q42" i="180" l="1"/>
  <c r="V42" s="1"/>
  <c r="X37" i="160"/>
  <c r="V37"/>
  <c r="T37"/>
  <c r="R37"/>
  <c r="S37" s="1"/>
  <c r="U37" s="1"/>
  <c r="N37"/>
  <c r="X42" i="180"/>
  <c r="T42"/>
  <c r="N42"/>
  <c r="X8" i="159"/>
  <c r="V8"/>
  <c r="T8"/>
  <c r="R8"/>
  <c r="S8" s="1"/>
  <c r="N8"/>
  <c r="R42" i="180" l="1"/>
  <c r="S42" s="1"/>
  <c r="U8" i="159"/>
  <c r="W8" s="1"/>
  <c r="Y8" s="1"/>
  <c r="W37" i="160"/>
  <c r="Y37" s="1"/>
  <c r="AA37" s="1"/>
  <c r="U42" i="180"/>
  <c r="W42" s="1"/>
  <c r="Y42" s="1"/>
  <c r="AA8" i="159"/>
  <c r="AB8"/>
  <c r="AH8" s="1"/>
  <c r="AB37" i="160" l="1"/>
  <c r="AH37" s="1"/>
  <c r="AI37" s="1"/>
  <c r="AB42" i="180"/>
  <c r="AH42" s="1"/>
  <c r="AA42"/>
  <c r="AI8" i="159"/>
  <c r="P8" i="158"/>
  <c r="G8"/>
  <c r="Q15" i="172"/>
  <c r="X15" s="1"/>
  <c r="P15"/>
  <c r="N15"/>
  <c r="G15"/>
  <c r="P28"/>
  <c r="G28"/>
  <c r="P16" i="168"/>
  <c r="I16"/>
  <c r="G16"/>
  <c r="Q16" s="1"/>
  <c r="I13" i="169"/>
  <c r="I15"/>
  <c r="I16"/>
  <c r="AI42" i="180" l="1"/>
  <c r="Q8" i="158"/>
  <c r="T8" s="1"/>
  <c r="X8"/>
  <c r="V8"/>
  <c r="R8"/>
  <c r="S8" s="1"/>
  <c r="N8"/>
  <c r="Q28" i="172"/>
  <c r="X28" s="1"/>
  <c r="N28"/>
  <c r="R15"/>
  <c r="S15" s="1"/>
  <c r="T15"/>
  <c r="V15"/>
  <c r="R28"/>
  <c r="S28" s="1"/>
  <c r="T28"/>
  <c r="V28"/>
  <c r="X16" i="168"/>
  <c r="V16"/>
  <c r="T16"/>
  <c r="R16"/>
  <c r="S16" s="1"/>
  <c r="N16"/>
  <c r="U8" i="158" l="1"/>
  <c r="W8" s="1"/>
  <c r="Y8" s="1"/>
  <c r="AB8" s="1"/>
  <c r="AG8" s="1"/>
  <c r="U15" i="172"/>
  <c r="U28"/>
  <c r="W15"/>
  <c r="Y15" s="1"/>
  <c r="AA15" s="1"/>
  <c r="W28"/>
  <c r="Y28" s="1"/>
  <c r="AA28" s="1"/>
  <c r="U16" i="168"/>
  <c r="W16" s="1"/>
  <c r="Y16" s="1"/>
  <c r="AB16" s="1"/>
  <c r="AH16" s="1"/>
  <c r="P13" i="171"/>
  <c r="G13"/>
  <c r="Q13" s="1"/>
  <c r="AA8" i="158" l="1"/>
  <c r="AH8" s="1"/>
  <c r="AA16" i="168"/>
  <c r="AI16" s="1"/>
  <c r="AB28" i="172"/>
  <c r="AH28" s="1"/>
  <c r="AB15"/>
  <c r="AI28"/>
  <c r="X13" i="171"/>
  <c r="V13"/>
  <c r="T13"/>
  <c r="R13"/>
  <c r="S13" s="1"/>
  <c r="N13"/>
  <c r="G26" i="180"/>
  <c r="P11" i="177"/>
  <c r="G11"/>
  <c r="AC45" i="180"/>
  <c r="AD45"/>
  <c r="AE45"/>
  <c r="AF45"/>
  <c r="P41"/>
  <c r="I41"/>
  <c r="G41"/>
  <c r="P38"/>
  <c r="I38"/>
  <c r="G38"/>
  <c r="P36"/>
  <c r="I36"/>
  <c r="G36"/>
  <c r="P35"/>
  <c r="I35"/>
  <c r="G35"/>
  <c r="Q35" s="1"/>
  <c r="P34"/>
  <c r="I34"/>
  <c r="G34"/>
  <c r="P33"/>
  <c r="I33"/>
  <c r="G33"/>
  <c r="Q41" l="1"/>
  <c r="X41" s="1"/>
  <c r="AH15" i="172"/>
  <c r="AI15" s="1"/>
  <c r="Q38" i="180"/>
  <c r="R38" s="1"/>
  <c r="S38" s="1"/>
  <c r="U13" i="171"/>
  <c r="W13" s="1"/>
  <c r="Y13" s="1"/>
  <c r="AA13" s="1"/>
  <c r="Q11" i="177"/>
  <c r="X11" s="1"/>
  <c r="N11"/>
  <c r="Q34" i="180"/>
  <c r="T34" s="1"/>
  <c r="Q36"/>
  <c r="Q33"/>
  <c r="X33" s="1"/>
  <c r="V41"/>
  <c r="R41"/>
  <c r="S41" s="1"/>
  <c r="N41"/>
  <c r="X38"/>
  <c r="V38"/>
  <c r="N38"/>
  <c r="X36"/>
  <c r="T36"/>
  <c r="V36"/>
  <c r="R36"/>
  <c r="S36" s="1"/>
  <c r="U36" s="1"/>
  <c r="N36"/>
  <c r="X35"/>
  <c r="V35"/>
  <c r="T35"/>
  <c r="R35"/>
  <c r="S35" s="1"/>
  <c r="N35"/>
  <c r="X34"/>
  <c r="R34"/>
  <c r="S34" s="1"/>
  <c r="N34"/>
  <c r="T33"/>
  <c r="V33"/>
  <c r="N33"/>
  <c r="P14" i="164"/>
  <c r="I14"/>
  <c r="G14"/>
  <c r="R33" i="180" l="1"/>
  <c r="S33" s="1"/>
  <c r="U33" s="1"/>
  <c r="W33" s="1"/>
  <c r="Y33" s="1"/>
  <c r="AB33" s="1"/>
  <c r="AH33" s="1"/>
  <c r="V34"/>
  <c r="T38"/>
  <c r="U38" s="1"/>
  <c r="W38" s="1"/>
  <c r="Y38" s="1"/>
  <c r="T41"/>
  <c r="AB13" i="171"/>
  <c r="AG13" s="1"/>
  <c r="U35" i="180"/>
  <c r="W35" s="1"/>
  <c r="Y35" s="1"/>
  <c r="AH13" i="171"/>
  <c r="U41" i="180"/>
  <c r="W41" s="1"/>
  <c r="Y41" s="1"/>
  <c r="AA41" s="1"/>
  <c r="R11" i="177"/>
  <c r="S11" s="1"/>
  <c r="V11"/>
  <c r="T11"/>
  <c r="U11" s="1"/>
  <c r="W36" i="180"/>
  <c r="Y36" s="1"/>
  <c r="AB36" s="1"/>
  <c r="AH36" s="1"/>
  <c r="U34"/>
  <c r="W34" s="1"/>
  <c r="Y34" s="1"/>
  <c r="AA34" s="1"/>
  <c r="AA35"/>
  <c r="AB35"/>
  <c r="AH35" s="1"/>
  <c r="Q14" i="164"/>
  <c r="X14" s="1"/>
  <c r="V14"/>
  <c r="R14"/>
  <c r="N14"/>
  <c r="AB34" i="180" l="1"/>
  <c r="AH34" s="1"/>
  <c r="W11" i="177"/>
  <c r="Y11" s="1"/>
  <c r="AB41" i="180"/>
  <c r="AH41" s="1"/>
  <c r="AI41" s="1"/>
  <c r="AA33"/>
  <c r="AB11" i="177"/>
  <c r="AG11" s="1"/>
  <c r="AA11"/>
  <c r="AI35" i="180"/>
  <c r="AA36"/>
  <c r="AI36" s="1"/>
  <c r="AI34"/>
  <c r="AI33"/>
  <c r="AB38"/>
  <c r="AH38" s="1"/>
  <c r="AA38"/>
  <c r="S14" i="164"/>
  <c r="T14"/>
  <c r="U14" l="1"/>
  <c r="W14" s="1"/>
  <c r="Y14" s="1"/>
  <c r="AA14" s="1"/>
  <c r="AH11" i="177"/>
  <c r="AI38" i="180"/>
  <c r="AB14" i="164" l="1"/>
  <c r="B3" i="181"/>
  <c r="P30" i="180"/>
  <c r="I30"/>
  <c r="G30"/>
  <c r="P29"/>
  <c r="I29"/>
  <c r="G29"/>
  <c r="P28"/>
  <c r="I28"/>
  <c r="G28"/>
  <c r="AH14" i="164" l="1"/>
  <c r="AI14" s="1"/>
  <c r="Q29" i="180"/>
  <c r="Q28"/>
  <c r="Q30"/>
  <c r="X30" s="1"/>
  <c r="V30"/>
  <c r="T30"/>
  <c r="R30"/>
  <c r="S30" s="1"/>
  <c r="N30"/>
  <c r="R29"/>
  <c r="S29" s="1"/>
  <c r="X29"/>
  <c r="V29"/>
  <c r="T29"/>
  <c r="N29"/>
  <c r="X28"/>
  <c r="V28"/>
  <c r="T28"/>
  <c r="R28"/>
  <c r="S28" s="1"/>
  <c r="N28"/>
  <c r="G12" i="160"/>
  <c r="G15" i="177"/>
  <c r="U28" i="180" l="1"/>
  <c r="W28" s="1"/>
  <c r="Y28" s="1"/>
  <c r="AB28" s="1"/>
  <c r="AH28" s="1"/>
  <c r="U30"/>
  <c r="W30" s="1"/>
  <c r="Y30" s="1"/>
  <c r="AA30" s="1"/>
  <c r="U29"/>
  <c r="W29" s="1"/>
  <c r="Y29" s="1"/>
  <c r="AA29" s="1"/>
  <c r="K23" i="160"/>
  <c r="K24"/>
  <c r="P26" i="180"/>
  <c r="I26"/>
  <c r="AA28" l="1"/>
  <c r="AI28" s="1"/>
  <c r="AB29"/>
  <c r="AB30"/>
  <c r="Q26"/>
  <c r="N26"/>
  <c r="AH29" l="1"/>
  <c r="AI29" s="1"/>
  <c r="AH30"/>
  <c r="AI30" s="1"/>
  <c r="P13" i="181" l="1"/>
  <c r="G13"/>
  <c r="P12"/>
  <c r="G12"/>
  <c r="P27" i="180"/>
  <c r="I27"/>
  <c r="G27"/>
  <c r="O27" i="183"/>
  <c r="H27"/>
  <c r="F27"/>
  <c r="Q27" i="180" l="1"/>
  <c r="Q12" i="181"/>
  <c r="Q13"/>
  <c r="P27" i="183"/>
  <c r="N13" i="181"/>
  <c r="N12"/>
  <c r="N27" i="180"/>
  <c r="M27" i="183"/>
  <c r="AE47"/>
  <c r="AD47"/>
  <c r="AC47"/>
  <c r="AB47"/>
  <c r="L47"/>
  <c r="K47"/>
  <c r="J47"/>
  <c r="I47"/>
  <c r="G47"/>
  <c r="O25"/>
  <c r="O47" s="1"/>
  <c r="H25"/>
  <c r="F25"/>
  <c r="H47"/>
  <c r="P10" i="167"/>
  <c r="I10"/>
  <c r="G10"/>
  <c r="Q10" s="1"/>
  <c r="P32" i="172"/>
  <c r="G32"/>
  <c r="N32" s="1"/>
  <c r="P25" i="180"/>
  <c r="I25"/>
  <c r="G25"/>
  <c r="P24"/>
  <c r="I24"/>
  <c r="G24"/>
  <c r="P23"/>
  <c r="I23"/>
  <c r="G23"/>
  <c r="P22"/>
  <c r="I22"/>
  <c r="G22"/>
  <c r="P21"/>
  <c r="I21"/>
  <c r="G21"/>
  <c r="P20"/>
  <c r="I20"/>
  <c r="G20"/>
  <c r="P19"/>
  <c r="I19"/>
  <c r="G19"/>
  <c r="P18"/>
  <c r="I18"/>
  <c r="G18"/>
  <c r="P17"/>
  <c r="I17"/>
  <c r="G17"/>
  <c r="Q17" s="1"/>
  <c r="P16"/>
  <c r="I16"/>
  <c r="G16"/>
  <c r="P15"/>
  <c r="I15"/>
  <c r="G15"/>
  <c r="P14"/>
  <c r="I14"/>
  <c r="G14"/>
  <c r="P13"/>
  <c r="I13"/>
  <c r="G13"/>
  <c r="Q13" s="1"/>
  <c r="P12"/>
  <c r="I12"/>
  <c r="G12"/>
  <c r="P11"/>
  <c r="I11"/>
  <c r="G11"/>
  <c r="Q11" s="1"/>
  <c r="P43"/>
  <c r="I43"/>
  <c r="G43"/>
  <c r="Q24" l="1"/>
  <c r="Q19"/>
  <c r="Q32" i="172"/>
  <c r="F47" i="183"/>
  <c r="Q21" i="180"/>
  <c r="Q23"/>
  <c r="Q25"/>
  <c r="Q43"/>
  <c r="Q12"/>
  <c r="Q14"/>
  <c r="Q16"/>
  <c r="Q22"/>
  <c r="Q15"/>
  <c r="P25" i="183"/>
  <c r="M25"/>
  <c r="N10" i="167"/>
  <c r="Q20" i="180"/>
  <c r="Q18"/>
  <c r="N25"/>
  <c r="N24"/>
  <c r="N23"/>
  <c r="N22"/>
  <c r="N21"/>
  <c r="N20"/>
  <c r="N19"/>
  <c r="N18"/>
  <c r="N17"/>
  <c r="N16"/>
  <c r="N15"/>
  <c r="N14"/>
  <c r="N13"/>
  <c r="N12"/>
  <c r="N11"/>
  <c r="N43"/>
  <c r="P47" i="183" l="1"/>
  <c r="M47"/>
  <c r="P11" i="167" l="1"/>
  <c r="G11"/>
  <c r="P9"/>
  <c r="G9"/>
  <c r="P8"/>
  <c r="G8"/>
  <c r="P13" i="164"/>
  <c r="I13"/>
  <c r="G13"/>
  <c r="Q13" s="1"/>
  <c r="Q11" i="167" l="1"/>
  <c r="Q9"/>
  <c r="Q8"/>
  <c r="N9"/>
  <c r="N11"/>
  <c r="N8"/>
  <c r="N13" i="164"/>
  <c r="P25" i="160"/>
  <c r="G25"/>
  <c r="P21" i="158"/>
  <c r="G21"/>
  <c r="AF33" i="182"/>
  <c r="AE33"/>
  <c r="AD33"/>
  <c r="AC33"/>
  <c r="M33"/>
  <c r="L33"/>
  <c r="K33"/>
  <c r="J33"/>
  <c r="H33"/>
  <c r="P10"/>
  <c r="I10"/>
  <c r="G10"/>
  <c r="Q10" s="1"/>
  <c r="P9"/>
  <c r="I9"/>
  <c r="I33" s="1"/>
  <c r="G9"/>
  <c r="P8"/>
  <c r="P33" s="1"/>
  <c r="G8"/>
  <c r="G33" s="1"/>
  <c r="C31" i="176"/>
  <c r="G63" i="180"/>
  <c r="I63"/>
  <c r="N63" s="1"/>
  <c r="P63"/>
  <c r="P20" i="158"/>
  <c r="G20"/>
  <c r="P14" i="181"/>
  <c r="G14"/>
  <c r="P11"/>
  <c r="G11"/>
  <c r="AK23"/>
  <c r="AF23"/>
  <c r="AE23"/>
  <c r="AD23"/>
  <c r="AC23"/>
  <c r="M23"/>
  <c r="L23"/>
  <c r="K23"/>
  <c r="J23"/>
  <c r="H23"/>
  <c r="P10"/>
  <c r="G10"/>
  <c r="P9"/>
  <c r="P23" s="1"/>
  <c r="G9"/>
  <c r="Q8"/>
  <c r="P8"/>
  <c r="N8"/>
  <c r="G8"/>
  <c r="I23"/>
  <c r="P10" i="180"/>
  <c r="I10"/>
  <c r="G10"/>
  <c r="P12" i="169"/>
  <c r="I12"/>
  <c r="G12"/>
  <c r="P11"/>
  <c r="I11"/>
  <c r="G11"/>
  <c r="P9" i="180"/>
  <c r="I9"/>
  <c r="I45" s="1"/>
  <c r="G9"/>
  <c r="G45" s="1"/>
  <c r="P62"/>
  <c r="G62"/>
  <c r="P15" i="161"/>
  <c r="I15"/>
  <c r="G15"/>
  <c r="P14"/>
  <c r="I14"/>
  <c r="G14"/>
  <c r="P33" i="160"/>
  <c r="G33"/>
  <c r="N33" s="1"/>
  <c r="P61" i="180"/>
  <c r="G61"/>
  <c r="P60"/>
  <c r="G60"/>
  <c r="AF83"/>
  <c r="AE83"/>
  <c r="AD83"/>
  <c r="AC83"/>
  <c r="M83"/>
  <c r="L83"/>
  <c r="K83"/>
  <c r="J83"/>
  <c r="H83"/>
  <c r="P79"/>
  <c r="I79"/>
  <c r="G79"/>
  <c r="P78"/>
  <c r="I78"/>
  <c r="G78"/>
  <c r="P77"/>
  <c r="I77"/>
  <c r="G77"/>
  <c r="P76"/>
  <c r="I76"/>
  <c r="G76"/>
  <c r="P75"/>
  <c r="I75"/>
  <c r="G75"/>
  <c r="P74"/>
  <c r="I74"/>
  <c r="G74"/>
  <c r="P73"/>
  <c r="I73"/>
  <c r="G73"/>
  <c r="P72"/>
  <c r="I72"/>
  <c r="G72"/>
  <c r="P71"/>
  <c r="I71"/>
  <c r="G71"/>
  <c r="P70"/>
  <c r="I70"/>
  <c r="G70"/>
  <c r="P69"/>
  <c r="I69"/>
  <c r="G69"/>
  <c r="P68"/>
  <c r="I68"/>
  <c r="G68"/>
  <c r="P67"/>
  <c r="I67"/>
  <c r="G67"/>
  <c r="P66"/>
  <c r="I66"/>
  <c r="G66"/>
  <c r="P65"/>
  <c r="I65"/>
  <c r="G65"/>
  <c r="P64"/>
  <c r="I64"/>
  <c r="G64"/>
  <c r="P59"/>
  <c r="G59"/>
  <c r="P19" i="158"/>
  <c r="G19"/>
  <c r="M45" i="180"/>
  <c r="L45"/>
  <c r="K45"/>
  <c r="J45"/>
  <c r="H45"/>
  <c r="Q15" i="161" l="1"/>
  <c r="Q19" i="158"/>
  <c r="Q12" i="169"/>
  <c r="Q11"/>
  <c r="Q11" i="181"/>
  <c r="Q14"/>
  <c r="Q20" i="158"/>
  <c r="Q63" i="180"/>
  <c r="Q9" i="182"/>
  <c r="Q14" i="161"/>
  <c r="Q60" i="180"/>
  <c r="Q21" i="158"/>
  <c r="Q33" i="160"/>
  <c r="Q25"/>
  <c r="Q64" i="180"/>
  <c r="I83"/>
  <c r="Q70"/>
  <c r="Q72"/>
  <c r="Q74"/>
  <c r="Q76"/>
  <c r="N60"/>
  <c r="Q9"/>
  <c r="N25" i="160"/>
  <c r="N21" i="158"/>
  <c r="Q62" i="180"/>
  <c r="N8" i="182"/>
  <c r="Q8"/>
  <c r="N10"/>
  <c r="N9"/>
  <c r="P45" i="180"/>
  <c r="Q10"/>
  <c r="Q66"/>
  <c r="Q68"/>
  <c r="Q59"/>
  <c r="N59"/>
  <c r="Q69"/>
  <c r="Q71"/>
  <c r="Q73"/>
  <c r="Q75"/>
  <c r="Q77"/>
  <c r="Q79"/>
  <c r="Q61"/>
  <c r="N62"/>
  <c r="N20" i="158"/>
  <c r="Q65" i="180"/>
  <c r="Q67"/>
  <c r="Q78"/>
  <c r="G23" i="181"/>
  <c r="N11"/>
  <c r="N14"/>
  <c r="Q9"/>
  <c r="Q10"/>
  <c r="N9"/>
  <c r="N10"/>
  <c r="N10" i="180"/>
  <c r="N12" i="169"/>
  <c r="N11"/>
  <c r="N9" i="180"/>
  <c r="N15" i="161"/>
  <c r="N14"/>
  <c r="P83" i="180"/>
  <c r="G83"/>
  <c r="N61"/>
  <c r="N64"/>
  <c r="N66"/>
  <c r="N68"/>
  <c r="N70"/>
  <c r="N72"/>
  <c r="N74"/>
  <c r="N76"/>
  <c r="N78"/>
  <c r="N65"/>
  <c r="N67"/>
  <c r="N69"/>
  <c r="N71"/>
  <c r="N73"/>
  <c r="N75"/>
  <c r="N77"/>
  <c r="N79"/>
  <c r="N19" i="158"/>
  <c r="P16" i="169"/>
  <c r="G16"/>
  <c r="P15"/>
  <c r="G15"/>
  <c r="P13"/>
  <c r="G13"/>
  <c r="P18" i="158"/>
  <c r="G18"/>
  <c r="P14" i="173"/>
  <c r="I14"/>
  <c r="G14"/>
  <c r="P33" i="172"/>
  <c r="G33"/>
  <c r="P12" i="164"/>
  <c r="I12"/>
  <c r="G12"/>
  <c r="P24" i="174"/>
  <c r="G24"/>
  <c r="P23"/>
  <c r="G23"/>
  <c r="P22"/>
  <c r="G22"/>
  <c r="P20"/>
  <c r="G20"/>
  <c r="P12"/>
  <c r="G12"/>
  <c r="P17" i="158"/>
  <c r="G17"/>
  <c r="P16"/>
  <c r="G16"/>
  <c r="P15"/>
  <c r="G15"/>
  <c r="P14"/>
  <c r="G14"/>
  <c r="P11" i="159"/>
  <c r="I11"/>
  <c r="G11"/>
  <c r="P10" i="178"/>
  <c r="I10"/>
  <c r="G10"/>
  <c r="P9"/>
  <c r="I9"/>
  <c r="G9"/>
  <c r="P12" i="162"/>
  <c r="I12"/>
  <c r="G12"/>
  <c r="P15" i="178"/>
  <c r="I15"/>
  <c r="G15"/>
  <c r="P14"/>
  <c r="I14"/>
  <c r="G14"/>
  <c r="P13"/>
  <c r="I13"/>
  <c r="G13"/>
  <c r="G12" i="171"/>
  <c r="N12" s="1"/>
  <c r="P12"/>
  <c r="P11"/>
  <c r="G11"/>
  <c r="P30" i="172"/>
  <c r="G30"/>
  <c r="P13" i="161"/>
  <c r="I13"/>
  <c r="G13"/>
  <c r="P12"/>
  <c r="I12"/>
  <c r="G12"/>
  <c r="P11"/>
  <c r="I11"/>
  <c r="G11"/>
  <c r="P16"/>
  <c r="I16"/>
  <c r="G16"/>
  <c r="G13" i="160"/>
  <c r="N13" s="1"/>
  <c r="P13"/>
  <c r="G14"/>
  <c r="N14" s="1"/>
  <c r="P14"/>
  <c r="G15"/>
  <c r="N15" s="1"/>
  <c r="P15"/>
  <c r="G16"/>
  <c r="N16" s="1"/>
  <c r="P16"/>
  <c r="G41"/>
  <c r="N41" s="1"/>
  <c r="P41"/>
  <c r="G42"/>
  <c r="N42" s="1"/>
  <c r="P42"/>
  <c r="G43"/>
  <c r="N43" s="1"/>
  <c r="P43"/>
  <c r="G44"/>
  <c r="N44" s="1"/>
  <c r="P44"/>
  <c r="G45"/>
  <c r="N45" s="1"/>
  <c r="P45"/>
  <c r="G46"/>
  <c r="N46" s="1"/>
  <c r="P46"/>
  <c r="G34"/>
  <c r="N34" s="1"/>
  <c r="P34"/>
  <c r="G35"/>
  <c r="N35" s="1"/>
  <c r="P35"/>
  <c r="G36"/>
  <c r="N36" s="1"/>
  <c r="P36"/>
  <c r="G38"/>
  <c r="N38" s="1"/>
  <c r="P38"/>
  <c r="G39"/>
  <c r="N39" s="1"/>
  <c r="P39"/>
  <c r="G40"/>
  <c r="N40" s="1"/>
  <c r="P40"/>
  <c r="G13" i="168"/>
  <c r="I13"/>
  <c r="P13"/>
  <c r="G14"/>
  <c r="I14"/>
  <c r="P14"/>
  <c r="G15"/>
  <c r="I15"/>
  <c r="P15"/>
  <c r="G17"/>
  <c r="I17"/>
  <c r="P17"/>
  <c r="Q15" i="169" l="1"/>
  <c r="N14" i="168"/>
  <c r="Q11" i="161"/>
  <c r="Q13"/>
  <c r="Q14" i="178"/>
  <c r="Q12" i="162"/>
  <c r="Q10" i="178"/>
  <c r="Q12" i="164"/>
  <c r="Q13" i="169"/>
  <c r="Q16"/>
  <c r="Q23" i="181"/>
  <c r="Q22" i="174"/>
  <c r="Q18" i="158"/>
  <c r="Q12" i="174"/>
  <c r="Q23"/>
  <c r="N33" i="182"/>
  <c r="Q33"/>
  <c r="Q83" i="180"/>
  <c r="N23" i="181"/>
  <c r="AL10"/>
  <c r="AL9"/>
  <c r="N83" i="180"/>
  <c r="N45"/>
  <c r="Q45"/>
  <c r="N17" i="168"/>
  <c r="N15"/>
  <c r="Q14"/>
  <c r="N13"/>
  <c r="Q16" i="161"/>
  <c r="Q12"/>
  <c r="Q13" i="178"/>
  <c r="Q15"/>
  <c r="Q11" i="159"/>
  <c r="Q33" i="172"/>
  <c r="Q14" i="173"/>
  <c r="Q9" i="178"/>
  <c r="Q20" i="174"/>
  <c r="Q11" i="171"/>
  <c r="N16" i="169"/>
  <c r="N15"/>
  <c r="N13"/>
  <c r="N18" i="158"/>
  <c r="Q24" i="174"/>
  <c r="Q14" i="158"/>
  <c r="Q15"/>
  <c r="N24" i="174"/>
  <c r="N14" i="173"/>
  <c r="N33" i="172"/>
  <c r="Q13" i="160"/>
  <c r="N12" i="164"/>
  <c r="N23" i="174"/>
  <c r="N22"/>
  <c r="N20"/>
  <c r="N12"/>
  <c r="Q17" i="158"/>
  <c r="Q16"/>
  <c r="N17"/>
  <c r="N16"/>
  <c r="N15"/>
  <c r="N14"/>
  <c r="N11" i="159"/>
  <c r="N10" i="178"/>
  <c r="N9"/>
  <c r="N12" i="162"/>
  <c r="N15" i="178"/>
  <c r="N14"/>
  <c r="N13"/>
  <c r="Q12" i="171"/>
  <c r="N11"/>
  <c r="Q30" i="172"/>
  <c r="N30"/>
  <c r="N13" i="161"/>
  <c r="N12"/>
  <c r="N11"/>
  <c r="N16"/>
  <c r="Q16" i="160"/>
  <c r="Q15"/>
  <c r="Q14"/>
  <c r="Q41"/>
  <c r="Q46"/>
  <c r="Q45"/>
  <c r="Q44"/>
  <c r="Q43"/>
  <c r="Q42"/>
  <c r="Q40"/>
  <c r="Q35"/>
  <c r="Q34"/>
  <c r="Q39"/>
  <c r="Q38"/>
  <c r="Q36"/>
  <c r="Q17" i="168"/>
  <c r="Q15"/>
  <c r="Q13"/>
  <c r="G10" i="174" l="1"/>
  <c r="N10" s="1"/>
  <c r="P10"/>
  <c r="G11"/>
  <c r="N11" s="1"/>
  <c r="P11"/>
  <c r="G13"/>
  <c r="N13" s="1"/>
  <c r="P13"/>
  <c r="G14"/>
  <c r="N14" s="1"/>
  <c r="P14"/>
  <c r="G15"/>
  <c r="N15" s="1"/>
  <c r="P15"/>
  <c r="G16"/>
  <c r="N16" s="1"/>
  <c r="P16"/>
  <c r="G17"/>
  <c r="N17" s="1"/>
  <c r="P17"/>
  <c r="G18"/>
  <c r="N18" s="1"/>
  <c r="P18"/>
  <c r="G19"/>
  <c r="P19"/>
  <c r="Q19" l="1"/>
  <c r="N19"/>
  <c r="Q18"/>
  <c r="Q11"/>
  <c r="Q13"/>
  <c r="Q14"/>
  <c r="Q15"/>
  <c r="Q16"/>
  <c r="Q10"/>
  <c r="Q17"/>
  <c r="G13" i="163"/>
  <c r="N13" s="1"/>
  <c r="P13"/>
  <c r="G14"/>
  <c r="N14" s="1"/>
  <c r="P14"/>
  <c r="G15"/>
  <c r="P15"/>
  <c r="G16"/>
  <c r="N16" s="1"/>
  <c r="P16"/>
  <c r="G17"/>
  <c r="N17" s="1"/>
  <c r="P17"/>
  <c r="Q13" l="1"/>
  <c r="Q14"/>
  <c r="Q16"/>
  <c r="Q15"/>
  <c r="N15"/>
  <c r="Q17"/>
  <c r="G8" i="160" l="1"/>
  <c r="N8" s="1"/>
  <c r="P8"/>
  <c r="G9"/>
  <c r="N9" s="1"/>
  <c r="P9"/>
  <c r="G10"/>
  <c r="N10" s="1"/>
  <c r="P10"/>
  <c r="G11"/>
  <c r="N11" s="1"/>
  <c r="P11"/>
  <c r="N12"/>
  <c r="P12"/>
  <c r="G17"/>
  <c r="N17" s="1"/>
  <c r="P17"/>
  <c r="G18"/>
  <c r="N18" s="1"/>
  <c r="P18"/>
  <c r="G19"/>
  <c r="N19" s="1"/>
  <c r="P19"/>
  <c r="G20"/>
  <c r="N20" s="1"/>
  <c r="P20"/>
  <c r="G21"/>
  <c r="N21" s="1"/>
  <c r="P21"/>
  <c r="G22"/>
  <c r="N22" s="1"/>
  <c r="P22"/>
  <c r="G26"/>
  <c r="N26" s="1"/>
  <c r="P26"/>
  <c r="G27"/>
  <c r="N27" s="1"/>
  <c r="P27"/>
  <c r="G28"/>
  <c r="N28" s="1"/>
  <c r="P28"/>
  <c r="G29"/>
  <c r="N29" s="1"/>
  <c r="P29"/>
  <c r="G30"/>
  <c r="N30" s="1"/>
  <c r="P30"/>
  <c r="G32"/>
  <c r="P32"/>
  <c r="AH33" i="182" l="1"/>
  <c r="AL8" i="181"/>
  <c r="AL23" s="1"/>
  <c r="Q32" i="160"/>
  <c r="N32"/>
  <c r="Q28"/>
  <c r="Q19"/>
  <c r="Q11"/>
  <c r="Q9"/>
  <c r="Q8"/>
  <c r="Q20"/>
  <c r="Q26"/>
  <c r="Q21"/>
  <c r="Q17"/>
  <c r="Q10"/>
  <c r="Q27"/>
  <c r="Q22"/>
  <c r="Q18"/>
  <c r="Q29"/>
  <c r="Q12"/>
  <c r="Q30"/>
  <c r="AB13" i="158" l="1"/>
  <c r="AG13" s="1"/>
  <c r="AA13"/>
  <c r="G13"/>
  <c r="N13" s="1"/>
  <c r="G12"/>
  <c r="N12" s="1"/>
  <c r="P12"/>
  <c r="AH13" l="1"/>
  <c r="Q12"/>
  <c r="AO47" i="160" l="1"/>
  <c r="G9" i="158" l="1"/>
  <c r="N9" s="1"/>
  <c r="P9"/>
  <c r="G10"/>
  <c r="N10" s="1"/>
  <c r="P10"/>
  <c r="G11"/>
  <c r="P11"/>
  <c r="G9" i="172"/>
  <c r="N9" s="1"/>
  <c r="P9"/>
  <c r="G10"/>
  <c r="N10" s="1"/>
  <c r="P10"/>
  <c r="G11"/>
  <c r="N11" s="1"/>
  <c r="P11"/>
  <c r="G12"/>
  <c r="N12" s="1"/>
  <c r="P12"/>
  <c r="G13"/>
  <c r="P13"/>
  <c r="G14"/>
  <c r="N14" s="1"/>
  <c r="P14"/>
  <c r="G16"/>
  <c r="N16" s="1"/>
  <c r="P16"/>
  <c r="G17"/>
  <c r="N17" s="1"/>
  <c r="P17"/>
  <c r="G18"/>
  <c r="N18" s="1"/>
  <c r="P18"/>
  <c r="G20"/>
  <c r="N20" s="1"/>
  <c r="P20"/>
  <c r="G21"/>
  <c r="P21"/>
  <c r="G22"/>
  <c r="P22"/>
  <c r="G24"/>
  <c r="N24" s="1"/>
  <c r="P24"/>
  <c r="G25"/>
  <c r="N25" s="1"/>
  <c r="P25"/>
  <c r="G26"/>
  <c r="N26" s="1"/>
  <c r="P26"/>
  <c r="G27"/>
  <c r="N27" s="1"/>
  <c r="P27"/>
  <c r="Q18" l="1"/>
  <c r="Q17"/>
  <c r="Q16"/>
  <c r="Q9"/>
  <c r="Q24"/>
  <c r="Q21"/>
  <c r="Q27"/>
  <c r="Q26"/>
  <c r="Q25"/>
  <c r="N21"/>
  <c r="Q14"/>
  <c r="Q13"/>
  <c r="Q12"/>
  <c r="Q11"/>
  <c r="Q10"/>
  <c r="Q11" i="158"/>
  <c r="Q10"/>
  <c r="N11"/>
  <c r="Q9"/>
  <c r="Q20" i="172"/>
  <c r="Q22"/>
  <c r="N22"/>
  <c r="N13"/>
  <c r="G10" i="171" l="1"/>
  <c r="N10" s="1"/>
  <c r="G9"/>
  <c r="P10"/>
  <c r="G11" i="168"/>
  <c r="I11"/>
  <c r="P11"/>
  <c r="G12"/>
  <c r="I12"/>
  <c r="P12"/>
  <c r="Q11" l="1"/>
  <c r="N12"/>
  <c r="Q10" i="171"/>
  <c r="N11" i="168"/>
  <c r="Q12"/>
  <c r="G13" i="173" l="1"/>
  <c r="I13"/>
  <c r="P13"/>
  <c r="N13" l="1"/>
  <c r="Q13"/>
  <c r="AL18" i="178" l="1"/>
  <c r="AF18"/>
  <c r="AE18"/>
  <c r="AD18"/>
  <c r="AC18"/>
  <c r="M18"/>
  <c r="L18"/>
  <c r="K18"/>
  <c r="J18"/>
  <c r="H18"/>
  <c r="I18"/>
  <c r="P8"/>
  <c r="G8"/>
  <c r="N8" s="1"/>
  <c r="B3"/>
  <c r="AK22" i="177"/>
  <c r="AF22"/>
  <c r="AE22"/>
  <c r="AD22"/>
  <c r="AC22"/>
  <c r="M22"/>
  <c r="L22"/>
  <c r="K22"/>
  <c r="J22"/>
  <c r="H22"/>
  <c r="P15"/>
  <c r="I15"/>
  <c r="N15" s="1"/>
  <c r="P13"/>
  <c r="I13"/>
  <c r="G13"/>
  <c r="P8"/>
  <c r="G8"/>
  <c r="B3"/>
  <c r="B3" i="171"/>
  <c r="B3" i="169"/>
  <c r="B3" i="168"/>
  <c r="B3" i="167"/>
  <c r="B3" i="165"/>
  <c r="B3" i="164"/>
  <c r="B3" i="163"/>
  <c r="B3" i="162"/>
  <c r="B3" i="161"/>
  <c r="B3" i="160"/>
  <c r="B3" i="159"/>
  <c r="B3" i="158"/>
  <c r="B3" i="174"/>
  <c r="B3" i="173"/>
  <c r="N13" i="177" l="1"/>
  <c r="I22"/>
  <c r="P18" i="178"/>
  <c r="P22" i="177"/>
  <c r="Q8" i="178"/>
  <c r="G18"/>
  <c r="G22" i="177"/>
  <c r="Q13"/>
  <c r="Q8"/>
  <c r="Q15"/>
  <c r="N8"/>
  <c r="N18" i="178" l="1"/>
  <c r="Q18"/>
  <c r="N22" i="177"/>
  <c r="Q22"/>
  <c r="P29" i="175"/>
  <c r="I29"/>
  <c r="G29"/>
  <c r="P28"/>
  <c r="I28"/>
  <c r="G28"/>
  <c r="N28" s="1"/>
  <c r="P27"/>
  <c r="I27"/>
  <c r="G27"/>
  <c r="P26"/>
  <c r="I26"/>
  <c r="G26"/>
  <c r="P25"/>
  <c r="I25"/>
  <c r="G25"/>
  <c r="P24"/>
  <c r="I24"/>
  <c r="G24"/>
  <c r="N24" s="1"/>
  <c r="P23"/>
  <c r="I23"/>
  <c r="G23"/>
  <c r="P22"/>
  <c r="I22"/>
  <c r="G22"/>
  <c r="P21"/>
  <c r="I21"/>
  <c r="G21"/>
  <c r="P20"/>
  <c r="I20"/>
  <c r="G20"/>
  <c r="N20" s="1"/>
  <c r="P19"/>
  <c r="I19"/>
  <c r="G19"/>
  <c r="P18"/>
  <c r="I18"/>
  <c r="G18"/>
  <c r="P17"/>
  <c r="I17"/>
  <c r="G17"/>
  <c r="P16"/>
  <c r="I16"/>
  <c r="G16"/>
  <c r="P15"/>
  <c r="I15"/>
  <c r="G15"/>
  <c r="P14"/>
  <c r="I14"/>
  <c r="G14"/>
  <c r="P13"/>
  <c r="I13"/>
  <c r="G13"/>
  <c r="P12"/>
  <c r="I12"/>
  <c r="G12"/>
  <c r="P11"/>
  <c r="I11"/>
  <c r="G11"/>
  <c r="AK32"/>
  <c r="AF32"/>
  <c r="AE32"/>
  <c r="AD32"/>
  <c r="AC32"/>
  <c r="M32"/>
  <c r="L32"/>
  <c r="K32"/>
  <c r="J32"/>
  <c r="H32"/>
  <c r="P10"/>
  <c r="I10"/>
  <c r="G10"/>
  <c r="P9"/>
  <c r="I9"/>
  <c r="G9"/>
  <c r="P8"/>
  <c r="G8"/>
  <c r="AL27" i="174"/>
  <c r="AF27"/>
  <c r="AE27"/>
  <c r="AD27"/>
  <c r="AC27"/>
  <c r="M27"/>
  <c r="L27"/>
  <c r="K27"/>
  <c r="J27"/>
  <c r="H27"/>
  <c r="P8"/>
  <c r="G8"/>
  <c r="AK19" i="173"/>
  <c r="AF19"/>
  <c r="AE19"/>
  <c r="AD19"/>
  <c r="AC19"/>
  <c r="M19"/>
  <c r="L19"/>
  <c r="K19"/>
  <c r="J19"/>
  <c r="H19"/>
  <c r="P12"/>
  <c r="I12"/>
  <c r="G12"/>
  <c r="N12" s="1"/>
  <c r="P11"/>
  <c r="I11"/>
  <c r="G11"/>
  <c r="P10"/>
  <c r="I10"/>
  <c r="G10"/>
  <c r="P9"/>
  <c r="I9"/>
  <c r="G9"/>
  <c r="P8"/>
  <c r="G8"/>
  <c r="AL36" i="172"/>
  <c r="AF36"/>
  <c r="AE36"/>
  <c r="AD36"/>
  <c r="AC36"/>
  <c r="M36"/>
  <c r="L36"/>
  <c r="K36"/>
  <c r="J36"/>
  <c r="H36"/>
  <c r="P8"/>
  <c r="G8"/>
  <c r="AK15" i="171"/>
  <c r="AF15"/>
  <c r="AE15"/>
  <c r="AD15"/>
  <c r="AC15"/>
  <c r="M15"/>
  <c r="L15"/>
  <c r="K15"/>
  <c r="J15"/>
  <c r="H15"/>
  <c r="P9"/>
  <c r="I9"/>
  <c r="N9" s="1"/>
  <c r="P8"/>
  <c r="G8"/>
  <c r="N8" s="1"/>
  <c r="AL20" i="169"/>
  <c r="AF20"/>
  <c r="AE20"/>
  <c r="AD20"/>
  <c r="AC20"/>
  <c r="M20"/>
  <c r="L20"/>
  <c r="K20"/>
  <c r="J20"/>
  <c r="H20"/>
  <c r="P10"/>
  <c r="I10"/>
  <c r="G10"/>
  <c r="P9"/>
  <c r="I9"/>
  <c r="I20" s="1"/>
  <c r="G9"/>
  <c r="P8"/>
  <c r="G8"/>
  <c r="G9" i="168"/>
  <c r="G10"/>
  <c r="AL20"/>
  <c r="AF20"/>
  <c r="AE20"/>
  <c r="AD20"/>
  <c r="AC20"/>
  <c r="M20"/>
  <c r="L20"/>
  <c r="K20"/>
  <c r="J20"/>
  <c r="H20"/>
  <c r="P10"/>
  <c r="I10"/>
  <c r="P9"/>
  <c r="I9"/>
  <c r="AK15" i="167"/>
  <c r="AF15"/>
  <c r="AE15"/>
  <c r="AD15"/>
  <c r="AC15"/>
  <c r="M15"/>
  <c r="L15"/>
  <c r="K15"/>
  <c r="J15"/>
  <c r="H15"/>
  <c r="AL14" i="165"/>
  <c r="AF14"/>
  <c r="AE14"/>
  <c r="AD14"/>
  <c r="AC14"/>
  <c r="M14"/>
  <c r="L14"/>
  <c r="K14"/>
  <c r="J14"/>
  <c r="H14"/>
  <c r="P8"/>
  <c r="G8"/>
  <c r="AL17" i="164"/>
  <c r="AF17"/>
  <c r="AE17"/>
  <c r="AD17"/>
  <c r="AC17"/>
  <c r="M17"/>
  <c r="L17"/>
  <c r="K17"/>
  <c r="J17"/>
  <c r="H17"/>
  <c r="P11"/>
  <c r="I11"/>
  <c r="G11"/>
  <c r="P10"/>
  <c r="I10"/>
  <c r="G10"/>
  <c r="P9"/>
  <c r="I9"/>
  <c r="G9"/>
  <c r="P8"/>
  <c r="G8"/>
  <c r="AK20" i="163"/>
  <c r="AF20"/>
  <c r="AE20"/>
  <c r="AD20"/>
  <c r="AC20"/>
  <c r="M20"/>
  <c r="L20"/>
  <c r="K20"/>
  <c r="J20"/>
  <c r="H20"/>
  <c r="P12"/>
  <c r="I12"/>
  <c r="G12"/>
  <c r="N12" s="1"/>
  <c r="P11"/>
  <c r="I11"/>
  <c r="G11"/>
  <c r="N11" s="1"/>
  <c r="P10"/>
  <c r="I10"/>
  <c r="G10"/>
  <c r="N10" s="1"/>
  <c r="P9"/>
  <c r="I9"/>
  <c r="G9"/>
  <c r="N9" s="1"/>
  <c r="P8"/>
  <c r="G8"/>
  <c r="N8" s="1"/>
  <c r="AL23" i="162"/>
  <c r="AF23"/>
  <c r="AE23"/>
  <c r="AD23"/>
  <c r="AC23"/>
  <c r="M23"/>
  <c r="L23"/>
  <c r="K23"/>
  <c r="J23"/>
  <c r="H23"/>
  <c r="P18"/>
  <c r="I18"/>
  <c r="G18"/>
  <c r="P17"/>
  <c r="I17"/>
  <c r="G17"/>
  <c r="P16"/>
  <c r="I16"/>
  <c r="G16"/>
  <c r="P15"/>
  <c r="I15"/>
  <c r="G15"/>
  <c r="P13"/>
  <c r="I13"/>
  <c r="G13"/>
  <c r="P11"/>
  <c r="I11"/>
  <c r="G11"/>
  <c r="P10"/>
  <c r="I10"/>
  <c r="G10"/>
  <c r="P9"/>
  <c r="I9"/>
  <c r="G9"/>
  <c r="P8"/>
  <c r="G8"/>
  <c r="N8" s="1"/>
  <c r="AK20" i="161"/>
  <c r="AF20"/>
  <c r="AE20"/>
  <c r="AD20"/>
  <c r="AC20"/>
  <c r="M20"/>
  <c r="L20"/>
  <c r="K20"/>
  <c r="J20"/>
  <c r="H20"/>
  <c r="P10"/>
  <c r="I10"/>
  <c r="G10"/>
  <c r="P8"/>
  <c r="G8"/>
  <c r="AL49" i="160"/>
  <c r="AF49"/>
  <c r="AE49"/>
  <c r="AD49"/>
  <c r="AC49"/>
  <c r="M49"/>
  <c r="L49"/>
  <c r="K49"/>
  <c r="J49"/>
  <c r="H49"/>
  <c r="AL15" i="159"/>
  <c r="AF15"/>
  <c r="AE15"/>
  <c r="AD15"/>
  <c r="AC15"/>
  <c r="M15"/>
  <c r="L15"/>
  <c r="K15"/>
  <c r="J15"/>
  <c r="H15"/>
  <c r="P10"/>
  <c r="I10"/>
  <c r="G10"/>
  <c r="P9"/>
  <c r="I9"/>
  <c r="G9"/>
  <c r="AK25" i="158"/>
  <c r="AE25"/>
  <c r="AD25"/>
  <c r="M25"/>
  <c r="L25"/>
  <c r="K25"/>
  <c r="AF25"/>
  <c r="J25"/>
  <c r="N10" i="168" l="1"/>
  <c r="N10" i="162"/>
  <c r="N9" i="175"/>
  <c r="N11"/>
  <c r="N13"/>
  <c r="N19"/>
  <c r="N18" i="162"/>
  <c r="Q10" i="164"/>
  <c r="Q10" i="159"/>
  <c r="AL17" i="177"/>
  <c r="AL16"/>
  <c r="AL18"/>
  <c r="N15" i="175"/>
  <c r="P20" i="163"/>
  <c r="Q15" i="162"/>
  <c r="N10" i="173"/>
  <c r="N16" i="175"/>
  <c r="N21"/>
  <c r="I19" i="173"/>
  <c r="Q8" i="169"/>
  <c r="N14" i="175"/>
  <c r="P14" i="165"/>
  <c r="P15" i="171"/>
  <c r="Q10" i="163"/>
  <c r="P17" i="164"/>
  <c r="I15" i="171"/>
  <c r="Q11" i="173"/>
  <c r="N22" i="175"/>
  <c r="G36" i="172"/>
  <c r="N9" i="169"/>
  <c r="P19" i="173"/>
  <c r="N12" i="175"/>
  <c r="Q14"/>
  <c r="N17"/>
  <c r="N26"/>
  <c r="Q17"/>
  <c r="N18"/>
  <c r="N23"/>
  <c r="Q23"/>
  <c r="N27"/>
  <c r="Q27"/>
  <c r="N25"/>
  <c r="Q25"/>
  <c r="I32"/>
  <c r="Q12"/>
  <c r="Q15"/>
  <c r="Q20"/>
  <c r="Q13"/>
  <c r="Q18"/>
  <c r="Q21"/>
  <c r="Q11"/>
  <c r="Q16"/>
  <c r="Q19"/>
  <c r="N29"/>
  <c r="P32"/>
  <c r="Q10"/>
  <c r="Q29"/>
  <c r="G32"/>
  <c r="Q22"/>
  <c r="Q24"/>
  <c r="Q26"/>
  <c r="Q28"/>
  <c r="N8"/>
  <c r="Q9"/>
  <c r="N10"/>
  <c r="Q8"/>
  <c r="P27" i="174"/>
  <c r="Q8"/>
  <c r="I27"/>
  <c r="N8"/>
  <c r="G27"/>
  <c r="G19" i="173"/>
  <c r="Q9"/>
  <c r="Q8"/>
  <c r="N9"/>
  <c r="Q10"/>
  <c r="N11"/>
  <c r="Q12"/>
  <c r="N8"/>
  <c r="I36" i="172"/>
  <c r="P36"/>
  <c r="Q8"/>
  <c r="N8"/>
  <c r="G15" i="171"/>
  <c r="Q8"/>
  <c r="Q9"/>
  <c r="P20" i="169"/>
  <c r="G20"/>
  <c r="Q9"/>
  <c r="N10"/>
  <c r="Q10"/>
  <c r="N8"/>
  <c r="P20" i="168"/>
  <c r="N9"/>
  <c r="I20"/>
  <c r="Q10"/>
  <c r="Q9"/>
  <c r="G20"/>
  <c r="P15" i="167"/>
  <c r="G15"/>
  <c r="I15"/>
  <c r="I14" i="165"/>
  <c r="G14"/>
  <c r="Q8"/>
  <c r="N8"/>
  <c r="G17" i="164"/>
  <c r="Q11"/>
  <c r="I17"/>
  <c r="Q9"/>
  <c r="N10"/>
  <c r="Q8"/>
  <c r="N9"/>
  <c r="N11"/>
  <c r="N8"/>
  <c r="G20" i="163"/>
  <c r="I20"/>
  <c r="Q12"/>
  <c r="Q9"/>
  <c r="Q11"/>
  <c r="Q8"/>
  <c r="Q13" i="162"/>
  <c r="Q18"/>
  <c r="G23"/>
  <c r="I23"/>
  <c r="Q16"/>
  <c r="Q17"/>
  <c r="Q9"/>
  <c r="N13"/>
  <c r="P23"/>
  <c r="Q10"/>
  <c r="Q11"/>
  <c r="N16"/>
  <c r="Q8"/>
  <c r="N9"/>
  <c r="N11"/>
  <c r="N15"/>
  <c r="N17"/>
  <c r="Q10" i="161"/>
  <c r="G20"/>
  <c r="N8"/>
  <c r="Q8"/>
  <c r="I20"/>
  <c r="P20"/>
  <c r="N10"/>
  <c r="P49" i="160"/>
  <c r="G49"/>
  <c r="I49"/>
  <c r="P15" i="159"/>
  <c r="I15"/>
  <c r="N10"/>
  <c r="G15"/>
  <c r="N9"/>
  <c r="Q9"/>
  <c r="P25" i="158"/>
  <c r="G25"/>
  <c r="N15" i="171" l="1"/>
  <c r="AL19" i="177"/>
  <c r="Q20" i="169"/>
  <c r="Q32" i="175"/>
  <c r="N32"/>
  <c r="Q27" i="174"/>
  <c r="N27"/>
  <c r="N19" i="173"/>
  <c r="Q19"/>
  <c r="N36" i="172"/>
  <c r="Q36"/>
  <c r="Q15" i="171"/>
  <c r="N20" i="169"/>
  <c r="N20" i="168"/>
  <c r="Q20"/>
  <c r="N15" i="167"/>
  <c r="Q15"/>
  <c r="N14" i="165"/>
  <c r="Q14"/>
  <c r="N17" i="164"/>
  <c r="Q17"/>
  <c r="Q20" i="163"/>
  <c r="N20"/>
  <c r="N23" i="162"/>
  <c r="Q23"/>
  <c r="N20" i="161"/>
  <c r="Q20"/>
  <c r="N49" i="160"/>
  <c r="Q49"/>
  <c r="Q15" i="159"/>
  <c r="N15"/>
  <c r="AC25" i="158"/>
  <c r="H25"/>
  <c r="Q25" l="1"/>
  <c r="I25"/>
  <c r="N25" l="1"/>
  <c r="D63" i="2" l="1"/>
  <c r="D62"/>
  <c r="D61"/>
  <c r="D60"/>
  <c r="D59"/>
  <c r="D58"/>
  <c r="D57"/>
  <c r="D56"/>
  <c r="D55"/>
  <c r="C63"/>
  <c r="C62"/>
  <c r="C61"/>
  <c r="C60"/>
  <c r="C59"/>
  <c r="C58"/>
  <c r="C57"/>
  <c r="C56"/>
  <c r="C55"/>
  <c r="B63"/>
  <c r="B62"/>
  <c r="B61"/>
  <c r="B60"/>
  <c r="B59"/>
  <c r="B58"/>
  <c r="B57"/>
  <c r="B56"/>
  <c r="B55"/>
  <c r="B54"/>
  <c r="C54"/>
  <c r="D54"/>
  <c r="V26" i="180" l="1"/>
  <c r="R26"/>
  <c r="S26" s="1"/>
  <c r="T26"/>
  <c r="T13" i="181"/>
  <c r="R12"/>
  <c r="S12" s="1"/>
  <c r="T27" i="180"/>
  <c r="S27" i="183"/>
  <c r="V13" i="181"/>
  <c r="R13"/>
  <c r="S13" s="1"/>
  <c r="T12"/>
  <c r="V12"/>
  <c r="V27" i="180"/>
  <c r="R27"/>
  <c r="S27" s="1"/>
  <c r="Q27" i="183"/>
  <c r="R27" s="1"/>
  <c r="V10" i="167"/>
  <c r="R10"/>
  <c r="S10" s="1"/>
  <c r="V32" i="172"/>
  <c r="V25" i="180"/>
  <c r="R25"/>
  <c r="S25" s="1"/>
  <c r="T24"/>
  <c r="V23"/>
  <c r="R23"/>
  <c r="S23" s="1"/>
  <c r="T22"/>
  <c r="V21"/>
  <c r="R21"/>
  <c r="S21" s="1"/>
  <c r="V19"/>
  <c r="R19"/>
  <c r="S19" s="1"/>
  <c r="V18"/>
  <c r="V17"/>
  <c r="R17"/>
  <c r="S17" s="1"/>
  <c r="T16"/>
  <c r="V15"/>
  <c r="R15"/>
  <c r="S15" s="1"/>
  <c r="T14"/>
  <c r="V13"/>
  <c r="R13"/>
  <c r="S13" s="1"/>
  <c r="T12"/>
  <c r="V11"/>
  <c r="R11"/>
  <c r="S11" s="1"/>
  <c r="T43"/>
  <c r="V43"/>
  <c r="U27" i="183"/>
  <c r="T10" i="167"/>
  <c r="T25" i="180"/>
  <c r="V24"/>
  <c r="R24"/>
  <c r="S24" s="1"/>
  <c r="U24" s="1"/>
  <c r="T23"/>
  <c r="V22"/>
  <c r="R22"/>
  <c r="S22" s="1"/>
  <c r="U22" s="1"/>
  <c r="T21"/>
  <c r="T20"/>
  <c r="T19"/>
  <c r="R18"/>
  <c r="S18" s="1"/>
  <c r="T17"/>
  <c r="V16"/>
  <c r="R16"/>
  <c r="S16" s="1"/>
  <c r="T15"/>
  <c r="V14"/>
  <c r="R14"/>
  <c r="S14" s="1"/>
  <c r="T13"/>
  <c r="V12"/>
  <c r="R12"/>
  <c r="S12" s="1"/>
  <c r="T11"/>
  <c r="R43"/>
  <c r="S43" s="1"/>
  <c r="U43" s="1"/>
  <c r="V20"/>
  <c r="T32" i="172"/>
  <c r="Q25" i="183"/>
  <c r="S25"/>
  <c r="R32" i="172"/>
  <c r="S32" s="1"/>
  <c r="U25" i="183"/>
  <c r="R20" i="180"/>
  <c r="S20" s="1"/>
  <c r="T18"/>
  <c r="U18" s="1"/>
  <c r="R9" i="167"/>
  <c r="S9" s="1"/>
  <c r="V8"/>
  <c r="R8"/>
  <c r="S8" s="1"/>
  <c r="V13" i="164"/>
  <c r="T8" i="167"/>
  <c r="T13" i="164"/>
  <c r="R13"/>
  <c r="S13" s="1"/>
  <c r="V11" i="167"/>
  <c r="R11"/>
  <c r="S11" s="1"/>
  <c r="T9"/>
  <c r="T25" i="160"/>
  <c r="T21" i="158"/>
  <c r="T9" i="182"/>
  <c r="T10"/>
  <c r="R63" i="180"/>
  <c r="S63" s="1"/>
  <c r="V63"/>
  <c r="V20" i="158"/>
  <c r="R20"/>
  <c r="S20" s="1"/>
  <c r="T11" i="181"/>
  <c r="T14"/>
  <c r="V10"/>
  <c r="R10"/>
  <c r="S10" s="1"/>
  <c r="T8"/>
  <c r="T12" i="169"/>
  <c r="V11"/>
  <c r="R11"/>
  <c r="S11" s="1"/>
  <c r="T9" i="180"/>
  <c r="T62"/>
  <c r="T15" i="161"/>
  <c r="V14"/>
  <c r="R14"/>
  <c r="S14" s="1"/>
  <c r="T33" i="160"/>
  <c r="T60" i="180"/>
  <c r="T66"/>
  <c r="V68"/>
  <c r="T70"/>
  <c r="V72"/>
  <c r="R72"/>
  <c r="S72" s="1"/>
  <c r="T74"/>
  <c r="V76"/>
  <c r="R76"/>
  <c r="S76" s="1"/>
  <c r="T67"/>
  <c r="V69"/>
  <c r="V71"/>
  <c r="R71"/>
  <c r="S71" s="1"/>
  <c r="T75"/>
  <c r="V77"/>
  <c r="V79"/>
  <c r="R79"/>
  <c r="S79" s="1"/>
  <c r="T64"/>
  <c r="R59"/>
  <c r="V19" i="158"/>
  <c r="R19"/>
  <c r="S19" s="1"/>
  <c r="T11" i="167"/>
  <c r="V9"/>
  <c r="V21" i="158"/>
  <c r="R21"/>
  <c r="S21" s="1"/>
  <c r="V9" i="182"/>
  <c r="R9"/>
  <c r="S9" s="1"/>
  <c r="V10"/>
  <c r="R10"/>
  <c r="S10" s="1"/>
  <c r="T63" i="180"/>
  <c r="T20" i="158"/>
  <c r="V11" i="181"/>
  <c r="R11"/>
  <c r="S11" s="1"/>
  <c r="U11" s="1"/>
  <c r="V14"/>
  <c r="R14"/>
  <c r="S14" s="1"/>
  <c r="T9"/>
  <c r="T10"/>
  <c r="R8"/>
  <c r="V8"/>
  <c r="V12" i="169"/>
  <c r="R12"/>
  <c r="S12" s="1"/>
  <c r="T11"/>
  <c r="V9" i="180"/>
  <c r="R9"/>
  <c r="R62"/>
  <c r="S62" s="1"/>
  <c r="V62"/>
  <c r="V15" i="161"/>
  <c r="R15"/>
  <c r="S15" s="1"/>
  <c r="U15" s="1"/>
  <c r="T14"/>
  <c r="V33" i="160"/>
  <c r="R33"/>
  <c r="S33" s="1"/>
  <c r="R60" i="180"/>
  <c r="S60" s="1"/>
  <c r="U60" s="1"/>
  <c r="V60"/>
  <c r="V66"/>
  <c r="R66"/>
  <c r="S66" s="1"/>
  <c r="T72"/>
  <c r="T76"/>
  <c r="V65"/>
  <c r="V67"/>
  <c r="R67"/>
  <c r="S67" s="1"/>
  <c r="T71"/>
  <c r="V73"/>
  <c r="V75"/>
  <c r="R75"/>
  <c r="S75" s="1"/>
  <c r="T79"/>
  <c r="V78"/>
  <c r="T19" i="158"/>
  <c r="V61" i="180"/>
  <c r="V74"/>
  <c r="V64"/>
  <c r="R25" i="160"/>
  <c r="S25" s="1"/>
  <c r="U25" s="1"/>
  <c r="V59" i="180"/>
  <c r="R64"/>
  <c r="S64" s="1"/>
  <c r="R73"/>
  <c r="S73" s="1"/>
  <c r="R65"/>
  <c r="S65" s="1"/>
  <c r="R70"/>
  <c r="S70" s="1"/>
  <c r="T61"/>
  <c r="T8" i="182"/>
  <c r="T59" i="180"/>
  <c r="T78"/>
  <c r="T77"/>
  <c r="T69"/>
  <c r="T68"/>
  <c r="R10"/>
  <c r="S10" s="1"/>
  <c r="V9" i="181"/>
  <c r="V70" i="180"/>
  <c r="V25" i="160"/>
  <c r="R9" i="181"/>
  <c r="S9" s="1"/>
  <c r="V10" i="180"/>
  <c r="R78"/>
  <c r="S78" s="1"/>
  <c r="U78" s="1"/>
  <c r="W78" s="1"/>
  <c r="R77"/>
  <c r="S77" s="1"/>
  <c r="R69"/>
  <c r="S69" s="1"/>
  <c r="U69" s="1"/>
  <c r="W69" s="1"/>
  <c r="R74"/>
  <c r="S74" s="1"/>
  <c r="U74" s="1"/>
  <c r="W74" s="1"/>
  <c r="R68"/>
  <c r="S68" s="1"/>
  <c r="T10"/>
  <c r="V8" i="182"/>
  <c r="R8"/>
  <c r="T73" i="180"/>
  <c r="T65"/>
  <c r="R61"/>
  <c r="S61" s="1"/>
  <c r="T16" i="169"/>
  <c r="T15"/>
  <c r="T13"/>
  <c r="T18" i="158"/>
  <c r="T33" i="172"/>
  <c r="V12" i="164"/>
  <c r="R12"/>
  <c r="S12" s="1"/>
  <c r="T24" i="174"/>
  <c r="T23"/>
  <c r="T22"/>
  <c r="V20"/>
  <c r="R20"/>
  <c r="S20" s="1"/>
  <c r="T12"/>
  <c r="T15" i="158"/>
  <c r="V10" i="178"/>
  <c r="R10"/>
  <c r="S10" s="1"/>
  <c r="V12" i="162"/>
  <c r="R12"/>
  <c r="S12" s="1"/>
  <c r="V15" i="178"/>
  <c r="R15"/>
  <c r="S15" s="1"/>
  <c r="V14"/>
  <c r="R14"/>
  <c r="S14" s="1"/>
  <c r="T11" i="171"/>
  <c r="T13" i="161"/>
  <c r="T11"/>
  <c r="V16"/>
  <c r="R16"/>
  <c r="S16" s="1"/>
  <c r="R13" i="160"/>
  <c r="S13" s="1"/>
  <c r="V13"/>
  <c r="R40"/>
  <c r="S40" s="1"/>
  <c r="V17" i="168"/>
  <c r="T15"/>
  <c r="V13"/>
  <c r="V16" i="169"/>
  <c r="R16"/>
  <c r="S16" s="1"/>
  <c r="V15"/>
  <c r="R15"/>
  <c r="S15" s="1"/>
  <c r="V13"/>
  <c r="R13"/>
  <c r="S13" s="1"/>
  <c r="R18" i="158"/>
  <c r="S18" s="1"/>
  <c r="V18"/>
  <c r="V14" i="173"/>
  <c r="R14"/>
  <c r="S14" s="1"/>
  <c r="V33" i="172"/>
  <c r="R33"/>
  <c r="S33" s="1"/>
  <c r="T12" i="164"/>
  <c r="R24" i="174"/>
  <c r="S24" s="1"/>
  <c r="U24" s="1"/>
  <c r="V24"/>
  <c r="V23"/>
  <c r="R23"/>
  <c r="S23" s="1"/>
  <c r="U23" s="1"/>
  <c r="V22"/>
  <c r="R22"/>
  <c r="S22" s="1"/>
  <c r="T20"/>
  <c r="V12"/>
  <c r="R12"/>
  <c r="S12" s="1"/>
  <c r="V15" i="158"/>
  <c r="R15"/>
  <c r="S15" s="1"/>
  <c r="U15" s="1"/>
  <c r="T14"/>
  <c r="T11" i="159"/>
  <c r="T10" i="178"/>
  <c r="T9"/>
  <c r="T12" i="162"/>
  <c r="T15" i="178"/>
  <c r="T14"/>
  <c r="T13"/>
  <c r="V11" i="171"/>
  <c r="R11"/>
  <c r="S11" s="1"/>
  <c r="T30" i="172"/>
  <c r="V13" i="161"/>
  <c r="R13"/>
  <c r="S13" s="1"/>
  <c r="U13" s="1"/>
  <c r="T12"/>
  <c r="V11"/>
  <c r="R11"/>
  <c r="S11" s="1"/>
  <c r="T16"/>
  <c r="T13" i="160"/>
  <c r="T14" i="168"/>
  <c r="V14"/>
  <c r="T17"/>
  <c r="V15"/>
  <c r="T13"/>
  <c r="V9" i="178"/>
  <c r="V13"/>
  <c r="R39" i="160"/>
  <c r="S39" s="1"/>
  <c r="V17" i="158"/>
  <c r="R15" i="168"/>
  <c r="S15" s="1"/>
  <c r="T35" i="160"/>
  <c r="R34"/>
  <c r="S34" s="1"/>
  <c r="T40"/>
  <c r="R13" i="178"/>
  <c r="S13" s="1"/>
  <c r="R11" i="159"/>
  <c r="S11" s="1"/>
  <c r="U11" s="1"/>
  <c r="V16" i="158"/>
  <c r="T14" i="173"/>
  <c r="R14" i="168"/>
  <c r="S14" s="1"/>
  <c r="T16" i="158"/>
  <c r="V30" i="172"/>
  <c r="R17" i="158"/>
  <c r="S17" s="1"/>
  <c r="T12" i="171"/>
  <c r="T14" i="160"/>
  <c r="T16"/>
  <c r="V16"/>
  <c r="V15"/>
  <c r="T15"/>
  <c r="V40"/>
  <c r="T41"/>
  <c r="V41"/>
  <c r="T42"/>
  <c r="T43"/>
  <c r="R45"/>
  <c r="S45" s="1"/>
  <c r="V45"/>
  <c r="V46"/>
  <c r="T44"/>
  <c r="V36"/>
  <c r="T36"/>
  <c r="V35"/>
  <c r="V38"/>
  <c r="V11" i="159"/>
  <c r="V12" i="161"/>
  <c r="R36" i="160"/>
  <c r="S36" s="1"/>
  <c r="R35"/>
  <c r="S35" s="1"/>
  <c r="R41"/>
  <c r="S41" s="1"/>
  <c r="R12" i="171"/>
  <c r="S12" s="1"/>
  <c r="V14" i="158"/>
  <c r="R13" i="168"/>
  <c r="S13" s="1"/>
  <c r="R17"/>
  <c r="S17" s="1"/>
  <c r="R38" i="160"/>
  <c r="S38" s="1"/>
  <c r="R12" i="161"/>
  <c r="S12" s="1"/>
  <c r="U12" s="1"/>
  <c r="W12" s="1"/>
  <c r="R9" i="178"/>
  <c r="S9" s="1"/>
  <c r="T17" i="158"/>
  <c r="V12" i="171"/>
  <c r="R14" i="158"/>
  <c r="S14" s="1"/>
  <c r="R30" i="172"/>
  <c r="S30" s="1"/>
  <c r="R16" i="158"/>
  <c r="S16" s="1"/>
  <c r="R14" i="160"/>
  <c r="S14" s="1"/>
  <c r="V14"/>
  <c r="R16"/>
  <c r="S16" s="1"/>
  <c r="R15"/>
  <c r="S15" s="1"/>
  <c r="T38"/>
  <c r="R42"/>
  <c r="S42" s="1"/>
  <c r="U42" s="1"/>
  <c r="V42"/>
  <c r="R43"/>
  <c r="S43" s="1"/>
  <c r="U43" s="1"/>
  <c r="V43"/>
  <c r="T45"/>
  <c r="T46"/>
  <c r="R46"/>
  <c r="S46" s="1"/>
  <c r="R44"/>
  <c r="S44" s="1"/>
  <c r="U44" s="1"/>
  <c r="V44"/>
  <c r="T34"/>
  <c r="U34" s="1"/>
  <c r="V34"/>
  <c r="V39"/>
  <c r="T39"/>
  <c r="U39" s="1"/>
  <c r="R18" i="174"/>
  <c r="S18" s="1"/>
  <c r="T18"/>
  <c r="R19"/>
  <c r="S19" s="1"/>
  <c r="T19"/>
  <c r="R11"/>
  <c r="S11" s="1"/>
  <c r="T11"/>
  <c r="V19"/>
  <c r="V11"/>
  <c r="V18"/>
  <c r="V13" i="163"/>
  <c r="V16" i="174"/>
  <c r="R15"/>
  <c r="S15" s="1"/>
  <c r="T15"/>
  <c r="V14"/>
  <c r="T14"/>
  <c r="V13"/>
  <c r="T13"/>
  <c r="V17"/>
  <c r="R10"/>
  <c r="S10" s="1"/>
  <c r="T10"/>
  <c r="R13" i="163"/>
  <c r="S13" s="1"/>
  <c r="T16"/>
  <c r="T15"/>
  <c r="V14"/>
  <c r="R14"/>
  <c r="S14" s="1"/>
  <c r="R16" i="174"/>
  <c r="S16" s="1"/>
  <c r="T16"/>
  <c r="V15"/>
  <c r="R14"/>
  <c r="S14" s="1"/>
  <c r="R13"/>
  <c r="S13" s="1"/>
  <c r="U13" s="1"/>
  <c r="R17"/>
  <c r="S17" s="1"/>
  <c r="T17"/>
  <c r="V10"/>
  <c r="V16" i="163"/>
  <c r="R16"/>
  <c r="S16" s="1"/>
  <c r="U16" s="1"/>
  <c r="R15"/>
  <c r="S15" s="1"/>
  <c r="U15" s="1"/>
  <c r="V15"/>
  <c r="T13"/>
  <c r="T14"/>
  <c r="R17"/>
  <c r="S17" s="1"/>
  <c r="V17"/>
  <c r="T17"/>
  <c r="V32" i="160"/>
  <c r="T32"/>
  <c r="T11"/>
  <c r="V8"/>
  <c r="T9"/>
  <c r="R28"/>
  <c r="S28" s="1"/>
  <c r="V28"/>
  <c r="R19"/>
  <c r="S19" s="1"/>
  <c r="R32"/>
  <c r="S32" s="1"/>
  <c r="R11"/>
  <c r="S11" s="1"/>
  <c r="V11"/>
  <c r="R8"/>
  <c r="S8" s="1"/>
  <c r="T8"/>
  <c r="R9"/>
  <c r="S9" s="1"/>
  <c r="V9"/>
  <c r="T28"/>
  <c r="V19"/>
  <c r="T19"/>
  <c r="R22"/>
  <c r="S22" s="1"/>
  <c r="R17"/>
  <c r="S17" s="1"/>
  <c r="V17"/>
  <c r="R12"/>
  <c r="S12" s="1"/>
  <c r="V12"/>
  <c r="R27"/>
  <c r="S27" s="1"/>
  <c r="R26"/>
  <c r="S26" s="1"/>
  <c r="V26"/>
  <c r="V29"/>
  <c r="T29"/>
  <c r="T21"/>
  <c r="R20"/>
  <c r="S20" s="1"/>
  <c r="V30"/>
  <c r="T30"/>
  <c r="V18"/>
  <c r="T18"/>
  <c r="V10"/>
  <c r="V22"/>
  <c r="T22"/>
  <c r="T17"/>
  <c r="T12"/>
  <c r="V27"/>
  <c r="T27"/>
  <c r="T26"/>
  <c r="R29"/>
  <c r="S29" s="1"/>
  <c r="R21"/>
  <c r="S21" s="1"/>
  <c r="V21"/>
  <c r="V20"/>
  <c r="T20"/>
  <c r="R30"/>
  <c r="S30" s="1"/>
  <c r="U30" s="1"/>
  <c r="R18"/>
  <c r="S18" s="1"/>
  <c r="R10"/>
  <c r="S10" s="1"/>
  <c r="T10"/>
  <c r="V12" i="158"/>
  <c r="T12"/>
  <c r="R12"/>
  <c r="S12" s="1"/>
  <c r="T17" i="172"/>
  <c r="V9"/>
  <c r="T24"/>
  <c r="T16"/>
  <c r="R9"/>
  <c r="S9" s="1"/>
  <c r="V11" i="158"/>
  <c r="V18" i="172"/>
  <c r="T12"/>
  <c r="R12"/>
  <c r="S12" s="1"/>
  <c r="V10"/>
  <c r="R21"/>
  <c r="S21" s="1"/>
  <c r="R26"/>
  <c r="S26" s="1"/>
  <c r="T26"/>
  <c r="T14"/>
  <c r="V16"/>
  <c r="V17"/>
  <c r="R17"/>
  <c r="S17" s="1"/>
  <c r="V24"/>
  <c r="R24"/>
  <c r="S24" s="1"/>
  <c r="R16"/>
  <c r="S16" s="1"/>
  <c r="T9"/>
  <c r="T18"/>
  <c r="V12"/>
  <c r="T10"/>
  <c r="T21"/>
  <c r="T11"/>
  <c r="R13"/>
  <c r="S13" s="1"/>
  <c r="T25"/>
  <c r="V25"/>
  <c r="R27"/>
  <c r="S27" s="1"/>
  <c r="R18"/>
  <c r="S18" s="1"/>
  <c r="R14"/>
  <c r="S14" s="1"/>
  <c r="R11"/>
  <c r="S11" s="1"/>
  <c r="T27"/>
  <c r="T13"/>
  <c r="R10"/>
  <c r="S10" s="1"/>
  <c r="V14"/>
  <c r="T9" i="158"/>
  <c r="T11"/>
  <c r="V10"/>
  <c r="R20" i="172"/>
  <c r="S20" s="1"/>
  <c r="R22"/>
  <c r="S22" s="1"/>
  <c r="T22"/>
  <c r="V13"/>
  <c r="V27"/>
  <c r="R25"/>
  <c r="S25" s="1"/>
  <c r="V11"/>
  <c r="V26"/>
  <c r="V21"/>
  <c r="R10" i="158"/>
  <c r="S10" s="1"/>
  <c r="T10"/>
  <c r="R9"/>
  <c r="S9" s="1"/>
  <c r="R11"/>
  <c r="S11" s="1"/>
  <c r="V9"/>
  <c r="V20" i="172"/>
  <c r="T20"/>
  <c r="V22"/>
  <c r="R11" i="168"/>
  <c r="S11" s="1"/>
  <c r="T11"/>
  <c r="T10" i="171"/>
  <c r="R12" i="168"/>
  <c r="S12" s="1"/>
  <c r="V11"/>
  <c r="V10" i="171"/>
  <c r="R10"/>
  <c r="S10" s="1"/>
  <c r="V12" i="168"/>
  <c r="T12"/>
  <c r="R13" i="173"/>
  <c r="S13" s="1"/>
  <c r="V13"/>
  <c r="T13"/>
  <c r="T13" i="177"/>
  <c r="R8" i="178"/>
  <c r="T8"/>
  <c r="R13" i="177"/>
  <c r="S13" s="1"/>
  <c r="T8"/>
  <c r="V8"/>
  <c r="V15"/>
  <c r="R15"/>
  <c r="S15" s="1"/>
  <c r="V8" i="178"/>
  <c r="V13" i="177"/>
  <c r="R8"/>
  <c r="T15"/>
  <c r="R17" i="175"/>
  <c r="S17" s="1"/>
  <c r="V10" i="164"/>
  <c r="T10" i="163"/>
  <c r="V17" i="162"/>
  <c r="T10"/>
  <c r="R13"/>
  <c r="S13" s="1"/>
  <c r="T10" i="159"/>
  <c r="V10"/>
  <c r="T8" i="171"/>
  <c r="R10" i="164"/>
  <c r="S10" s="1"/>
  <c r="R17" i="162"/>
  <c r="S17" s="1"/>
  <c r="V10"/>
  <c r="V15"/>
  <c r="V8" i="169"/>
  <c r="R8"/>
  <c r="R15" i="162"/>
  <c r="S15" s="1"/>
  <c r="R10" i="159"/>
  <c r="S10" s="1"/>
  <c r="V9" i="173"/>
  <c r="T17" i="162"/>
  <c r="T15"/>
  <c r="V9" i="171"/>
  <c r="V10" i="163"/>
  <c r="T8" i="169"/>
  <c r="R16" i="162"/>
  <c r="S16" s="1"/>
  <c r="V13"/>
  <c r="R8" i="171"/>
  <c r="S8" s="1"/>
  <c r="T13" i="162"/>
  <c r="R9" i="169"/>
  <c r="S9" s="1"/>
  <c r="T10" i="164"/>
  <c r="R8" i="174"/>
  <c r="R9" i="164"/>
  <c r="S9" s="1"/>
  <c r="R10" i="163"/>
  <c r="S10" s="1"/>
  <c r="R9" i="171"/>
  <c r="S9" s="1"/>
  <c r="V11" i="164"/>
  <c r="V16" i="162"/>
  <c r="T18"/>
  <c r="R9"/>
  <c r="S9" s="1"/>
  <c r="R14" i="175"/>
  <c r="S14" s="1"/>
  <c r="R19"/>
  <c r="S19" s="1"/>
  <c r="T21"/>
  <c r="V22"/>
  <c r="T24"/>
  <c r="V15"/>
  <c r="R27"/>
  <c r="S27" s="1"/>
  <c r="R29"/>
  <c r="S29" s="1"/>
  <c r="T9"/>
  <c r="T8"/>
  <c r="T12" i="173"/>
  <c r="T8" i="172"/>
  <c r="R8" i="165"/>
  <c r="V9" i="164"/>
  <c r="V11" i="163"/>
  <c r="V18" i="162"/>
  <c r="R8"/>
  <c r="T10" i="168"/>
  <c r="T8" i="174"/>
  <c r="T9" i="171"/>
  <c r="T9" i="164"/>
  <c r="V14" i="175"/>
  <c r="R28"/>
  <c r="S28" s="1"/>
  <c r="V19"/>
  <c r="T20"/>
  <c r="T22"/>
  <c r="V24"/>
  <c r="R15"/>
  <c r="S15" s="1"/>
  <c r="T27"/>
  <c r="T29"/>
  <c r="V9"/>
  <c r="V12" i="173"/>
  <c r="V8" i="172"/>
  <c r="T10" i="169"/>
  <c r="R18" i="162"/>
  <c r="S18" s="1"/>
  <c r="T10" i="161"/>
  <c r="R10" i="175"/>
  <c r="S10" s="1"/>
  <c r="V12"/>
  <c r="V23"/>
  <c r="V16"/>
  <c r="V25"/>
  <c r="R26"/>
  <c r="S26" s="1"/>
  <c r="V18"/>
  <c r="R9"/>
  <c r="S9" s="1"/>
  <c r="R12" i="173"/>
  <c r="S12" s="1"/>
  <c r="R8" i="172"/>
  <c r="V10" i="169"/>
  <c r="V10" i="168"/>
  <c r="R10"/>
  <c r="S10" s="1"/>
  <c r="R11" i="173"/>
  <c r="S11" s="1"/>
  <c r="T9" i="169"/>
  <c r="R9" i="173"/>
  <c r="S9" s="1"/>
  <c r="T16" i="162"/>
  <c r="T17" i="175"/>
  <c r="T28"/>
  <c r="R11"/>
  <c r="S11" s="1"/>
  <c r="R13"/>
  <c r="S13" s="1"/>
  <c r="R23"/>
  <c r="S23" s="1"/>
  <c r="T16"/>
  <c r="T26"/>
  <c r="R10" i="173"/>
  <c r="S10" s="1"/>
  <c r="V8" i="171"/>
  <c r="R9" i="168"/>
  <c r="S9" s="1"/>
  <c r="V8" i="165"/>
  <c r="T8" i="161"/>
  <c r="V20" i="175"/>
  <c r="R24"/>
  <c r="S24" s="1"/>
  <c r="V27"/>
  <c r="T18"/>
  <c r="R12" i="163"/>
  <c r="S12" s="1"/>
  <c r="T8"/>
  <c r="R8" i="161"/>
  <c r="V11" i="175"/>
  <c r="V26"/>
  <c r="T12" i="163"/>
  <c r="R18" i="175"/>
  <c r="S18" s="1"/>
  <c r="T19"/>
  <c r="R20"/>
  <c r="S20" s="1"/>
  <c r="T8" i="173"/>
  <c r="T9" i="168"/>
  <c r="T8" i="165"/>
  <c r="T11" i="163"/>
  <c r="V8" i="161"/>
  <c r="V9" i="159"/>
  <c r="T11" i="162"/>
  <c r="T12" i="175"/>
  <c r="V8" i="164"/>
  <c r="R10" i="161"/>
  <c r="S10" s="1"/>
  <c r="T25" i="175"/>
  <c r="V8" i="173"/>
  <c r="T9"/>
  <c r="T11" i="175"/>
  <c r="R12"/>
  <c r="S12" s="1"/>
  <c r="R16"/>
  <c r="S16" s="1"/>
  <c r="V10" i="173"/>
  <c r="R8"/>
  <c r="T9" i="163"/>
  <c r="V10" i="161"/>
  <c r="R9" i="159"/>
  <c r="S9" s="1"/>
  <c r="V8" i="174"/>
  <c r="V9" i="163"/>
  <c r="V11" i="173"/>
  <c r="R11" i="162"/>
  <c r="S11" s="1"/>
  <c r="T14" i="175"/>
  <c r="R11" i="164"/>
  <c r="S11" s="1"/>
  <c r="V10" i="175"/>
  <c r="V21"/>
  <c r="R22"/>
  <c r="S22" s="1"/>
  <c r="V29"/>
  <c r="V8"/>
  <c r="T10" i="173"/>
  <c r="R8" i="164"/>
  <c r="R9" i="163"/>
  <c r="S9" s="1"/>
  <c r="R10" i="162"/>
  <c r="S10" s="1"/>
  <c r="T9" i="159"/>
  <c r="T11" i="173"/>
  <c r="V11" i="162"/>
  <c r="V17" i="175"/>
  <c r="R21"/>
  <c r="S21" s="1"/>
  <c r="T15"/>
  <c r="R8"/>
  <c r="V9" i="169"/>
  <c r="T11" i="164"/>
  <c r="T8"/>
  <c r="T9" i="162"/>
  <c r="T8"/>
  <c r="T13" i="175"/>
  <c r="R25"/>
  <c r="S25" s="1"/>
  <c r="U25" s="1"/>
  <c r="W25" s="1"/>
  <c r="V9" i="168"/>
  <c r="T10" i="175"/>
  <c r="R10" i="169"/>
  <c r="S10" s="1"/>
  <c r="V8" i="163"/>
  <c r="V8" i="162"/>
  <c r="R8" i="163"/>
  <c r="V28" i="175"/>
  <c r="V12" i="163"/>
  <c r="V13" i="175"/>
  <c r="V9" i="162"/>
  <c r="T23" i="175"/>
  <c r="R11" i="163"/>
  <c r="S11" s="1"/>
  <c r="V18" i="178" l="1"/>
  <c r="U14" i="160"/>
  <c r="U9" i="178"/>
  <c r="W9" s="1"/>
  <c r="U35" i="160"/>
  <c r="U18" i="158"/>
  <c r="T83" i="180"/>
  <c r="U64"/>
  <c r="U66"/>
  <c r="W66" s="1"/>
  <c r="U33" i="160"/>
  <c r="U62" i="180"/>
  <c r="W62" s="1"/>
  <c r="U12" i="169"/>
  <c r="U10" i="182"/>
  <c r="W10" s="1"/>
  <c r="U32" i="172"/>
  <c r="W32" s="1"/>
  <c r="U18" i="175"/>
  <c r="W18" s="1"/>
  <c r="U18" i="172"/>
  <c r="U11" i="161"/>
  <c r="W11" s="1"/>
  <c r="U13" i="178"/>
  <c r="W13" s="1"/>
  <c r="U9" i="167"/>
  <c r="S47" i="183"/>
  <c r="U47"/>
  <c r="U21" i="158"/>
  <c r="W21" s="1"/>
  <c r="W18" i="180"/>
  <c r="U14"/>
  <c r="W14" s="1"/>
  <c r="U21" i="175"/>
  <c r="W21" s="1"/>
  <c r="U10" i="162"/>
  <c r="W10" s="1"/>
  <c r="U22" i="175"/>
  <c r="W22" s="1"/>
  <c r="U9"/>
  <c r="W9" s="1"/>
  <c r="U29" i="160"/>
  <c r="U16" i="158"/>
  <c r="W16" s="1"/>
  <c r="U14"/>
  <c r="W14" s="1"/>
  <c r="U41" i="160"/>
  <c r="W41" s="1"/>
  <c r="W15" i="158"/>
  <c r="W24" i="174"/>
  <c r="U13" i="169"/>
  <c r="U61" i="180"/>
  <c r="W61" s="1"/>
  <c r="V33" i="182"/>
  <c r="U9" i="181"/>
  <c r="W9" s="1"/>
  <c r="U10" i="180"/>
  <c r="W10" s="1"/>
  <c r="T33" i="182"/>
  <c r="U70" i="180"/>
  <c r="V83"/>
  <c r="U75"/>
  <c r="W75" s="1"/>
  <c r="U67"/>
  <c r="W67" s="1"/>
  <c r="W60"/>
  <c r="W15" i="161"/>
  <c r="U14" i="181"/>
  <c r="W14" s="1"/>
  <c r="W11"/>
  <c r="U9" i="182"/>
  <c r="W9" s="1"/>
  <c r="U8" i="167"/>
  <c r="W8" s="1"/>
  <c r="U20" i="180"/>
  <c r="W20" s="1"/>
  <c r="W43"/>
  <c r="U12"/>
  <c r="W12" s="1"/>
  <c r="U16"/>
  <c r="W16" s="1"/>
  <c r="W24"/>
  <c r="U27"/>
  <c r="W27" s="1"/>
  <c r="U13" i="181"/>
  <c r="W13" s="1"/>
  <c r="U12"/>
  <c r="W12" s="1"/>
  <c r="U26" i="180"/>
  <c r="W26" s="1"/>
  <c r="R33" i="182"/>
  <c r="S8"/>
  <c r="S8" i="181"/>
  <c r="R23"/>
  <c r="R25" i="183"/>
  <c r="Q47"/>
  <c r="U68" i="180"/>
  <c r="W68" s="1"/>
  <c r="U77"/>
  <c r="W77" s="1"/>
  <c r="U65"/>
  <c r="W65" s="1"/>
  <c r="W64"/>
  <c r="W25" i="160"/>
  <c r="W33"/>
  <c r="V45" i="180"/>
  <c r="W12" i="169"/>
  <c r="U72" i="180"/>
  <c r="W72" s="1"/>
  <c r="U11" i="169"/>
  <c r="W11" s="1"/>
  <c r="U10" i="181"/>
  <c r="W10" s="1"/>
  <c r="U20" i="158"/>
  <c r="W20" s="1"/>
  <c r="U63" i="180"/>
  <c r="W63" s="1"/>
  <c r="U11" i="167"/>
  <c r="W11" s="1"/>
  <c r="U13" i="164"/>
  <c r="W13" s="1"/>
  <c r="W22" i="180"/>
  <c r="U11"/>
  <c r="W11" s="1"/>
  <c r="U15"/>
  <c r="W15" s="1"/>
  <c r="U19"/>
  <c r="W19" s="1"/>
  <c r="U21"/>
  <c r="W21" s="1"/>
  <c r="U25"/>
  <c r="W25" s="1"/>
  <c r="U10" i="167"/>
  <c r="W10" s="1"/>
  <c r="T27" i="183"/>
  <c r="V27" s="1"/>
  <c r="S9" i="180"/>
  <c r="R45"/>
  <c r="S59"/>
  <c r="R83"/>
  <c r="W70"/>
  <c r="U73"/>
  <c r="W73" s="1"/>
  <c r="V23" i="181"/>
  <c r="U19" i="158"/>
  <c r="W19" s="1"/>
  <c r="U79" i="180"/>
  <c r="W79" s="1"/>
  <c r="U71"/>
  <c r="W71" s="1"/>
  <c r="U76"/>
  <c r="W76" s="1"/>
  <c r="U14" i="161"/>
  <c r="W14" s="1"/>
  <c r="T45" i="180"/>
  <c r="T23" i="181"/>
  <c r="W9" i="167"/>
  <c r="U13" i="180"/>
  <c r="W13" s="1"/>
  <c r="U17"/>
  <c r="W17" s="1"/>
  <c r="U23"/>
  <c r="W23" s="1"/>
  <c r="U15" i="160"/>
  <c r="W15" s="1"/>
  <c r="U21"/>
  <c r="W21" s="1"/>
  <c r="U9"/>
  <c r="W39"/>
  <c r="U46"/>
  <c r="W46" s="1"/>
  <c r="W43"/>
  <c r="U22" i="174"/>
  <c r="W22" s="1"/>
  <c r="U11" i="171"/>
  <c r="W11" s="1"/>
  <c r="U12" i="174"/>
  <c r="W12" s="1"/>
  <c r="U13" i="177"/>
  <c r="W13" s="1"/>
  <c r="U16" i="160"/>
  <c r="W16" s="1"/>
  <c r="U30" i="172"/>
  <c r="W30" s="1"/>
  <c r="U33"/>
  <c r="W33" s="1"/>
  <c r="U36" i="160"/>
  <c r="W36" s="1"/>
  <c r="W18" i="158"/>
  <c r="U25" i="172"/>
  <c r="W25" s="1"/>
  <c r="U15" i="169"/>
  <c r="W15" s="1"/>
  <c r="U16"/>
  <c r="W16" s="1"/>
  <c r="U29" i="175"/>
  <c r="W29" s="1"/>
  <c r="U10" i="171"/>
  <c r="W10" s="1"/>
  <c r="W34" i="160"/>
  <c r="W44"/>
  <c r="W42"/>
  <c r="U38"/>
  <c r="W38" s="1"/>
  <c r="W14"/>
  <c r="U45"/>
  <c r="W45" s="1"/>
  <c r="U12" i="171"/>
  <c r="W12" s="1"/>
  <c r="W11" i="159"/>
  <c r="U14" i="168"/>
  <c r="W14" s="1"/>
  <c r="W13" i="161"/>
  <c r="W23" i="174"/>
  <c r="U14" i="173"/>
  <c r="W14" s="1"/>
  <c r="W13" i="169"/>
  <c r="U40" i="160"/>
  <c r="W40" s="1"/>
  <c r="U13"/>
  <c r="W13" s="1"/>
  <c r="U12" i="164"/>
  <c r="W12" s="1"/>
  <c r="W35" i="160"/>
  <c r="U17" i="158"/>
  <c r="W17" s="1"/>
  <c r="U13" i="168"/>
  <c r="W13" s="1"/>
  <c r="U17"/>
  <c r="W17" s="1"/>
  <c r="U15"/>
  <c r="W15" s="1"/>
  <c r="U16" i="161"/>
  <c r="W16" s="1"/>
  <c r="U14" i="178"/>
  <c r="W14" s="1"/>
  <c r="U15"/>
  <c r="W15" s="1"/>
  <c r="U12" i="162"/>
  <c r="W12" s="1"/>
  <c r="U10" i="178"/>
  <c r="W10" s="1"/>
  <c r="U20" i="174"/>
  <c r="W20" s="1"/>
  <c r="U9" i="158"/>
  <c r="W9" s="1"/>
  <c r="U10"/>
  <c r="W10" s="1"/>
  <c r="U22" i="172"/>
  <c r="W22" s="1"/>
  <c r="U14"/>
  <c r="W14" s="1"/>
  <c r="U24"/>
  <c r="W24" s="1"/>
  <c r="U17"/>
  <c r="W17" s="1"/>
  <c r="U12" i="158"/>
  <c r="W12" s="1"/>
  <c r="W15" i="163"/>
  <c r="W13" i="174"/>
  <c r="U16"/>
  <c r="W16" s="1"/>
  <c r="U14" i="163"/>
  <c r="W14" s="1"/>
  <c r="U10" i="174"/>
  <c r="W10" s="1"/>
  <c r="U11"/>
  <c r="W11" s="1"/>
  <c r="U19"/>
  <c r="W19" s="1"/>
  <c r="U18"/>
  <c r="W18" s="1"/>
  <c r="U27" i="172"/>
  <c r="W27" s="1"/>
  <c r="U12"/>
  <c r="W12" s="1"/>
  <c r="U21"/>
  <c r="W21" s="1"/>
  <c r="U10" i="160"/>
  <c r="W10" s="1"/>
  <c r="W30"/>
  <c r="U22"/>
  <c r="W22" s="1"/>
  <c r="U8"/>
  <c r="W8" s="1"/>
  <c r="U11"/>
  <c r="W11" s="1"/>
  <c r="U19"/>
  <c r="W19" s="1"/>
  <c r="U28"/>
  <c r="W28" s="1"/>
  <c r="U11" i="168"/>
  <c r="W11" s="1"/>
  <c r="U15" i="177"/>
  <c r="W15" s="1"/>
  <c r="V22"/>
  <c r="T18" i="178"/>
  <c r="U12" i="168"/>
  <c r="W12" s="1"/>
  <c r="U26" i="160"/>
  <c r="W26" s="1"/>
  <c r="U17" i="163"/>
  <c r="W17" s="1"/>
  <c r="U13"/>
  <c r="W13" s="1"/>
  <c r="U16" i="175"/>
  <c r="W16" s="1"/>
  <c r="U27"/>
  <c r="W27" s="1"/>
  <c r="S8" i="177"/>
  <c r="R22"/>
  <c r="T22"/>
  <c r="R18" i="178"/>
  <c r="S8"/>
  <c r="U13" i="173"/>
  <c r="W13" s="1"/>
  <c r="U11" i="158"/>
  <c r="W11" s="1"/>
  <c r="U20" i="172"/>
  <c r="W20" s="1"/>
  <c r="U11"/>
  <c r="W11" s="1"/>
  <c r="W18"/>
  <c r="U13"/>
  <c r="W13" s="1"/>
  <c r="U10"/>
  <c r="W10" s="1"/>
  <c r="U16"/>
  <c r="W16" s="1"/>
  <c r="U26"/>
  <c r="W26" s="1"/>
  <c r="U9"/>
  <c r="W9" s="1"/>
  <c r="U18" i="160"/>
  <c r="W18" s="1"/>
  <c r="W29"/>
  <c r="U20"/>
  <c r="W20" s="1"/>
  <c r="U27"/>
  <c r="W27" s="1"/>
  <c r="U12"/>
  <c r="W12" s="1"/>
  <c r="U17"/>
  <c r="W17" s="1"/>
  <c r="W9"/>
  <c r="U32"/>
  <c r="W32" s="1"/>
  <c r="W16" i="163"/>
  <c r="U17" i="174"/>
  <c r="W17" s="1"/>
  <c r="U14"/>
  <c r="W14" s="1"/>
  <c r="U15"/>
  <c r="W15" s="1"/>
  <c r="V15" i="171"/>
  <c r="U10" i="169"/>
  <c r="W10" s="1"/>
  <c r="U12" i="163"/>
  <c r="W12" s="1"/>
  <c r="U11"/>
  <c r="W11" s="1"/>
  <c r="U12" i="173"/>
  <c r="W12" s="1"/>
  <c r="U28" i="175"/>
  <c r="W28" s="1"/>
  <c r="U9" i="163"/>
  <c r="W9" s="1"/>
  <c r="U18" i="162"/>
  <c r="W18" s="1"/>
  <c r="U10" i="159"/>
  <c r="W10" s="1"/>
  <c r="V32" i="175"/>
  <c r="T49" i="160"/>
  <c r="U9" i="171"/>
  <c r="W9" s="1"/>
  <c r="U8"/>
  <c r="S8" i="165"/>
  <c r="R14"/>
  <c r="T14"/>
  <c r="R20" i="161"/>
  <c r="S8"/>
  <c r="U9" i="173"/>
  <c r="W9" s="1"/>
  <c r="U10" i="175"/>
  <c r="W10" s="1"/>
  <c r="V20" i="168"/>
  <c r="V36" i="172"/>
  <c r="T20" i="169"/>
  <c r="V20" i="163"/>
  <c r="R17" i="164"/>
  <c r="S8"/>
  <c r="U11" i="162"/>
  <c r="W11" s="1"/>
  <c r="U9" i="159"/>
  <c r="W9" s="1"/>
  <c r="V19" i="173"/>
  <c r="V17" i="164"/>
  <c r="R49" i="160"/>
  <c r="U11" i="175"/>
  <c r="W11" s="1"/>
  <c r="T15" i="171"/>
  <c r="U15" i="175"/>
  <c r="W15" s="1"/>
  <c r="R23" i="162"/>
  <c r="S8"/>
  <c r="U9" i="169"/>
  <c r="W9" s="1"/>
  <c r="V20"/>
  <c r="U17" i="162"/>
  <c r="W17" s="1"/>
  <c r="T36" i="172"/>
  <c r="V27" i="174"/>
  <c r="U20" i="175"/>
  <c r="W20" s="1"/>
  <c r="S8"/>
  <c r="R32"/>
  <c r="V15" i="167"/>
  <c r="T27" i="174"/>
  <c r="V23" i="162"/>
  <c r="U10" i="161"/>
  <c r="W10" s="1"/>
  <c r="U13" i="175"/>
  <c r="W13" s="1"/>
  <c r="S8" i="163"/>
  <c r="R20"/>
  <c r="T17" i="164"/>
  <c r="S8" i="173"/>
  <c r="R19"/>
  <c r="U11"/>
  <c r="W11" s="1"/>
  <c r="V49" i="160"/>
  <c r="S8" i="174"/>
  <c r="R27"/>
  <c r="U12" i="175"/>
  <c r="W12" s="1"/>
  <c r="U16" i="162"/>
  <c r="W16" s="1"/>
  <c r="T23"/>
  <c r="U23" i="175"/>
  <c r="W23" s="1"/>
  <c r="S8" i="169"/>
  <c r="R20"/>
  <c r="U9" i="162"/>
  <c r="W9" s="1"/>
  <c r="U9" i="168"/>
  <c r="W9" s="1"/>
  <c r="V20" i="161"/>
  <c r="T19" i="173"/>
  <c r="U10"/>
  <c r="W10" s="1"/>
  <c r="U10" i="168"/>
  <c r="W10" s="1"/>
  <c r="S8" i="172"/>
  <c r="R36"/>
  <c r="R15" i="159"/>
  <c r="T32" i="175"/>
  <c r="U19"/>
  <c r="W19" s="1"/>
  <c r="U10" i="163"/>
  <c r="W10" s="1"/>
  <c r="R20" i="168"/>
  <c r="T20"/>
  <c r="U15" i="162"/>
  <c r="W15" s="1"/>
  <c r="V15" i="159"/>
  <c r="U13" i="162"/>
  <c r="W13" s="1"/>
  <c r="T15" i="159"/>
  <c r="U11" i="164"/>
  <c r="W11" s="1"/>
  <c r="R15" i="167"/>
  <c r="T20" i="163"/>
  <c r="U24" i="175"/>
  <c r="W24" s="1"/>
  <c r="V14" i="165"/>
  <c r="U26" i="175"/>
  <c r="W26" s="1"/>
  <c r="T15" i="167"/>
  <c r="R15" i="171"/>
  <c r="U14" i="175"/>
  <c r="W14" s="1"/>
  <c r="U9" i="164"/>
  <c r="W9" s="1"/>
  <c r="U10"/>
  <c r="W10" s="1"/>
  <c r="U17" i="175"/>
  <c r="W17" s="1"/>
  <c r="V25" i="158"/>
  <c r="R25"/>
  <c r="T25"/>
  <c r="T25" i="183" l="1"/>
  <c r="R47"/>
  <c r="U8" i="181"/>
  <c r="S23"/>
  <c r="U59" i="180"/>
  <c r="S83"/>
  <c r="U9"/>
  <c r="S45"/>
  <c r="S33" i="182"/>
  <c r="U8"/>
  <c r="U8" i="178"/>
  <c r="S18"/>
  <c r="U8" i="177"/>
  <c r="S22"/>
  <c r="U8" i="169"/>
  <c r="S20"/>
  <c r="S20" i="161"/>
  <c r="U8"/>
  <c r="U8" i="164"/>
  <c r="S17"/>
  <c r="S14" i="165"/>
  <c r="U8"/>
  <c r="U8" i="173"/>
  <c r="S19"/>
  <c r="S27" i="174"/>
  <c r="U8"/>
  <c r="U8" i="162"/>
  <c r="S23"/>
  <c r="S49" i="160"/>
  <c r="S15" i="171"/>
  <c r="S15" i="159"/>
  <c r="W8" i="171"/>
  <c r="U15"/>
  <c r="S15" i="167"/>
  <c r="S20" i="168"/>
  <c r="S36" i="172"/>
  <c r="U8"/>
  <c r="U8" i="175"/>
  <c r="S32"/>
  <c r="U8" i="163"/>
  <c r="S20"/>
  <c r="S25" i="158"/>
  <c r="W8" i="182" l="1"/>
  <c r="U33"/>
  <c r="W8" i="181"/>
  <c r="U23"/>
  <c r="V25" i="183"/>
  <c r="T47"/>
  <c r="W9" i="180"/>
  <c r="U45"/>
  <c r="W59"/>
  <c r="U83"/>
  <c r="U22" i="177"/>
  <c r="W8"/>
  <c r="U18" i="178"/>
  <c r="W8"/>
  <c r="W8" i="165"/>
  <c r="U14"/>
  <c r="U32" i="175"/>
  <c r="W8"/>
  <c r="U27" i="174"/>
  <c r="W8"/>
  <c r="U15" i="167"/>
  <c r="W15" i="171"/>
  <c r="U49" i="160"/>
  <c r="U20" i="169"/>
  <c r="W8"/>
  <c r="W8" i="172"/>
  <c r="U36"/>
  <c r="W8" i="164"/>
  <c r="U17"/>
  <c r="W8" i="162"/>
  <c r="U23"/>
  <c r="U19" i="173"/>
  <c r="W8"/>
  <c r="U15" i="159"/>
  <c r="U20" i="168"/>
  <c r="W8" i="161"/>
  <c r="W8" i="163"/>
  <c r="U20"/>
  <c r="U25" i="158"/>
  <c r="W83" i="180" l="1"/>
  <c r="W45"/>
  <c r="V47" i="183"/>
  <c r="W23" i="181"/>
  <c r="W33" i="182"/>
  <c r="W18" i="178"/>
  <c r="W22" i="177"/>
  <c r="W32" i="175"/>
  <c r="W15" i="159"/>
  <c r="W17" i="164"/>
  <c r="W19" i="173"/>
  <c r="W20" i="163"/>
  <c r="W36" i="172"/>
  <c r="W14" i="165"/>
  <c r="W20" i="169"/>
  <c r="W15" i="167"/>
  <c r="W23" i="162"/>
  <c r="W20" i="168"/>
  <c r="W27" i="174"/>
  <c r="W49" i="160"/>
  <c r="W25" i="158"/>
  <c r="D53" i="2" l="1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X26" i="180" l="1"/>
  <c r="Y26" s="1"/>
  <c r="X13" i="181"/>
  <c r="Y13" s="1"/>
  <c r="X12"/>
  <c r="Y12" s="1"/>
  <c r="X27" i="180"/>
  <c r="Y27" s="1"/>
  <c r="W27" i="183"/>
  <c r="X27" s="1"/>
  <c r="X24" i="180"/>
  <c r="Y24" s="1"/>
  <c r="X22"/>
  <c r="Y22" s="1"/>
  <c r="X20"/>
  <c r="Y20" s="1"/>
  <c r="X16"/>
  <c r="Y16" s="1"/>
  <c r="X14"/>
  <c r="Y14" s="1"/>
  <c r="X12"/>
  <c r="Y12" s="1"/>
  <c r="X43"/>
  <c r="Y43" s="1"/>
  <c r="X10" i="167"/>
  <c r="Y10" s="1"/>
  <c r="X25" i="180"/>
  <c r="Y25" s="1"/>
  <c r="X23"/>
  <c r="Y23" s="1"/>
  <c r="X21"/>
  <c r="Y21" s="1"/>
  <c r="X19"/>
  <c r="Y19" s="1"/>
  <c r="X17"/>
  <c r="Y17" s="1"/>
  <c r="X15"/>
  <c r="Y15" s="1"/>
  <c r="X13"/>
  <c r="Y13" s="1"/>
  <c r="X11"/>
  <c r="Y11" s="1"/>
  <c r="W25" i="183"/>
  <c r="X18" i="180"/>
  <c r="Y18" s="1"/>
  <c r="X32" i="172"/>
  <c r="Y32" s="1"/>
  <c r="X11" i="167"/>
  <c r="Y11" s="1"/>
  <c r="X13" i="164"/>
  <c r="Y13" s="1"/>
  <c r="X8" i="167"/>
  <c r="Y8" s="1"/>
  <c r="X9"/>
  <c r="Y9" s="1"/>
  <c r="X21" i="158"/>
  <c r="Y21" s="1"/>
  <c r="X9" i="182"/>
  <c r="Y9" s="1"/>
  <c r="X10"/>
  <c r="Y10" s="1"/>
  <c r="X11" i="181"/>
  <c r="Y11" s="1"/>
  <c r="X14"/>
  <c r="Y14" s="1"/>
  <c r="X12" i="169"/>
  <c r="Y12" s="1"/>
  <c r="X9" i="180"/>
  <c r="Y9" s="1"/>
  <c r="X15" i="161"/>
  <c r="Y15" s="1"/>
  <c r="X33" i="160"/>
  <c r="Y33" s="1"/>
  <c r="X66" i="180"/>
  <c r="Y66" s="1"/>
  <c r="X67"/>
  <c r="Y67" s="1"/>
  <c r="X75"/>
  <c r="Y75" s="1"/>
  <c r="X8" i="181"/>
  <c r="X63" i="180"/>
  <c r="Y63" s="1"/>
  <c r="X20" i="158"/>
  <c r="Y20" s="1"/>
  <c r="X9" i="181"/>
  <c r="Y9" s="1"/>
  <c r="X10"/>
  <c r="Y10" s="1"/>
  <c r="X11" i="169"/>
  <c r="Y11" s="1"/>
  <c r="X14" i="161"/>
  <c r="Y14" s="1"/>
  <c r="X70" i="180"/>
  <c r="Y70" s="1"/>
  <c r="X72"/>
  <c r="Y72" s="1"/>
  <c r="X74"/>
  <c r="Y74" s="1"/>
  <c r="X76"/>
  <c r="Y76" s="1"/>
  <c r="X71"/>
  <c r="Y71" s="1"/>
  <c r="X79"/>
  <c r="Y79" s="1"/>
  <c r="X64"/>
  <c r="Y64" s="1"/>
  <c r="X19" i="158"/>
  <c r="Y19" s="1"/>
  <c r="X78" i="180"/>
  <c r="Y78" s="1"/>
  <c r="X73"/>
  <c r="Y73" s="1"/>
  <c r="X59"/>
  <c r="X68"/>
  <c r="Y68" s="1"/>
  <c r="X60"/>
  <c r="Y60" s="1"/>
  <c r="X61"/>
  <c r="Y61" s="1"/>
  <c r="X10"/>
  <c r="X8" i="182"/>
  <c r="X65" i="180"/>
  <c r="Y65" s="1"/>
  <c r="X77"/>
  <c r="Y77" s="1"/>
  <c r="X69"/>
  <c r="Y69" s="1"/>
  <c r="X62"/>
  <c r="Y62" s="1"/>
  <c r="X25" i="160"/>
  <c r="Y25" s="1"/>
  <c r="X16" i="169"/>
  <c r="Y16" s="1"/>
  <c r="X15"/>
  <c r="Y15" s="1"/>
  <c r="X13"/>
  <c r="Y13" s="1"/>
  <c r="X33" i="172"/>
  <c r="Y33" s="1"/>
  <c r="X23" i="174"/>
  <c r="Y23" s="1"/>
  <c r="X22"/>
  <c r="Y22" s="1"/>
  <c r="X12"/>
  <c r="Y12" s="1"/>
  <c r="X16" i="158"/>
  <c r="Y16" s="1"/>
  <c r="X15"/>
  <c r="Y15" s="1"/>
  <c r="X11" i="171"/>
  <c r="Y11" s="1"/>
  <c r="X13" i="161"/>
  <c r="Y13" s="1"/>
  <c r="X11"/>
  <c r="Y11" s="1"/>
  <c r="X15" i="168"/>
  <c r="Y15" s="1"/>
  <c r="X18" i="158"/>
  <c r="Y18" s="1"/>
  <c r="X12" i="164"/>
  <c r="Y12" s="1"/>
  <c r="X20" i="174"/>
  <c r="Y20" s="1"/>
  <c r="X17" i="158"/>
  <c r="Y17" s="1"/>
  <c r="X11" i="159"/>
  <c r="Y11" s="1"/>
  <c r="X10" i="178"/>
  <c r="Y10" s="1"/>
  <c r="X9"/>
  <c r="Y9" s="1"/>
  <c r="X12" i="162"/>
  <c r="Y12" s="1"/>
  <c r="X15" i="178"/>
  <c r="Y15" s="1"/>
  <c r="X14"/>
  <c r="Y14" s="1"/>
  <c r="X13"/>
  <c r="Y13" s="1"/>
  <c r="X12" i="161"/>
  <c r="Y12" s="1"/>
  <c r="X16"/>
  <c r="Y16" s="1"/>
  <c r="X13" i="160"/>
  <c r="Y13" s="1"/>
  <c r="X35"/>
  <c r="Y35" s="1"/>
  <c r="X14" i="168"/>
  <c r="Y14" s="1"/>
  <c r="X17"/>
  <c r="Y17" s="1"/>
  <c r="X13"/>
  <c r="Y13" s="1"/>
  <c r="X14" i="173"/>
  <c r="Y14" s="1"/>
  <c r="X30" i="172"/>
  <c r="Y30" s="1"/>
  <c r="X14" i="158"/>
  <c r="Y14" s="1"/>
  <c r="X14" i="160"/>
  <c r="Y14" s="1"/>
  <c r="X40"/>
  <c r="Y40" s="1"/>
  <c r="X42"/>
  <c r="Y42" s="1"/>
  <c r="X43"/>
  <c r="Y43" s="1"/>
  <c r="X46"/>
  <c r="Y46" s="1"/>
  <c r="X44"/>
  <c r="Y44" s="1"/>
  <c r="X34"/>
  <c r="Y34" s="1"/>
  <c r="X24" i="174"/>
  <c r="Y24" s="1"/>
  <c r="X12" i="171"/>
  <c r="Y12" s="1"/>
  <c r="X16" i="160"/>
  <c r="Y16" s="1"/>
  <c r="X15"/>
  <c r="Y15" s="1"/>
  <c r="X41"/>
  <c r="Y41" s="1"/>
  <c r="X45"/>
  <c r="Y45" s="1"/>
  <c r="X36"/>
  <c r="Y36" s="1"/>
  <c r="X39"/>
  <c r="Y39" s="1"/>
  <c r="X38"/>
  <c r="Y38" s="1"/>
  <c r="T20" i="161"/>
  <c r="X18" i="174"/>
  <c r="Y18" s="1"/>
  <c r="X16"/>
  <c r="Y16" s="1"/>
  <c r="X17"/>
  <c r="Y17" s="1"/>
  <c r="X16" i="163"/>
  <c r="Y16" s="1"/>
  <c r="X11" i="174"/>
  <c r="Y11" s="1"/>
  <c r="X19"/>
  <c r="Y19" s="1"/>
  <c r="X15"/>
  <c r="Y15" s="1"/>
  <c r="X14"/>
  <c r="Y14" s="1"/>
  <c r="X13"/>
  <c r="Y13" s="1"/>
  <c r="X10"/>
  <c r="Y10" s="1"/>
  <c r="X13" i="163"/>
  <c r="Y13" s="1"/>
  <c r="X15"/>
  <c r="Y15" s="1"/>
  <c r="X14"/>
  <c r="Y14" s="1"/>
  <c r="X17"/>
  <c r="Y17" s="1"/>
  <c r="X32" i="160"/>
  <c r="Y32" s="1"/>
  <c r="X28"/>
  <c r="Y28" s="1"/>
  <c r="X19"/>
  <c r="Y19" s="1"/>
  <c r="X11"/>
  <c r="Y11" s="1"/>
  <c r="X9"/>
  <c r="Y9" s="1"/>
  <c r="X22"/>
  <c r="Y22" s="1"/>
  <c r="X12"/>
  <c r="Y12" s="1"/>
  <c r="X29"/>
  <c r="Y29" s="1"/>
  <c r="X21"/>
  <c r="Y21" s="1"/>
  <c r="X30"/>
  <c r="Y30" s="1"/>
  <c r="X10"/>
  <c r="Y10" s="1"/>
  <c r="X8"/>
  <c r="Y8" s="1"/>
  <c r="X17"/>
  <c r="Y17" s="1"/>
  <c r="X27"/>
  <c r="Y27" s="1"/>
  <c r="X26"/>
  <c r="Y26" s="1"/>
  <c r="X20"/>
  <c r="Y20" s="1"/>
  <c r="X18"/>
  <c r="Y18" s="1"/>
  <c r="X12" i="158"/>
  <c r="Y12" s="1"/>
  <c r="X18" i="172"/>
  <c r="Y18" s="1"/>
  <c r="X14"/>
  <c r="Y14" s="1"/>
  <c r="X9"/>
  <c r="Y9" s="1"/>
  <c r="X17"/>
  <c r="Y17" s="1"/>
  <c r="X16"/>
  <c r="Y16" s="1"/>
  <c r="X11" i="158"/>
  <c r="Y11" s="1"/>
  <c r="X10" i="172"/>
  <c r="Y10" s="1"/>
  <c r="X21"/>
  <c r="Y21" s="1"/>
  <c r="X24"/>
  <c r="Y24" s="1"/>
  <c r="X13"/>
  <c r="Y13" s="1"/>
  <c r="X27"/>
  <c r="Y27" s="1"/>
  <c r="X26"/>
  <c r="Y26" s="1"/>
  <c r="X10" i="158"/>
  <c r="Y10" s="1"/>
  <c r="X9"/>
  <c r="Y9" s="1"/>
  <c r="X20" i="172"/>
  <c r="Y20" s="1"/>
  <c r="X22"/>
  <c r="Y22" s="1"/>
  <c r="X11"/>
  <c r="Y11" s="1"/>
  <c r="X25"/>
  <c r="Y25" s="1"/>
  <c r="X12"/>
  <c r="Y12" s="1"/>
  <c r="X11" i="168"/>
  <c r="Y11" s="1"/>
  <c r="AA11" s="1"/>
  <c r="X10" i="171"/>
  <c r="Y10" s="1"/>
  <c r="X12" i="168"/>
  <c r="Y12" s="1"/>
  <c r="AA12" s="1"/>
  <c r="X13" i="173"/>
  <c r="Y13" s="1"/>
  <c r="X13" i="177"/>
  <c r="Y13" s="1"/>
  <c r="X8" i="178"/>
  <c r="X8" i="177"/>
  <c r="X15"/>
  <c r="Y15" s="1"/>
  <c r="X11" i="162"/>
  <c r="Y11" s="1"/>
  <c r="X8" i="169"/>
  <c r="X15" i="162"/>
  <c r="Y15" s="1"/>
  <c r="X10" i="164"/>
  <c r="Y10" s="1"/>
  <c r="X17" i="162"/>
  <c r="Y17" s="1"/>
  <c r="X14" i="175"/>
  <c r="Y14" s="1"/>
  <c r="X12" i="163"/>
  <c r="Y12" s="1"/>
  <c r="AB12" s="1"/>
  <c r="AG12" s="1"/>
  <c r="X16" i="162"/>
  <c r="Y16" s="1"/>
  <c r="X13"/>
  <c r="Y13" s="1"/>
  <c r="X10" i="159"/>
  <c r="Y10" s="1"/>
  <c r="X11" i="164"/>
  <c r="Y11" s="1"/>
  <c r="X10" i="163"/>
  <c r="Y10" s="1"/>
  <c r="AB10" s="1"/>
  <c r="AG10" s="1"/>
  <c r="X20" i="175"/>
  <c r="Y20" s="1"/>
  <c r="X8" i="164"/>
  <c r="X21" i="175"/>
  <c r="Y21" s="1"/>
  <c r="X28"/>
  <c r="Y28" s="1"/>
  <c r="X11"/>
  <c r="Y11" s="1"/>
  <c r="X13"/>
  <c r="Y13" s="1"/>
  <c r="X9" i="171"/>
  <c r="Y9" s="1"/>
  <c r="AA9" s="1"/>
  <c r="X10" i="162"/>
  <c r="Y10" s="1"/>
  <c r="X12" i="175"/>
  <c r="Y12" s="1"/>
  <c r="X25"/>
  <c r="Y25" s="1"/>
  <c r="X9" i="173"/>
  <c r="Y9" s="1"/>
  <c r="AA9" s="1"/>
  <c r="X10" i="169"/>
  <c r="Y10" s="1"/>
  <c r="X9" i="163"/>
  <c r="Y9" s="1"/>
  <c r="AB9" s="1"/>
  <c r="AG9" s="1"/>
  <c r="X8"/>
  <c r="X10" i="161"/>
  <c r="Y10" s="1"/>
  <c r="X19" i="175"/>
  <c r="Y19" s="1"/>
  <c r="X8" i="173"/>
  <c r="X9" i="168"/>
  <c r="Y9" s="1"/>
  <c r="AA9" s="1"/>
  <c r="X8" i="165"/>
  <c r="X11" i="163"/>
  <c r="Y11" s="1"/>
  <c r="AB11" s="1"/>
  <c r="AG11" s="1"/>
  <c r="X10" i="173"/>
  <c r="Y10" s="1"/>
  <c r="AA10" s="1"/>
  <c r="X8" i="172"/>
  <c r="X24" i="175"/>
  <c r="Y24" s="1"/>
  <c r="X27"/>
  <c r="Y27" s="1"/>
  <c r="X9"/>
  <c r="Y9" s="1"/>
  <c r="X9" i="162"/>
  <c r="Y9" s="1"/>
  <c r="X11" i="173"/>
  <c r="Y11" s="1"/>
  <c r="AA11" s="1"/>
  <c r="X10" i="175"/>
  <c r="Y10" s="1"/>
  <c r="X26"/>
  <c r="Y26" s="1"/>
  <c r="X17"/>
  <c r="Y17" s="1"/>
  <c r="X16"/>
  <c r="Y16" s="1"/>
  <c r="X9" i="159"/>
  <c r="Y9" s="1"/>
  <c r="X8" i="175"/>
  <c r="X15"/>
  <c r="Y15" s="1"/>
  <c r="X10" i="168"/>
  <c r="Y10" s="1"/>
  <c r="X18" i="162"/>
  <c r="Y18" s="1"/>
  <c r="X8"/>
  <c r="X22" i="175"/>
  <c r="Y22" s="1"/>
  <c r="X29"/>
  <c r="Y29" s="1"/>
  <c r="X12" i="173"/>
  <c r="Y12" s="1"/>
  <c r="AA12" s="1"/>
  <c r="X8" i="171"/>
  <c r="Y8" s="1"/>
  <c r="X23" i="175"/>
  <c r="Y23" s="1"/>
  <c r="X9" i="164"/>
  <c r="Y9" s="1"/>
  <c r="X18" i="175"/>
  <c r="Y18" s="1"/>
  <c r="X8" i="174"/>
  <c r="X8" i="161"/>
  <c r="X9" i="169"/>
  <c r="Y9" s="1"/>
  <c r="AA69" i="180" l="1"/>
  <c r="AB69"/>
  <c r="AH69" s="1"/>
  <c r="AA65"/>
  <c r="AB65"/>
  <c r="AH65" s="1"/>
  <c r="X45"/>
  <c r="Y10"/>
  <c r="Y45" s="1"/>
  <c r="AB60"/>
  <c r="AH60" s="1"/>
  <c r="AA60"/>
  <c r="X83"/>
  <c r="Y59"/>
  <c r="AB78"/>
  <c r="AH78" s="1"/>
  <c r="AA78"/>
  <c r="AB64"/>
  <c r="AH64" s="1"/>
  <c r="AA64"/>
  <c r="AA71"/>
  <c r="AB71"/>
  <c r="AH71" s="1"/>
  <c r="AB74"/>
  <c r="AH74" s="1"/>
  <c r="AA74"/>
  <c r="AB70"/>
  <c r="AH70" s="1"/>
  <c r="AA70"/>
  <c r="AB11" i="169"/>
  <c r="AH11" s="1"/>
  <c r="AA11"/>
  <c r="AB10" i="181"/>
  <c r="AG10" s="1"/>
  <c r="AA10"/>
  <c r="AA20" i="158"/>
  <c r="AB20"/>
  <c r="AG20" s="1"/>
  <c r="X23" i="181"/>
  <c r="Y8"/>
  <c r="AA67" i="180"/>
  <c r="AB67"/>
  <c r="AH67" s="1"/>
  <c r="AA33" i="160"/>
  <c r="AB33"/>
  <c r="AH33" s="1"/>
  <c r="AB9" i="180"/>
  <c r="AH9" s="1"/>
  <c r="AA9"/>
  <c r="AA14" i="181"/>
  <c r="AB14"/>
  <c r="AG14" s="1"/>
  <c r="AA10" i="182"/>
  <c r="AB10"/>
  <c r="AG10" s="1"/>
  <c r="AA21" i="158"/>
  <c r="AB21"/>
  <c r="AG21" s="1"/>
  <c r="AA8" i="167"/>
  <c r="AB8"/>
  <c r="AG8" s="1"/>
  <c r="AB18" i="180"/>
  <c r="AH18" s="1"/>
  <c r="AA18"/>
  <c r="AB11"/>
  <c r="AH11" s="1"/>
  <c r="AA11"/>
  <c r="AA15"/>
  <c r="AB15"/>
  <c r="AH15" s="1"/>
  <c r="AB19"/>
  <c r="AH19" s="1"/>
  <c r="AA19"/>
  <c r="AB23"/>
  <c r="AH23" s="1"/>
  <c r="AA23"/>
  <c r="AB10" i="167"/>
  <c r="AG10" s="1"/>
  <c r="AA10"/>
  <c r="AA12" i="180"/>
  <c r="AB12"/>
  <c r="AH12" s="1"/>
  <c r="AA16"/>
  <c r="AB16"/>
  <c r="AH16" s="1"/>
  <c r="AA22"/>
  <c r="AB22"/>
  <c r="AH22" s="1"/>
  <c r="AA27"/>
  <c r="AB27"/>
  <c r="AH27" s="1"/>
  <c r="AB13" i="181"/>
  <c r="AG13" s="1"/>
  <c r="AA13"/>
  <c r="AA25" i="160"/>
  <c r="AB25"/>
  <c r="AH25" s="1"/>
  <c r="AB62" i="180"/>
  <c r="AH62" s="1"/>
  <c r="AA62"/>
  <c r="AA77"/>
  <c r="AB77"/>
  <c r="AH77" s="1"/>
  <c r="X33" i="182"/>
  <c r="Y8"/>
  <c r="AB61" i="180"/>
  <c r="AH61" s="1"/>
  <c r="AA61"/>
  <c r="AA68"/>
  <c r="AB68"/>
  <c r="AH68" s="1"/>
  <c r="AA73"/>
  <c r="AB73"/>
  <c r="AH73" s="1"/>
  <c r="AA19" i="158"/>
  <c r="AB19"/>
  <c r="AG19" s="1"/>
  <c r="AB79" i="180"/>
  <c r="AH79" s="1"/>
  <c r="AA79"/>
  <c r="AA76"/>
  <c r="AB76"/>
  <c r="AH76" s="1"/>
  <c r="AB72"/>
  <c r="AH72" s="1"/>
  <c r="AA72"/>
  <c r="AB14" i="161"/>
  <c r="AG14" s="1"/>
  <c r="AA14"/>
  <c r="AB9" i="181"/>
  <c r="AG9" s="1"/>
  <c r="AA9"/>
  <c r="AA63" i="180"/>
  <c r="AB63"/>
  <c r="AH63" s="1"/>
  <c r="AA75"/>
  <c r="AB75"/>
  <c r="AH75" s="1"/>
  <c r="AB66"/>
  <c r="AH66" s="1"/>
  <c r="AA66"/>
  <c r="AB15" i="161"/>
  <c r="AG15" s="1"/>
  <c r="AA15"/>
  <c r="AB12" i="169"/>
  <c r="AH12" s="1"/>
  <c r="AA12"/>
  <c r="AA11" i="181"/>
  <c r="AB11"/>
  <c r="AG11" s="1"/>
  <c r="AA9" i="182"/>
  <c r="AB9"/>
  <c r="AG9" s="1"/>
  <c r="AA9" i="167"/>
  <c r="AB9"/>
  <c r="AG9" s="1"/>
  <c r="AA13" i="164"/>
  <c r="AB13"/>
  <c r="AH13" s="1"/>
  <c r="AB11" i="167"/>
  <c r="AG11" s="1"/>
  <c r="AA11"/>
  <c r="AA32" i="172"/>
  <c r="AB32"/>
  <c r="AH32" s="1"/>
  <c r="W47" i="183"/>
  <c r="X25"/>
  <c r="AA13" i="180"/>
  <c r="AB13"/>
  <c r="AH13" s="1"/>
  <c r="AA17"/>
  <c r="AB17"/>
  <c r="AH17" s="1"/>
  <c r="AB21"/>
  <c r="AH21" s="1"/>
  <c r="AA21"/>
  <c r="AB25"/>
  <c r="AH25" s="1"/>
  <c r="AA25"/>
  <c r="AB43"/>
  <c r="AH43" s="1"/>
  <c r="AA43"/>
  <c r="AB14"/>
  <c r="AH14" s="1"/>
  <c r="AA14"/>
  <c r="AB20"/>
  <c r="AH20" s="1"/>
  <c r="AA20"/>
  <c r="AA24"/>
  <c r="AB24"/>
  <c r="AH24" s="1"/>
  <c r="AA27" i="183"/>
  <c r="AF27" s="1"/>
  <c r="Z27"/>
  <c r="AB12" i="181"/>
  <c r="AG12" s="1"/>
  <c r="AA12"/>
  <c r="AB26" i="180"/>
  <c r="AH26" s="1"/>
  <c r="AA26"/>
  <c r="AB38" i="160"/>
  <c r="AH38" s="1"/>
  <c r="AA38"/>
  <c r="AA36"/>
  <c r="AB36"/>
  <c r="AH36" s="1"/>
  <c r="AB15"/>
  <c r="AH15" s="1"/>
  <c r="AA15"/>
  <c r="AB12" i="171"/>
  <c r="AG12" s="1"/>
  <c r="AA12"/>
  <c r="AB44" i="160"/>
  <c r="AH44" s="1"/>
  <c r="AA44"/>
  <c r="AA43"/>
  <c r="AB43"/>
  <c r="AH43" s="1"/>
  <c r="AA40"/>
  <c r="AB40"/>
  <c r="AH40" s="1"/>
  <c r="AB14"/>
  <c r="AH14" s="1"/>
  <c r="AA14"/>
  <c r="AB17" i="168"/>
  <c r="AH17" s="1"/>
  <c r="AA17"/>
  <c r="AB13" i="160"/>
  <c r="AH13" s="1"/>
  <c r="AA13"/>
  <c r="AB12" i="161"/>
  <c r="AG12" s="1"/>
  <c r="AA12"/>
  <c r="AA14" i="178"/>
  <c r="AB14"/>
  <c r="AH14" s="1"/>
  <c r="AB12" i="162"/>
  <c r="AH12" s="1"/>
  <c r="AA12"/>
  <c r="AB10" i="178"/>
  <c r="AH10" s="1"/>
  <c r="AA10"/>
  <c r="AB17" i="158"/>
  <c r="AG17" s="1"/>
  <c r="AA17"/>
  <c r="AB12" i="164"/>
  <c r="AH12" s="1"/>
  <c r="AA12"/>
  <c r="AM12" s="1"/>
  <c r="AA18" i="158"/>
  <c r="AB18"/>
  <c r="AG18" s="1"/>
  <c r="AA11" i="161"/>
  <c r="AB11"/>
  <c r="AG11" s="1"/>
  <c r="AA15" i="158"/>
  <c r="AB15"/>
  <c r="AG15" s="1"/>
  <c r="AA12" i="174"/>
  <c r="AB12"/>
  <c r="AH12" s="1"/>
  <c r="AB23"/>
  <c r="AH23" s="1"/>
  <c r="AA23"/>
  <c r="AA13" i="169"/>
  <c r="AB13"/>
  <c r="AH13" s="1"/>
  <c r="U20" i="161"/>
  <c r="AB39" i="160"/>
  <c r="AH39" s="1"/>
  <c r="AA39"/>
  <c r="AA45"/>
  <c r="AB45"/>
  <c r="AH45" s="1"/>
  <c r="AB41"/>
  <c r="AH41" s="1"/>
  <c r="AA41"/>
  <c r="AA16"/>
  <c r="AB16"/>
  <c r="AH16" s="1"/>
  <c r="AA24" i="174"/>
  <c r="AB24"/>
  <c r="AH24" s="1"/>
  <c r="AB34" i="160"/>
  <c r="AH34" s="1"/>
  <c r="AA34"/>
  <c r="AB46"/>
  <c r="AH46" s="1"/>
  <c r="AA46"/>
  <c r="AB42"/>
  <c r="AH42" s="1"/>
  <c r="AA42"/>
  <c r="AA14" i="158"/>
  <c r="AB14"/>
  <c r="AG14" s="1"/>
  <c r="AB30" i="172"/>
  <c r="AH30" s="1"/>
  <c r="AA30"/>
  <c r="AB14" i="173"/>
  <c r="AG14" s="1"/>
  <c r="AA14"/>
  <c r="AB13" i="168"/>
  <c r="AH13" s="1"/>
  <c r="AA13"/>
  <c r="AA14"/>
  <c r="AB14"/>
  <c r="AH14" s="1"/>
  <c r="AA35" i="160"/>
  <c r="AB35"/>
  <c r="AH35" s="1"/>
  <c r="AA16" i="161"/>
  <c r="AB16"/>
  <c r="AG16" s="1"/>
  <c r="AA13" i="178"/>
  <c r="AB13"/>
  <c r="AH13" s="1"/>
  <c r="AA15"/>
  <c r="AB15"/>
  <c r="AH15" s="1"/>
  <c r="AB9"/>
  <c r="AH9" s="1"/>
  <c r="AA9"/>
  <c r="AA11" i="159"/>
  <c r="AB11"/>
  <c r="AH11" s="1"/>
  <c r="AA20" i="174"/>
  <c r="AB20"/>
  <c r="AH20" s="1"/>
  <c r="AB15" i="168"/>
  <c r="AH15" s="1"/>
  <c r="AA15"/>
  <c r="AA13" i="161"/>
  <c r="AB13"/>
  <c r="AG13" s="1"/>
  <c r="AA11" i="171"/>
  <c r="AB11"/>
  <c r="AG11" s="1"/>
  <c r="AA16" i="158"/>
  <c r="AB16"/>
  <c r="AG16" s="1"/>
  <c r="AB22" i="174"/>
  <c r="AH22" s="1"/>
  <c r="AA22"/>
  <c r="AA33" i="172"/>
  <c r="AB33"/>
  <c r="AH33" s="1"/>
  <c r="AA15" i="169"/>
  <c r="AB15"/>
  <c r="AH15" s="1"/>
  <c r="AH16"/>
  <c r="AA15" i="177"/>
  <c r="AB15"/>
  <c r="AG15" s="1"/>
  <c r="X18" i="178"/>
  <c r="Y8"/>
  <c r="AB11" i="168"/>
  <c r="AH11" s="1"/>
  <c r="AB25" i="172"/>
  <c r="AH25" s="1"/>
  <c r="AA25"/>
  <c r="AA22"/>
  <c r="AB22"/>
  <c r="AH22" s="1"/>
  <c r="AB9" i="158"/>
  <c r="AG9" s="1"/>
  <c r="AA9"/>
  <c r="AA26" i="172"/>
  <c r="AB26"/>
  <c r="AH26" s="1"/>
  <c r="AB13"/>
  <c r="AH13" s="1"/>
  <c r="AA13"/>
  <c r="AA24"/>
  <c r="AB24"/>
  <c r="AH24" s="1"/>
  <c r="AB17"/>
  <c r="AH17" s="1"/>
  <c r="AA17"/>
  <c r="AB14"/>
  <c r="AH14" s="1"/>
  <c r="AA14"/>
  <c r="AA12" i="158"/>
  <c r="AB12"/>
  <c r="AG12" s="1"/>
  <c r="AA26" i="160"/>
  <c r="AB26"/>
  <c r="AH26" s="1"/>
  <c r="AA17"/>
  <c r="AB17"/>
  <c r="AH17" s="1"/>
  <c r="AB8"/>
  <c r="AH8" s="1"/>
  <c r="AA8"/>
  <c r="AB10"/>
  <c r="AH10" s="1"/>
  <c r="AA10"/>
  <c r="AA21"/>
  <c r="AB21"/>
  <c r="AH21" s="1"/>
  <c r="AA12"/>
  <c r="AB12"/>
  <c r="AH12" s="1"/>
  <c r="AA9"/>
  <c r="AB9"/>
  <c r="AH9" s="1"/>
  <c r="AA19"/>
  <c r="AB19"/>
  <c r="AH19" s="1"/>
  <c r="AB28"/>
  <c r="AH28" s="1"/>
  <c r="AA28"/>
  <c r="AB17" i="163"/>
  <c r="AA17"/>
  <c r="AB15"/>
  <c r="AA15"/>
  <c r="AB10" i="174"/>
  <c r="AH10" s="1"/>
  <c r="AA10"/>
  <c r="AA14"/>
  <c r="AB14"/>
  <c r="AH14" s="1"/>
  <c r="AB11"/>
  <c r="AH11" s="1"/>
  <c r="AA11"/>
  <c r="AA17"/>
  <c r="AB17"/>
  <c r="AH17" s="1"/>
  <c r="AB18"/>
  <c r="AH18" s="1"/>
  <c r="AA18"/>
  <c r="X22" i="177"/>
  <c r="Y8"/>
  <c r="AB13"/>
  <c r="AG13" s="1"/>
  <c r="AA13"/>
  <c r="AA13" i="173"/>
  <c r="AB13"/>
  <c r="AG13" s="1"/>
  <c r="AB12" i="168"/>
  <c r="AH12" s="1"/>
  <c r="AA10" i="171"/>
  <c r="AA15" s="1"/>
  <c r="AB10"/>
  <c r="AG10" s="1"/>
  <c r="AA12" i="172"/>
  <c r="AB12"/>
  <c r="AH12" s="1"/>
  <c r="AA11"/>
  <c r="AB11"/>
  <c r="AH11" s="1"/>
  <c r="AB20"/>
  <c r="AH20" s="1"/>
  <c r="AA20"/>
  <c r="AA10" i="158"/>
  <c r="AB10"/>
  <c r="AG10" s="1"/>
  <c r="AB27" i="172"/>
  <c r="AH27" s="1"/>
  <c r="AA27"/>
  <c r="AA21"/>
  <c r="AB21"/>
  <c r="AH21" s="1"/>
  <c r="AA10"/>
  <c r="AB10"/>
  <c r="AH10" s="1"/>
  <c r="AA11" i="158"/>
  <c r="AB11"/>
  <c r="AB16" i="172"/>
  <c r="AH16" s="1"/>
  <c r="AA16"/>
  <c r="AA9"/>
  <c r="AB9"/>
  <c r="AH9" s="1"/>
  <c r="AA18"/>
  <c r="AB18"/>
  <c r="AH18" s="1"/>
  <c r="AA18" i="160"/>
  <c r="AB18"/>
  <c r="AH18" s="1"/>
  <c r="AB20"/>
  <c r="AH20" s="1"/>
  <c r="AA20"/>
  <c r="AB27"/>
  <c r="AH27" s="1"/>
  <c r="AA27"/>
  <c r="AB30"/>
  <c r="AH30" s="1"/>
  <c r="AA30"/>
  <c r="AB29"/>
  <c r="AH29" s="1"/>
  <c r="AA29"/>
  <c r="AB22"/>
  <c r="AH22" s="1"/>
  <c r="AA22"/>
  <c r="AA11"/>
  <c r="AB11"/>
  <c r="AH11" s="1"/>
  <c r="AA32"/>
  <c r="AB32"/>
  <c r="AH32" s="1"/>
  <c r="AB14" i="163"/>
  <c r="AA14"/>
  <c r="AB13"/>
  <c r="AA13"/>
  <c r="AA13" i="174"/>
  <c r="AM13" s="1"/>
  <c r="AB13"/>
  <c r="AH13" s="1"/>
  <c r="AB15"/>
  <c r="AH15" s="1"/>
  <c r="AA15"/>
  <c r="AA19"/>
  <c r="AB19"/>
  <c r="AH19" s="1"/>
  <c r="AB16" i="163"/>
  <c r="AA16"/>
  <c r="AA16" i="174"/>
  <c r="AB16"/>
  <c r="AH16" s="1"/>
  <c r="AA9" i="163"/>
  <c r="AH9" s="1"/>
  <c r="AA12"/>
  <c r="AH12" s="1"/>
  <c r="AA11"/>
  <c r="AH11" s="1"/>
  <c r="AA10"/>
  <c r="AH10" s="1"/>
  <c r="AB9" i="159"/>
  <c r="AH9" s="1"/>
  <c r="AA9"/>
  <c r="AB9" i="175"/>
  <c r="AG9" s="1"/>
  <c r="AA9"/>
  <c r="AL9" s="1"/>
  <c r="AB14"/>
  <c r="AG14" s="1"/>
  <c r="AA14"/>
  <c r="X15" i="159"/>
  <c r="AM13" i="164"/>
  <c r="AA10" i="159"/>
  <c r="AB10"/>
  <c r="AH10" s="1"/>
  <c r="AB9" i="164"/>
  <c r="AH9" s="1"/>
  <c r="AA9"/>
  <c r="AB10" i="168"/>
  <c r="AH10" s="1"/>
  <c r="AA10"/>
  <c r="AA24" i="175"/>
  <c r="AB24"/>
  <c r="AG24" s="1"/>
  <c r="AB20"/>
  <c r="AG20" s="1"/>
  <c r="AA20"/>
  <c r="AA13" i="162"/>
  <c r="AB13"/>
  <c r="AH13" s="1"/>
  <c r="AA11"/>
  <c r="AB11"/>
  <c r="AH11" s="1"/>
  <c r="X49" i="160"/>
  <c r="X19" i="173"/>
  <c r="Y8"/>
  <c r="AB13" i="175"/>
  <c r="AA13"/>
  <c r="X17" i="164"/>
  <c r="Y8"/>
  <c r="AA16" i="162"/>
  <c r="AB16"/>
  <c r="AH16" s="1"/>
  <c r="AB17"/>
  <c r="AH17" s="1"/>
  <c r="AA17"/>
  <c r="X20" i="161"/>
  <c r="Y8"/>
  <c r="AA18" i="162"/>
  <c r="AB18"/>
  <c r="AH18" s="1"/>
  <c r="AB15"/>
  <c r="AH15" s="1"/>
  <c r="AA15"/>
  <c r="X27" i="174"/>
  <c r="Y8"/>
  <c r="AA8" s="1"/>
  <c r="AB9" i="168"/>
  <c r="AH9" s="1"/>
  <c r="AA16" i="175"/>
  <c r="AB16"/>
  <c r="AG16" s="1"/>
  <c r="AL15" i="173"/>
  <c r="X32" i="175"/>
  <c r="Y8"/>
  <c r="AA17"/>
  <c r="AB17"/>
  <c r="AG17" s="1"/>
  <c r="AA26"/>
  <c r="AB26"/>
  <c r="AG26" s="1"/>
  <c r="AB10" i="161"/>
  <c r="AA10"/>
  <c r="AB9" i="173"/>
  <c r="AB9" i="171"/>
  <c r="AG9" s="1"/>
  <c r="AA28" i="175"/>
  <c r="AB28"/>
  <c r="AG28" s="1"/>
  <c r="X15" i="171"/>
  <c r="Y15"/>
  <c r="AL14" i="173"/>
  <c r="AA10" i="164"/>
  <c r="AM10" s="1"/>
  <c r="AB10"/>
  <c r="AH10" s="1"/>
  <c r="AA22" i="175"/>
  <c r="AB22"/>
  <c r="AG22" s="1"/>
  <c r="AA21"/>
  <c r="AB21"/>
  <c r="AG21" s="1"/>
  <c r="AB11"/>
  <c r="AG11" s="1"/>
  <c r="AA11"/>
  <c r="AB11" i="164"/>
  <c r="AH11" s="1"/>
  <c r="AA11"/>
  <c r="AB9" i="169"/>
  <c r="AH9" s="1"/>
  <c r="AA9"/>
  <c r="AM9" s="1"/>
  <c r="AB18" i="175"/>
  <c r="AA18"/>
  <c r="AB12" i="173"/>
  <c r="AB10" i="175"/>
  <c r="AG10" s="1"/>
  <c r="AA10"/>
  <c r="AA9" i="162"/>
  <c r="AB9"/>
  <c r="AH9" s="1"/>
  <c r="AI9" s="1"/>
  <c r="X15" i="167"/>
  <c r="X14" i="165"/>
  <c r="Y8"/>
  <c r="AB19" i="175"/>
  <c r="AG19" s="1"/>
  <c r="AA19"/>
  <c r="X20" i="163"/>
  <c r="Y8"/>
  <c r="AB8" s="1"/>
  <c r="X20" i="168"/>
  <c r="X20" i="169"/>
  <c r="Y8"/>
  <c r="AB10" i="173"/>
  <c r="AG10" s="1"/>
  <c r="AL10"/>
  <c r="AB12" i="175"/>
  <c r="AG12" s="1"/>
  <c r="AA12"/>
  <c r="AA27"/>
  <c r="AL27" s="1"/>
  <c r="AB27"/>
  <c r="AG27" s="1"/>
  <c r="AA10" i="162"/>
  <c r="AB10"/>
  <c r="AH10" s="1"/>
  <c r="AB23" i="175"/>
  <c r="AG23" s="1"/>
  <c r="AA23"/>
  <c r="AA15"/>
  <c r="AB15"/>
  <c r="AG15" s="1"/>
  <c r="AA10" i="169"/>
  <c r="AM10" s="1"/>
  <c r="AB10"/>
  <c r="AH10" s="1"/>
  <c r="AA29" i="175"/>
  <c r="AB29"/>
  <c r="AG29" s="1"/>
  <c r="X23" i="162"/>
  <c r="Y8"/>
  <c r="AB11" i="173"/>
  <c r="X36" i="172"/>
  <c r="Y8"/>
  <c r="AB25" i="175"/>
  <c r="AG25" s="1"/>
  <c r="AA25"/>
  <c r="AL12" i="167"/>
  <c r="X25" i="158"/>
  <c r="AI17" i="162" l="1"/>
  <c r="AI9" i="178"/>
  <c r="AI14"/>
  <c r="AM18" i="162"/>
  <c r="AI18"/>
  <c r="AM16"/>
  <c r="AI16"/>
  <c r="AI15" i="178"/>
  <c r="AI13"/>
  <c r="AI10"/>
  <c r="AI12" i="162"/>
  <c r="AM13"/>
  <c r="AI13"/>
  <c r="AI10"/>
  <c r="AI15"/>
  <c r="AI11"/>
  <c r="AI9" i="159"/>
  <c r="AI11"/>
  <c r="AG8" i="163"/>
  <c r="AB20"/>
  <c r="AI33" i="160"/>
  <c r="AH10" i="181"/>
  <c r="AI70" i="180"/>
  <c r="AI74"/>
  <c r="AI64"/>
  <c r="AI78"/>
  <c r="AI60"/>
  <c r="AI9"/>
  <c r="AI26"/>
  <c r="AH12" i="181"/>
  <c r="AG27" i="183"/>
  <c r="AI77" i="180"/>
  <c r="AI11" i="169"/>
  <c r="AI20" i="180"/>
  <c r="AI43"/>
  <c r="AI25"/>
  <c r="AH11" i="167"/>
  <c r="AI13" i="164"/>
  <c r="AI12" i="169"/>
  <c r="AH15" i="161"/>
  <c r="AI66" i="180"/>
  <c r="AH9" i="181"/>
  <c r="AH14" i="161"/>
  <c r="AI21" i="180"/>
  <c r="AI14"/>
  <c r="AI16"/>
  <c r="AI12"/>
  <c r="AI15"/>
  <c r="AH8" i="167"/>
  <c r="AH21" i="158"/>
  <c r="AH14" i="181"/>
  <c r="AI72" i="180"/>
  <c r="AI79"/>
  <c r="Y33" i="182"/>
  <c r="AA8"/>
  <c r="AA33" s="1"/>
  <c r="AB8"/>
  <c r="AI61" i="180"/>
  <c r="AI62"/>
  <c r="AI25" i="160"/>
  <c r="AH13" i="181"/>
  <c r="AI27" i="180"/>
  <c r="AI22"/>
  <c r="AH10" i="167"/>
  <c r="AI23" i="180"/>
  <c r="AI19"/>
  <c r="AI11"/>
  <c r="AI18"/>
  <c r="AI67"/>
  <c r="AH20" i="158"/>
  <c r="AI71" i="180"/>
  <c r="AI65"/>
  <c r="AI69"/>
  <c r="X47" i="183"/>
  <c r="AA8" i="181"/>
  <c r="AB8"/>
  <c r="Y23"/>
  <c r="Y83" i="180"/>
  <c r="AA59"/>
  <c r="AB59"/>
  <c r="AB10"/>
  <c r="AH10" s="1"/>
  <c r="AA10"/>
  <c r="AA45" s="1"/>
  <c r="AI13" i="169"/>
  <c r="AI24" i="180"/>
  <c r="AI17"/>
  <c r="AI13"/>
  <c r="AI32" i="172"/>
  <c r="AH9" i="167"/>
  <c r="AH11" i="181"/>
  <c r="AI75" i="180"/>
  <c r="AI63"/>
  <c r="AI76"/>
  <c r="AH19" i="158"/>
  <c r="AI73" i="180"/>
  <c r="AI68"/>
  <c r="AH16" i="161"/>
  <c r="AI38" i="160"/>
  <c r="AI15"/>
  <c r="AI33" i="172"/>
  <c r="AI23" i="174"/>
  <c r="AI20"/>
  <c r="AI12"/>
  <c r="AH15" i="158"/>
  <c r="AH11" i="161"/>
  <c r="AH18" i="158"/>
  <c r="AI40" i="160"/>
  <c r="AI43"/>
  <c r="AI35"/>
  <c r="AI14" i="168"/>
  <c r="AH14" i="158"/>
  <c r="AI24" i="174"/>
  <c r="AI16" i="160"/>
  <c r="AI45"/>
  <c r="AH12" i="171"/>
  <c r="AI16" i="169"/>
  <c r="AI15"/>
  <c r="AH13" i="161"/>
  <c r="W20"/>
  <c r="AI36" i="160"/>
  <c r="AI22" i="174"/>
  <c r="AH16" i="158"/>
  <c r="AH11" i="171"/>
  <c r="AI15" i="168"/>
  <c r="AI13"/>
  <c r="AH14" i="173"/>
  <c r="AI30" i="172"/>
  <c r="AI42" i="160"/>
  <c r="AI46"/>
  <c r="AI34"/>
  <c r="AI41"/>
  <c r="AI39"/>
  <c r="AI12" i="164"/>
  <c r="AH17" i="158"/>
  <c r="AH12" i="161"/>
  <c r="AI13" i="160"/>
  <c r="AI17" i="168"/>
  <c r="AI14" i="160"/>
  <c r="AI44"/>
  <c r="AH10" i="158"/>
  <c r="AI19" i="174"/>
  <c r="AI18"/>
  <c r="AI16"/>
  <c r="AI13"/>
  <c r="AI11"/>
  <c r="AI10"/>
  <c r="AH13" i="173"/>
  <c r="AI32" i="160"/>
  <c r="AI11"/>
  <c r="AI18"/>
  <c r="AI28"/>
  <c r="AI10"/>
  <c r="AI8"/>
  <c r="AG16" i="163"/>
  <c r="AL16"/>
  <c r="AG13"/>
  <c r="AL13"/>
  <c r="AG14"/>
  <c r="AH14" s="1"/>
  <c r="AL14"/>
  <c r="AM16" i="172"/>
  <c r="AI16"/>
  <c r="AM29"/>
  <c r="AM27"/>
  <c r="AI27"/>
  <c r="AI20"/>
  <c r="AM20"/>
  <c r="AM15"/>
  <c r="AH10" i="171"/>
  <c r="AL10"/>
  <c r="AI12" i="168"/>
  <c r="AM12"/>
  <c r="AM11" i="178"/>
  <c r="AI26" i="160"/>
  <c r="AM26"/>
  <c r="AM24" i="172"/>
  <c r="AI24"/>
  <c r="AM26"/>
  <c r="AI26"/>
  <c r="AM22"/>
  <c r="AI22"/>
  <c r="Y18" i="178"/>
  <c r="AA8"/>
  <c r="AB8"/>
  <c r="AH8" s="1"/>
  <c r="AH27" i="175"/>
  <c r="AI10" i="164"/>
  <c r="AH16" i="163"/>
  <c r="AI15" i="174"/>
  <c r="AH13" i="163"/>
  <c r="AI22" i="160"/>
  <c r="AI29"/>
  <c r="AI30"/>
  <c r="AI27"/>
  <c r="AI20"/>
  <c r="AM18" i="172"/>
  <c r="AI18"/>
  <c r="AM9"/>
  <c r="AI9"/>
  <c r="AG11" i="158"/>
  <c r="AH11" s="1"/>
  <c r="AL11"/>
  <c r="AM10" i="172"/>
  <c r="AI10"/>
  <c r="AI21"/>
  <c r="AM21"/>
  <c r="AM11"/>
  <c r="AI11"/>
  <c r="AM12"/>
  <c r="AI12"/>
  <c r="AL13" i="177"/>
  <c r="AH13"/>
  <c r="Y22"/>
  <c r="AI17" i="174"/>
  <c r="AI14"/>
  <c r="AG15" i="163"/>
  <c r="AH15" s="1"/>
  <c r="AL15"/>
  <c r="AG17"/>
  <c r="AH17" s="1"/>
  <c r="AL17"/>
  <c r="AI19" i="160"/>
  <c r="AI9"/>
  <c r="AI12"/>
  <c r="AI21"/>
  <c r="AI17"/>
  <c r="AH12" i="158"/>
  <c r="AM19" i="172"/>
  <c r="AI14"/>
  <c r="AM14"/>
  <c r="AM17"/>
  <c r="AI17"/>
  <c r="AI13"/>
  <c r="AM13"/>
  <c r="AH9" i="158"/>
  <c r="AM25" i="172"/>
  <c r="AI25"/>
  <c r="AM23"/>
  <c r="AM11" i="168"/>
  <c r="AI11"/>
  <c r="AM13"/>
  <c r="AL10" i="177"/>
  <c r="AH15"/>
  <c r="AL15"/>
  <c r="AI10" i="169"/>
  <c r="AI9"/>
  <c r="AH10" i="173"/>
  <c r="AL10" i="163"/>
  <c r="AL23" i="175"/>
  <c r="AH23"/>
  <c r="AB8" i="169"/>
  <c r="AH8" s="1"/>
  <c r="AA8"/>
  <c r="Y20"/>
  <c r="AM15" i="174"/>
  <c r="AM14" i="164"/>
  <c r="AL9" i="171"/>
  <c r="AH9"/>
  <c r="AL11" i="163"/>
  <c r="AL16" i="175"/>
  <c r="AH16"/>
  <c r="AM15" i="162"/>
  <c r="AL10" i="161"/>
  <c r="AL11"/>
  <c r="AM19" i="160"/>
  <c r="AL9" i="163"/>
  <c r="AM17" i="162"/>
  <c r="AL11" i="167"/>
  <c r="Y49" i="160"/>
  <c r="AA49"/>
  <c r="AM10" i="159"/>
  <c r="AI10"/>
  <c r="AL14" i="175"/>
  <c r="AH14"/>
  <c r="Y23" i="162"/>
  <c r="AH8"/>
  <c r="AI8" s="1"/>
  <c r="AA8" i="163"/>
  <c r="Y20"/>
  <c r="AM9" i="162"/>
  <c r="AM11" i="164"/>
  <c r="AI11"/>
  <c r="AM9" i="168"/>
  <c r="AI9"/>
  <c r="AM8" i="160"/>
  <c r="AL24" i="175"/>
  <c r="AH24"/>
  <c r="AM9" i="164"/>
  <c r="AI9"/>
  <c r="AH9" i="175"/>
  <c r="AL15"/>
  <c r="AH15"/>
  <c r="AL26"/>
  <c r="AH26"/>
  <c r="AM11" i="174"/>
  <c r="AG18" i="175"/>
  <c r="AH18" s="1"/>
  <c r="AL18"/>
  <c r="AL21"/>
  <c r="AH21"/>
  <c r="AL8" i="171"/>
  <c r="AG8"/>
  <c r="AH8" s="1"/>
  <c r="AB15"/>
  <c r="AL9" i="161"/>
  <c r="AL10" i="175"/>
  <c r="AH10"/>
  <c r="AA8"/>
  <c r="AB8"/>
  <c r="Y32"/>
  <c r="AG13"/>
  <c r="AH13" s="1"/>
  <c r="AL13"/>
  <c r="AM10" i="168"/>
  <c r="AI10"/>
  <c r="AM9" i="159"/>
  <c r="AL12" i="173"/>
  <c r="AG12"/>
  <c r="AH12" s="1"/>
  <c r="AM11" i="162"/>
  <c r="Y15" i="167"/>
  <c r="AM23" i="160"/>
  <c r="AG9" i="173"/>
  <c r="AH9" s="1"/>
  <c r="AL9"/>
  <c r="AL17" i="175"/>
  <c r="AH17"/>
  <c r="Y20" i="161"/>
  <c r="AM9" i="165"/>
  <c r="AL12" i="175"/>
  <c r="AH12"/>
  <c r="AL19"/>
  <c r="AH19"/>
  <c r="AL29"/>
  <c r="AH29"/>
  <c r="AM24" i="160"/>
  <c r="AM9" i="174"/>
  <c r="AM24"/>
  <c r="AM11" i="160"/>
  <c r="AG10" i="161"/>
  <c r="AH10" s="1"/>
  <c r="AL9" i="167"/>
  <c r="Y27" i="174"/>
  <c r="AB8"/>
  <c r="AH8" s="1"/>
  <c r="AB8" i="164"/>
  <c r="AH8" s="1"/>
  <c r="AA8"/>
  <c r="Y17"/>
  <c r="AM10" i="160"/>
  <c r="AL20" i="175"/>
  <c r="AH20"/>
  <c r="AM20" i="160"/>
  <c r="AM17"/>
  <c r="Y15" i="159"/>
  <c r="AL22" i="175"/>
  <c r="AH22"/>
  <c r="AL28"/>
  <c r="AH28"/>
  <c r="AM18" i="160"/>
  <c r="AL11" i="173"/>
  <c r="AG11"/>
  <c r="AH11" s="1"/>
  <c r="AL12" i="163"/>
  <c r="AM12" i="160"/>
  <c r="Y19" i="173"/>
  <c r="AM21" i="160"/>
  <c r="AM18" i="174"/>
  <c r="AM9" i="160"/>
  <c r="AL25" i="175"/>
  <c r="AH25"/>
  <c r="AB8" i="172"/>
  <c r="AH8" s="1"/>
  <c r="Y36"/>
  <c r="AA8"/>
  <c r="AM10" i="162"/>
  <c r="AL10" i="158"/>
  <c r="Y20" i="168"/>
  <c r="AA20"/>
  <c r="Y14" i="165"/>
  <c r="AA8"/>
  <c r="AB8"/>
  <c r="AH8" s="1"/>
  <c r="AL11" i="175"/>
  <c r="AH11"/>
  <c r="AM10" i="174"/>
  <c r="AM14"/>
  <c r="AM22" i="160"/>
  <c r="AL9" i="158"/>
  <c r="AA25"/>
  <c r="Y25"/>
  <c r="AH8" i="163" l="1"/>
  <c r="AH20" s="1"/>
  <c r="AG20"/>
  <c r="AH45" i="180"/>
  <c r="AB45"/>
  <c r="AI10"/>
  <c r="AI45" s="1"/>
  <c r="AB83"/>
  <c r="AH59"/>
  <c r="AH83" s="1"/>
  <c r="AG8" i="181"/>
  <c r="AG23" s="1"/>
  <c r="AB23"/>
  <c r="AF25" i="183"/>
  <c r="AF47" s="1"/>
  <c r="AA47"/>
  <c r="AB33" i="182"/>
  <c r="AG8"/>
  <c r="AG33" s="1"/>
  <c r="AA83" i="180"/>
  <c r="AA23" i="181"/>
  <c r="AL11"/>
  <c r="AH8"/>
  <c r="AH23" s="1"/>
  <c r="Z47" i="183"/>
  <c r="AM8" i="178"/>
  <c r="AM18" s="1"/>
  <c r="AB18"/>
  <c r="AH18"/>
  <c r="AA22" i="177"/>
  <c r="AB22"/>
  <c r="AG8"/>
  <c r="AG22" s="1"/>
  <c r="AL8"/>
  <c r="AL22" s="1"/>
  <c r="AA18" i="178"/>
  <c r="AL8" i="158"/>
  <c r="AL25" s="1"/>
  <c r="AB25"/>
  <c r="AA15" i="159"/>
  <c r="AM8" i="164"/>
  <c r="AM17" s="1"/>
  <c r="AA17"/>
  <c r="AA36" i="172"/>
  <c r="AL8" i="173"/>
  <c r="AL19" s="1"/>
  <c r="AA19"/>
  <c r="AB17" i="164"/>
  <c r="AH17"/>
  <c r="AG15" i="167"/>
  <c r="AB15"/>
  <c r="AA20" i="169"/>
  <c r="AA20" i="163"/>
  <c r="AM49" i="160"/>
  <c r="AH49"/>
  <c r="AB49"/>
  <c r="AB20" i="169"/>
  <c r="AM8"/>
  <c r="AM20" s="1"/>
  <c r="AH20"/>
  <c r="AM8" i="168"/>
  <c r="AM20" s="1"/>
  <c r="AH20"/>
  <c r="AB20"/>
  <c r="AL8" i="175"/>
  <c r="AL32" s="1"/>
  <c r="AA32"/>
  <c r="AA20" i="161"/>
  <c r="AG8" i="173"/>
  <c r="AG19" s="1"/>
  <c r="AB19"/>
  <c r="AL8" i="167"/>
  <c r="AL15" s="1"/>
  <c r="AA15"/>
  <c r="AB32" i="175"/>
  <c r="AG8"/>
  <c r="AG32" s="1"/>
  <c r="AH36" i="172"/>
  <c r="AB36"/>
  <c r="AM8"/>
  <c r="AM36" s="1"/>
  <c r="AM8" i="165"/>
  <c r="AM14" s="1"/>
  <c r="AB14"/>
  <c r="AH14"/>
  <c r="AA27" i="174"/>
  <c r="AL8" i="163"/>
  <c r="AL20" s="1"/>
  <c r="AH23" i="162"/>
  <c r="AB23"/>
  <c r="AM8"/>
  <c r="AM23" s="1"/>
  <c r="AL15" i="171"/>
  <c r="AH15"/>
  <c r="AA14" i="165"/>
  <c r="AM8" i="159"/>
  <c r="AM15" s="1"/>
  <c r="AH15"/>
  <c r="AB15"/>
  <c r="AM8" i="174"/>
  <c r="AM27" s="1"/>
  <c r="AH27"/>
  <c r="AB27"/>
  <c r="AG15" i="171"/>
  <c r="AG8" i="161"/>
  <c r="AG20" s="1"/>
  <c r="AB20"/>
  <c r="AL8"/>
  <c r="AL20" s="1"/>
  <c r="AA23" i="162"/>
  <c r="AH25" i="158"/>
  <c r="AG25" i="183" l="1"/>
  <c r="AG47" s="1"/>
  <c r="AI59" i="180"/>
  <c r="AI83" s="1"/>
  <c r="AH8" i="177"/>
  <c r="AI8" i="178"/>
  <c r="AI18" s="1"/>
  <c r="AI8" i="165"/>
  <c r="AI14" s="1"/>
  <c r="AI20" i="168"/>
  <c r="AI8" i="172"/>
  <c r="AI49" i="160"/>
  <c r="AH15" i="167"/>
  <c r="AI8" i="164"/>
  <c r="AI17" s="1"/>
  <c r="AH8" i="161"/>
  <c r="AH20" s="1"/>
  <c r="AI8" i="169"/>
  <c r="AI20" s="1"/>
  <c r="AH8" i="173"/>
  <c r="AH19" s="1"/>
  <c r="AI15" i="159"/>
  <c r="AI8" i="174"/>
  <c r="AH8" i="175"/>
  <c r="AH32" s="1"/>
  <c r="AG25" i="158"/>
  <c r="I43" i="185" l="1"/>
  <c r="AI36" i="172"/>
  <c r="AI23" i="162"/>
  <c r="AH22" i="177"/>
  <c r="AI27" i="174"/>
</calcChain>
</file>

<file path=xl/sharedStrings.xml><?xml version="1.0" encoding="utf-8"?>
<sst xmlns="http://schemas.openxmlformats.org/spreadsheetml/2006/main" count="2255" uniqueCount="537">
  <si>
    <t>TOTAL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</si>
  <si>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</si>
  <si>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</si>
  <si>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</si>
  <si>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</si>
  <si>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</si>
  <si>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</si>
  <si>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</si>
  <si>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</si>
  <si>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</si>
  <si>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</si>
  <si>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</si>
  <si>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</si>
  <si>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</si>
  <si>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</si>
  <si>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</si>
  <si>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</si>
  <si>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</si>
  <si>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</si>
  <si>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</si>
  <si>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</si>
  <si>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</si>
  <si>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</si>
  <si>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</si>
  <si>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</si>
  <si>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</si>
  <si>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</si>
  <si>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</si>
  <si>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</si>
  <si>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</si>
  <si>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</si>
  <si>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</si>
  <si>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</si>
  <si>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</si>
  <si>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</si>
  <si>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</si>
  <si>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</si>
  <si>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</si>
  <si>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</si>
  <si>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</si>
  <si>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</si>
  <si>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</si>
  <si>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</si>
  <si>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</si>
  <si>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</si>
  <si>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</si>
  <si>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</si>
  <si>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</si>
  <si>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</si>
  <si>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</si>
  <si>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</si>
  <si>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</si>
  <si>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</si>
  <si>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</si>
  <si>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</si>
  <si>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</si>
  <si>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</si>
  <si>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</si>
  <si>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</si>
  <si>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</si>
  <si>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</si>
  <si>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</si>
  <si>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</si>
  <si>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</si>
  <si>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</si>
  <si>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</si>
  <si>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</si>
  <si>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TABLAS DE TARIFA Y SUBSIDIO AL EMPLEO PARA CALCULO DE I.S.P.T.</t>
  </si>
  <si>
    <t>TABLAS PUBLICADAS EL 03 DE ENERO DE 2014</t>
  </si>
  <si>
    <t>Prestamos</t>
  </si>
  <si>
    <t>PRESIDENCIA</t>
  </si>
  <si>
    <t>PUESTO</t>
  </si>
  <si>
    <t>SECRETARIA</t>
  </si>
  <si>
    <t>Calculo</t>
  </si>
  <si>
    <t>Presidencia</t>
  </si>
  <si>
    <t>Diferencia</t>
  </si>
  <si>
    <t>TESORERIA</t>
  </si>
  <si>
    <t>AUXILIAR</t>
  </si>
  <si>
    <t>F I R M A</t>
  </si>
  <si>
    <t>SERV. PUBLICOS</t>
  </si>
  <si>
    <t>REGIDORES PROP.</t>
  </si>
  <si>
    <t>TEOCUITATLAN DE CORONA JALISCO</t>
  </si>
  <si>
    <t>DIRECTOR FOMENTO AGROPECUARIO</t>
  </si>
  <si>
    <t>PROTECCION CIVIL</t>
  </si>
  <si>
    <t>DEPORTES</t>
  </si>
  <si>
    <t>DIRECTOR DE DEPORTES</t>
  </si>
  <si>
    <t>GUADALUPE LOPEZ VACA</t>
  </si>
  <si>
    <t>TRINIDAD MONTES MONTES</t>
  </si>
  <si>
    <t>ENFERMERA</t>
  </si>
  <si>
    <t>CASA DE LA CULTURA</t>
  </si>
  <si>
    <t>SEGURIDAD PUBLICA</t>
  </si>
  <si>
    <t>JUAN JOSE DELGADO RAMIREZ</t>
  </si>
  <si>
    <t>ROBERTO ESCOTO MACHUCA</t>
  </si>
  <si>
    <t>POLICIA</t>
  </si>
  <si>
    <t>DIRECTOR</t>
  </si>
  <si>
    <t>AGUA POTABLE</t>
  </si>
  <si>
    <t>OBRA PUBLICA</t>
  </si>
  <si>
    <t>APOYOS</t>
  </si>
  <si>
    <t>MUNICIPIO DE TEOCUITATLAN DE CORONA, JALISCO</t>
  </si>
  <si>
    <t>EJERCICIO 2015</t>
  </si>
  <si>
    <t>RASTRO</t>
  </si>
  <si>
    <t>NOMBRE</t>
  </si>
  <si>
    <t>SUELDO</t>
  </si>
  <si>
    <t>FIRMA</t>
  </si>
  <si>
    <t>EDUARDO LEAL MADRIGAL</t>
  </si>
  <si>
    <t>VICTOR HUGO COVARRUBIAS RODRIGUEZ</t>
  </si>
  <si>
    <t>RAQUEL HERNANDEZ RENTERIA</t>
  </si>
  <si>
    <t>FRANCISCO JAVIER GOMEZ PONCE</t>
  </si>
  <si>
    <t>MARCO ANTONIO RODRIGUEZ VILLA</t>
  </si>
  <si>
    <t>RAFAEL VILLARRUEL ANAYA</t>
  </si>
  <si>
    <t>DIEGO ALEJANDRO GOMEZ PONCE</t>
  </si>
  <si>
    <t>DANIEL PONCE LIRA</t>
  </si>
  <si>
    <t>BENJAMIN GOMEZ ZEPEDA</t>
  </si>
  <si>
    <t>HERIBERTO GONZALEZ RAMIREZ</t>
  </si>
  <si>
    <t>ARACELI GUTIERREZ GARCIA</t>
  </si>
  <si>
    <t>SECRETARIA PRESIDENCIA</t>
  </si>
  <si>
    <t>RECEPCION</t>
  </si>
  <si>
    <t>PALOMA DE JESUS QUIÑONES CARDENAS</t>
  </si>
  <si>
    <t>JORGE MONTES BARRAGAN</t>
  </si>
  <si>
    <t>CARLOS EDUARDO HERNADEZ FLORES</t>
  </si>
  <si>
    <t>PRESIDENTE MUNICIPAL</t>
  </si>
  <si>
    <t>ABRAHAM SANCHEZ OCHOA</t>
  </si>
  <si>
    <t>TESORERO</t>
  </si>
  <si>
    <t>CONTRALOR</t>
  </si>
  <si>
    <t>LINA LORENA FLORES RUBIO</t>
  </si>
  <si>
    <t>DIRECTOR DE MODULO DE MAQUINARIA</t>
  </si>
  <si>
    <t>LAURA ELIZABETH LOMELI GUDIÑO</t>
  </si>
  <si>
    <t>OFICIAL DE REGISTRO CIVIL</t>
  </si>
  <si>
    <t>KARLA YERALDIN GARCIA MEZA</t>
  </si>
  <si>
    <t>CRISTINA PADILLA RAMIREZ</t>
  </si>
  <si>
    <t>OFICIAL DE REGISTRO CIVIL DE 03 DE SAN JUAN CITALA</t>
  </si>
  <si>
    <t>MARY CARMEN MONTES CARDENAS</t>
  </si>
  <si>
    <t>OFICIAL DE REGISTRO CIVIL 02 DE CITALA</t>
  </si>
  <si>
    <t>OFICIAL DE REGISTRO CIVIL 04  DE SAN JOSE DE GRACIA</t>
  </si>
  <si>
    <t>ISABEL DE LA CRUZ GONZALEZ ELIZONDO</t>
  </si>
  <si>
    <t>AUXILIAR DE REGISTRO CIVIL 01 DE TEOCUITATLAN DE CORONA</t>
  </si>
  <si>
    <t>DIRECTORA DE CATASTRO</t>
  </si>
  <si>
    <t>MARIA DE JESUS SANCHEZ CHAVEZ</t>
  </si>
  <si>
    <t>AUXILIAR DE CATASTRO</t>
  </si>
  <si>
    <t>MARIA MANUELA CRUZ ARREGUIN</t>
  </si>
  <si>
    <t>CARLOS OMAR MONTES CARDENAS</t>
  </si>
  <si>
    <t>FOMENTO AGROPECUARIO</t>
  </si>
  <si>
    <t>ALAIN AQUINO RODRIGUEZ</t>
  </si>
  <si>
    <t>RODOLFO CASTELLANOS ACEVES</t>
  </si>
  <si>
    <t>DIRECTOR DE OBRAS PUBLICAS</t>
  </si>
  <si>
    <t>MARIO GIBRAN OLIVO HARO</t>
  </si>
  <si>
    <t>JANETH LOPEZ NAVARRO</t>
  </si>
  <si>
    <t xml:space="preserve">CLAUDIO LOMELI ORNELAS </t>
  </si>
  <si>
    <t>ERIC OMAR MONTES BARRAGAN</t>
  </si>
  <si>
    <t>PATRICIA RAMIREZ BAESA</t>
  </si>
  <si>
    <t>ASEO DE UNIDAD DEPORTIVA (CANCHA DE FUTBOL 7)</t>
  </si>
  <si>
    <t>YESSICA JANETH GONZALEZ OROZCO</t>
  </si>
  <si>
    <t>EDGAR EDMUNDO GOMEZ ECHAURI</t>
  </si>
  <si>
    <t>DIRECTOR DE FOMENTO ECONOMICO Y DESARROLLO SOCIAL</t>
  </si>
  <si>
    <t>MARCO AURELIO ACEVES RODRIGUEZ</t>
  </si>
  <si>
    <t>DIRECTOR DE COMUNICACIÓN SOCIAL</t>
  </si>
  <si>
    <t>ERIC PEREZ LOPEZ</t>
  </si>
  <si>
    <t>DIRECTOR DE INFORMATICA Y SOPORTE</t>
  </si>
  <si>
    <t>MODULO DE MAQUINARIA</t>
  </si>
  <si>
    <t>TURISMO Y ECOLOGIA</t>
  </si>
  <si>
    <t>GILBERTO SANCHEZ GARCIA</t>
  </si>
  <si>
    <t>DIRECTOR DE TURISMO Y ECOLOGIA</t>
  </si>
  <si>
    <t>VICTOR BARRAGAN ESTRADA</t>
  </si>
  <si>
    <t>SUBDIRECTOR DE TURISMO Y ECOLOGIA</t>
  </si>
  <si>
    <t>JOSE MIGUEL MORFIN HERRERA</t>
  </si>
  <si>
    <t>SINDICO</t>
  </si>
  <si>
    <t>CHOFER</t>
  </si>
  <si>
    <t>PARAMEDICO</t>
  </si>
  <si>
    <t>JOSE LUIS LOMELI GUTIERREZ</t>
  </si>
  <si>
    <t>COMANDANTE</t>
  </si>
  <si>
    <t>J. JESUS RENTERIA RODRIGUEZ</t>
  </si>
  <si>
    <t>JOSE SOCORRO LIRA MONTAÑO</t>
  </si>
  <si>
    <t>MARTIN LOMELI CRUZ</t>
  </si>
  <si>
    <t>RAMON BARBOZA LOMELI</t>
  </si>
  <si>
    <t>CAMPOSANTERO</t>
  </si>
  <si>
    <t>JOSE RODRIGUEZ VALDOVINOS</t>
  </si>
  <si>
    <t>JARDINERO</t>
  </si>
  <si>
    <t>SIGIFREDO RODRIGUEZ HERNANDEZ</t>
  </si>
  <si>
    <t>JUAN JIMENEZ OROZCO</t>
  </si>
  <si>
    <t>ALFREDO CHAVEZ JIMENEZ</t>
  </si>
  <si>
    <t>ENCARGADO DE FONTANEROS</t>
  </si>
  <si>
    <t>SANTIAGO ALVARADO ANGUIANO</t>
  </si>
  <si>
    <t>RAMON CARDENAS GUIZAR</t>
  </si>
  <si>
    <t>ENCARGADO DE ASEO PUBLICO</t>
  </si>
  <si>
    <t>EBERARDO GARCIA BARAJAS</t>
  </si>
  <si>
    <t>JEFE DE JARDINEROS</t>
  </si>
  <si>
    <t>JORGE ANTONIO LUPERCIO VELA</t>
  </si>
  <si>
    <t>EFRAIN ORTIZ MONTES</t>
  </si>
  <si>
    <t>CRISTIAN RENE MONTES VARGAS</t>
  </si>
  <si>
    <t>OCTAVIO ESCOTO GONZALEZ</t>
  </si>
  <si>
    <t>BERNARDINO PEREZ GARCIA</t>
  </si>
  <si>
    <t>RECOLECTOR DE BASURA</t>
  </si>
  <si>
    <t>SALVADOR SAHAGUN ROJAS</t>
  </si>
  <si>
    <t>ALBAÑIL</t>
  </si>
  <si>
    <t>JORGE GALVAN MONTES</t>
  </si>
  <si>
    <t>MIGUEL OROZCO PAREDES</t>
  </si>
  <si>
    <t>AUXILIAR DE ALBAÑIL</t>
  </si>
  <si>
    <t>JOSE ARIAS GARCIA</t>
  </si>
  <si>
    <t>DAMIAN RAMIREZ VILLARRUEL</t>
  </si>
  <si>
    <t>JOSE DE JESUS ARIAS CORONA</t>
  </si>
  <si>
    <t>VENTURA RODRIGUEZ SOSA</t>
  </si>
  <si>
    <t>JOSE DE JESUS JIMENEZ ESTRADA</t>
  </si>
  <si>
    <t>JUAN MANUEL CONTRERAS PRADO</t>
  </si>
  <si>
    <t>FONTANERO</t>
  </si>
  <si>
    <t>JUAN JOSE VILLARRUEL LOPEZ</t>
  </si>
  <si>
    <t>ENRIQUE DIAZ MONTES</t>
  </si>
  <si>
    <t>SECRETARIO  GENERAL-OFICIAL MAYOR-TITULAR  DE TRASNP.</t>
  </si>
  <si>
    <t>JONATHAN PAUL GONZALEZ BARAJAS</t>
  </si>
  <si>
    <t>DAVID SANCHEZ CHAVEZ</t>
  </si>
  <si>
    <t>GUARDARASTRO</t>
  </si>
  <si>
    <t>JOSE DE JESUS LOPEZ GONZALEZ</t>
  </si>
  <si>
    <t>INSPECTOR</t>
  </si>
  <si>
    <t>SALVADOR CONTRERAS LOPEZ</t>
  </si>
  <si>
    <t>LUIS ALBERTO CHAVEZ CONTRERAS</t>
  </si>
  <si>
    <t>JOSE DE JESUS CORTEZ MENDOZA</t>
  </si>
  <si>
    <t>JOSE LUIS LEAL MADRIGAL</t>
  </si>
  <si>
    <t>SANTIAGO SAHAGUN RODRIGUEZ</t>
  </si>
  <si>
    <t>MARIA DEL CONSUELO MENDOZA MORA</t>
  </si>
  <si>
    <t>DIRECTORA DE CASA DE LA CULTURA</t>
  </si>
  <si>
    <t>SECRETARIO</t>
  </si>
  <si>
    <t>NORMA RAMOS IBAÑEZ</t>
  </si>
  <si>
    <t>ASEO</t>
  </si>
  <si>
    <t>MAESTRA DE MANUALIDADES</t>
  </si>
  <si>
    <t>VELADOR</t>
  </si>
  <si>
    <t>ARCHIVO</t>
  </si>
  <si>
    <t>OSCAR MANUEL  GONZALEZ  LOMELI</t>
  </si>
  <si>
    <t xml:space="preserve">REGIDOR </t>
  </si>
  <si>
    <t>CRISTINA GUADALUPE GONZALEZ BUENROSTRO</t>
  </si>
  <si>
    <t>INOCENCIO SOTELO GOMEZ</t>
  </si>
  <si>
    <t>MARTHA CAMARENA ROJAS</t>
  </si>
  <si>
    <t>MA. DEL CARMEN CASTELLANOS GARCIA</t>
  </si>
  <si>
    <t>RAMIRO MOJICA CONTRERAS</t>
  </si>
  <si>
    <t>ESMERALDA ROSALINA HARO ENRIQUEZ</t>
  </si>
  <si>
    <t>JOSE DE JESUS GUTIERREZ VALLE</t>
  </si>
  <si>
    <t>COMUNICACIÓN  SOCIAL</t>
  </si>
  <si>
    <t xml:space="preserve"> INFORMATICA Y SOPORTE</t>
  </si>
  <si>
    <t>REGISTRO CIVIL</t>
  </si>
  <si>
    <t>CATASTRO</t>
  </si>
  <si>
    <t>HECTOR ZEPEDA COVARRUBIAS</t>
  </si>
  <si>
    <t>CHOFER DE AMBULANCIA</t>
  </si>
  <si>
    <t>RICARDO CASILLAS CARRILLO</t>
  </si>
  <si>
    <t>ALEJANDRO LOMELI MEDINA</t>
  </si>
  <si>
    <t>APOYOS QUINCENALES</t>
  </si>
  <si>
    <t>ASEO PRESIDENCIA</t>
  </si>
  <si>
    <t>MARIA DEL CARMEN MORALES MEJIA</t>
  </si>
  <si>
    <t>FOMENTO ECONOMICO  Y DESARROLLO SOCIAL</t>
  </si>
  <si>
    <t>ARMANDO FRANCO RIVERA</t>
  </si>
  <si>
    <t>JONATHAN JOSUE JIMENEZ RIVERA</t>
  </si>
  <si>
    <t>FERNANDO RAMOS RODRIGUEZ</t>
  </si>
  <si>
    <t>ERNESTO OROZCO LARA</t>
  </si>
  <si>
    <t>SERGIO RAMOS IBAÑEZ</t>
  </si>
  <si>
    <t>ALEJANDRO RODRIGUEZ CRUZ</t>
  </si>
  <si>
    <t>ELECTRICISTA</t>
  </si>
  <si>
    <t>AYUDANTE DE ELECTRICISTA</t>
  </si>
  <si>
    <t>LADISLAO BECERRA ORTIZ</t>
  </si>
  <si>
    <t xml:space="preserve">VELADOR </t>
  </si>
  <si>
    <t>VICTOR EDUARDO GARCIA GUITRON</t>
  </si>
  <si>
    <t>ASEO DE LA UNIDAD DEPORTIVA EL ROCIO</t>
  </si>
  <si>
    <t>ENCARGADO DE BODEGA</t>
  </si>
  <si>
    <t>ENCARGADA DE INGRESOS TESORERIA</t>
  </si>
  <si>
    <t>JASMIN GUADALUPE GONZLAEZ OROZCO</t>
  </si>
  <si>
    <t>VICTOR HUGO MACIAS GARCIA</t>
  </si>
  <si>
    <t>MARICELA GONZALEZ GOMEZ</t>
  </si>
  <si>
    <t>SERGIO BARBOZA RODRIGUEZ</t>
  </si>
  <si>
    <t>JUAN JOSE ECHAURI SOSA</t>
  </si>
  <si>
    <t>INTENDENTE</t>
  </si>
  <si>
    <t>JESUS SOTO CONTRERAS</t>
  </si>
  <si>
    <t>JUAN CARLOS LOPEZ VALDOVINOS</t>
  </si>
  <si>
    <t>MAESTRO DE FISICA</t>
  </si>
  <si>
    <t>SEAR JASUB RAMIREZ GARCIA</t>
  </si>
  <si>
    <t>AUXILIAR DE JUVENTUD</t>
  </si>
  <si>
    <t>CLAUDIA DOLORES OROZCO AVILA</t>
  </si>
  <si>
    <t>JOSE PONCE MONTES</t>
  </si>
  <si>
    <t>RENE GONZALEZ GOMEZ</t>
  </si>
  <si>
    <t>LUIS ALBERTO LUNA GUERRERO</t>
  </si>
  <si>
    <t>ANTONIO GARCIA GARCIA</t>
  </si>
  <si>
    <t>SERGIO RENTERIA MONTES</t>
  </si>
  <si>
    <t>JOSE MIGUEL RODRIGUEZ ARREGUIN</t>
  </si>
  <si>
    <t>ADAN GAVIÑO ZEPEDA</t>
  </si>
  <si>
    <t>SERGIO PAREDES PEREZ</t>
  </si>
  <si>
    <t>ASEO PLAZA</t>
  </si>
  <si>
    <t>JOSE OCHOA TORRES</t>
  </si>
  <si>
    <t>BEATRIZ ADRIANA OROZCO AVILA</t>
  </si>
  <si>
    <t>INTENDENTE AUDITORIO</t>
  </si>
  <si>
    <t>AZUCENA CORONA TEJADA</t>
  </si>
  <si>
    <t>INTENDENTE SAN MIGUEL</t>
  </si>
  <si>
    <t>JORGE GUDIÑO SAHAGUN</t>
  </si>
  <si>
    <t>CHOFER ASEO PUBLICO</t>
  </si>
  <si>
    <t>OMAR OSWALDO CALATA</t>
  </si>
  <si>
    <t>MANUEL BARRAGAN RENTERIA</t>
  </si>
  <si>
    <t>HECTOR ALONSO MACIAS MONTES</t>
  </si>
  <si>
    <t>OPERADOR DE MAQUINARIA</t>
  </si>
  <si>
    <t>JOSE DE JESUS ORTIZ CHAVEZ</t>
  </si>
  <si>
    <t>HUGO ALBERTO VARGAS HARO</t>
  </si>
  <si>
    <t>IGNACIO PONCE VAZQUEZ</t>
  </si>
  <si>
    <t>YONI GARCIA MADRIGAL</t>
  </si>
  <si>
    <t>JOSE DE JESUS TOSCANO MONTAÑO</t>
  </si>
  <si>
    <t>MARTHA RENTERIA VEGA</t>
  </si>
  <si>
    <t>RODOLFO RODRIGUEZ LOPEZ</t>
  </si>
  <si>
    <t>CECILIA HERNANDEZ PEREZ</t>
  </si>
  <si>
    <t>KARLA REBECA DIAZ RUIZ</t>
  </si>
  <si>
    <t>PRIMITIVO RUIZ CONTRERAS</t>
  </si>
  <si>
    <t>ARTESANO</t>
  </si>
  <si>
    <t>JOSE GUADALUPE BARBOZA ANAYA</t>
  </si>
  <si>
    <t>VERONICA CRISTINA SOSA MARIN</t>
  </si>
  <si>
    <t>CENTRO DE SALUD</t>
  </si>
  <si>
    <t>GUILLERMO CRUZ VALLE</t>
  </si>
  <si>
    <t>QUIMICO FARMACOBIOLOGO</t>
  </si>
  <si>
    <t>KENIA ROXANA LOMELI LOPEZ</t>
  </si>
  <si>
    <t>COMEDOR ASISTENCIAL</t>
  </si>
  <si>
    <t>ABEL ZACARIAS ZEPEDA</t>
  </si>
  <si>
    <t>CONSUELO CHAVEZ HARO</t>
  </si>
  <si>
    <t>BEATRIZ JIMENEZ PECINA</t>
  </si>
  <si>
    <t>ANA ALICIA VARGAS MONTES</t>
  </si>
  <si>
    <t>AUXILIAR DE REGISTRO CIVIL 02 DE CITALA</t>
  </si>
  <si>
    <t>RAUL CELIS RENTERIA</t>
  </si>
  <si>
    <t>IVAN ZEPEDA HERNANDEZ</t>
  </si>
  <si>
    <t>JORGE HERNANDEZ ISIDRO</t>
  </si>
  <si>
    <t xml:space="preserve">AUXILIAR  </t>
  </si>
  <si>
    <t>RECAUDADOR</t>
  </si>
  <si>
    <t>ALONSO OBLEA FLORES</t>
  </si>
  <si>
    <t>AUXILIAR OFICIAL MAYOR</t>
  </si>
  <si>
    <t>LUIS MIGUEL ZEPEDA LEAL</t>
  </si>
  <si>
    <t>MARTHA PRADO LUPERCIO</t>
  </si>
  <si>
    <t>JOSE VALENCIA MENDOZA</t>
  </si>
  <si>
    <t>HILARIO LUEVANO RODRIGUEZ</t>
  </si>
  <si>
    <t>SERGIO ORTIZ SALAZAR</t>
  </si>
  <si>
    <t>SECRETARIA COMANDANCIA</t>
  </si>
  <si>
    <t>TANIA ELIZABETH TORRES AVILA</t>
  </si>
  <si>
    <t>BARRENDERO INGRESO PRINCIPAL</t>
  </si>
  <si>
    <t>BAÑOS PUBLICOS</t>
  </si>
  <si>
    <t>SALOME SAHAGUN GONZALEZ</t>
  </si>
  <si>
    <t>MAESTRO DE MUSICA</t>
  </si>
  <si>
    <t>MARIA DE LOS ANGELES ORTIZ MONTES</t>
  </si>
  <si>
    <t>AUXILIAR DE ESCUELA PRIMARIA AGUSTIN YAÑEZ</t>
  </si>
  <si>
    <t>MARIA GARCIA ARIAS</t>
  </si>
  <si>
    <t xml:space="preserve">INTENDENTE EN JARDIN DE NIÑOS SOR JUANA INES </t>
  </si>
  <si>
    <t>MARTIN RIJAS CHAVEZ</t>
  </si>
  <si>
    <t>ENCARGADO DE CARCAMO EN SAN JOSE DE GRACIA</t>
  </si>
  <si>
    <t>DOMINGO CARDONA PINEDA</t>
  </si>
  <si>
    <t>FONTANERO COL DEL GAVILAN</t>
  </si>
  <si>
    <t>APOLINAR BARRAGAN RENTERIA</t>
  </si>
  <si>
    <t>MODULO</t>
  </si>
  <si>
    <t>TERESA ARIAS RODRIGUEZ</t>
  </si>
  <si>
    <t>INTENDENTE DE BIBLIOTECA PUBLICA TEOCUITATLAN</t>
  </si>
  <si>
    <t>JUAN ENRIQUE LOMELI OBLEA</t>
  </si>
  <si>
    <t>PASANTE DE MECANICO</t>
  </si>
  <si>
    <t>NICOLAS MONTES SOLORZANO</t>
  </si>
  <si>
    <t>JUAN CARLOS CISNEROS</t>
  </si>
  <si>
    <t>GUILLERMO PADILLA PONCE</t>
  </si>
  <si>
    <t>INTENDENTE CANCHA DE FUTBOL TIERRA BLANCA</t>
  </si>
  <si>
    <t>MARIA DE LOS ANGELES SERRANO</t>
  </si>
  <si>
    <t>INTENDENTE PREESCOLAR TIERRA BLANCA</t>
  </si>
  <si>
    <t>SUSANA MOTA LEAL</t>
  </si>
  <si>
    <t>INTENDENTE PRIMARIA TIERRA BLANCA</t>
  </si>
  <si>
    <t>ADRIANA LIZBETH RODRIGUEZ</t>
  </si>
  <si>
    <t>NORMA LARA GUITIERREZ</t>
  </si>
  <si>
    <t>NORMA LOMELI LEAL</t>
  </si>
  <si>
    <t>INTENDENTE PREESCOLAR MILPILLAS</t>
  </si>
  <si>
    <t>MIREYA RODRIGUEZ GARIBAY</t>
  </si>
  <si>
    <t>NIÑERA P´REESCOLAR MILPILLAS</t>
  </si>
  <si>
    <t>MARIA ANET RODRIGUEZ GRANADOS</t>
  </si>
  <si>
    <t>INTENDENTE ESCUELA PRIMARIA</t>
  </si>
  <si>
    <t>INTENDENTE TELESECUNDARIA MILPILLAS</t>
  </si>
  <si>
    <t>MARIA ISABEL ESPERANZA MEDINA CARRILLO</t>
  </si>
  <si>
    <t>ZOILA DEL ROCIO LARA FLORES</t>
  </si>
  <si>
    <t>ENCARGADO DE CARCAMO EN MILPILLAS</t>
  </si>
  <si>
    <t>CELINA CORONEL BARAJAS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</si>
  <si>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</si>
  <si>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APOYOS. DEL 16 AL 31 DE OCTUBRE DE 2015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</si>
  <si>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</si>
  <si>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LISTA EVENTUALES DEL 16 AL 31 DE OCTUBRE DE 2015</t>
  </si>
  <si>
    <t>EVENTUALES</t>
  </si>
  <si>
    <t>AUXILIAR DE OFICINA</t>
  </si>
  <si>
    <t>CHOFER PRESIDENCIA</t>
  </si>
  <si>
    <t>LISTA DE PERSONAS PARA PAGAR CON ORDEN DE PAGO 16 AL 31 DE OCTUBRE DE 2015</t>
  </si>
  <si>
    <t>ORDEN DE PAGO</t>
  </si>
  <si>
    <t>LUIS EDUARDO JIMENEZ RIVERA</t>
  </si>
  <si>
    <t>FRANCISCO MACHUCA PEREZ</t>
  </si>
  <si>
    <t>CHOFER CAMION</t>
  </si>
  <si>
    <t>RAFAEL FILEMON HARO MEJIA</t>
  </si>
  <si>
    <t>AUXILIAR CASA DE DIA</t>
  </si>
  <si>
    <t>COCINERA CASA DE DIA</t>
  </si>
  <si>
    <t>JEFE DE PARAMEDICOS</t>
  </si>
  <si>
    <t>MEDICO MUNICIPAL</t>
  </si>
  <si>
    <t>ENCARGADO DE DEPORTES</t>
  </si>
  <si>
    <t>MAESTROS</t>
  </si>
  <si>
    <t>CORDINADORA CE MUJER</t>
  </si>
  <si>
    <t xml:space="preserve">RAMON RODRIGUEZ </t>
  </si>
  <si>
    <t>SECRETARIOS DE SINDICO</t>
  </si>
  <si>
    <t>ENRIQUE LUEVANOS RODRIGUEZ</t>
  </si>
  <si>
    <t>ADIBI RAMOS HURTADO</t>
  </si>
  <si>
    <t>MA DOLORES RAMOS HURTADO</t>
  </si>
  <si>
    <t>INTENDENTE DELEGACION CITALA</t>
  </si>
  <si>
    <t>INTENDENTE PLAZA CITALA</t>
  </si>
  <si>
    <t>MARTIN R0JAS CHAVEZ</t>
  </si>
  <si>
    <t>ELOISA ZAMARRIPA MARTINEZ</t>
  </si>
  <si>
    <t>JOSE ANTONIO GALVEZ CASTELLANOS</t>
  </si>
  <si>
    <t>INTENDENTE PANTEON SAN JUAN CITALA</t>
  </si>
  <si>
    <t>INTENDENTE ESCUELA PRIMARIA J. VICENTE NEGRETE</t>
  </si>
  <si>
    <t>NIÑERA PREESCOLAR MILPILLAS</t>
  </si>
  <si>
    <t>PAGO DEL 16 AL 31 DE OCTUBRE DE 2015</t>
  </si>
  <si>
    <t>MARIA ELENA MORENO DIAZ</t>
  </si>
  <si>
    <t>GUZBERTO TERRIQUEZ TERRIQUEZ</t>
  </si>
  <si>
    <t>AGENTE MUNICIPAL DE ATOTONILCO</t>
  </si>
  <si>
    <t>AGENTE MUNICIPAL DE LA LOBERA</t>
  </si>
  <si>
    <t>JOSE NOE HERNANDEZ SOTELO</t>
  </si>
  <si>
    <t>AGENTE MUNICIPAL DE RANCHO NUEVO</t>
  </si>
  <si>
    <t>DANIEL CARRASCO CHAVEZ</t>
  </si>
  <si>
    <t>AGENTE MUNICIPAL DE SANTA ROSA</t>
  </si>
  <si>
    <t>J. JESUS ALCALA RAMIREZ</t>
  </si>
  <si>
    <t>AGENTE MUNICIPAL DE LA RUEDA</t>
  </si>
  <si>
    <t>DANIEL SAHAGUN GARCIA</t>
  </si>
  <si>
    <t>AGENTE MUNICIPAL DE LA VILLITA</t>
  </si>
  <si>
    <t>MACRINA PADILLA BARAJAS</t>
  </si>
  <si>
    <t>AGENTE MUNICIPAL DE GAVILAN EL PROGRESO</t>
  </si>
  <si>
    <t>MANUEL VAZQUEZ BRAMBILA</t>
  </si>
  <si>
    <t>AGENTE MUNICIPAL DE CUATESQUITE</t>
  </si>
  <si>
    <t>SAUL GARCIA ANAYA</t>
  </si>
  <si>
    <t>DELEGADO MUNICIPAL DE SAN JOSE DE GRACIA</t>
  </si>
  <si>
    <t>MAXIMINO GUERRERO RODRIHUEZ</t>
  </si>
  <si>
    <t>AGENTE MUNICIPAL DE LA MILPILLA</t>
  </si>
  <si>
    <t>FRANCISCO JAVIER MARTINEZ MONTES</t>
  </si>
  <si>
    <t>DELEGADO MUNICIPAL DE CITALA</t>
  </si>
  <si>
    <t>RAMIRO HERRERA CRUZ</t>
  </si>
  <si>
    <t>AGENTE MUNICIPAL DE AGUA HONDA</t>
  </si>
  <si>
    <t>MARTHA MONTES HERNANDEZ</t>
  </si>
  <si>
    <t>AGENTE MUNICIPAL DE LA HIGUERA</t>
  </si>
  <si>
    <t>RAUL HARO CASTELLANOS</t>
  </si>
  <si>
    <t>AGENTE MUNICIPAL DE PUERTA DE RAMIREZ</t>
  </si>
  <si>
    <t>RAMIRO PADILLA MACIAS</t>
  </si>
  <si>
    <t>AGENTE MUNICIPAL DE CHAMACUERO</t>
  </si>
  <si>
    <t>JUANA MACHUCA MACIAS</t>
  </si>
  <si>
    <t>AGENTE MUNICIPAL DE SANTA FE</t>
  </si>
  <si>
    <t>JOSE FELIPE PONCE LOPEZ</t>
  </si>
  <si>
    <t>AGENTE MUNICIPAL DE TIERRA BLANCA</t>
  </si>
  <si>
    <t>GILDARDO MEZA QUIÑONES</t>
  </si>
  <si>
    <t>AGENTE MUNICIPAL DE TEHUANTEPEC</t>
  </si>
  <si>
    <t>JUAN RAMIREZ BAEZA</t>
  </si>
  <si>
    <t>EDGAR VARGAS MONTES</t>
  </si>
  <si>
    <t>JUEZ MUNICIPAL</t>
  </si>
  <si>
    <t>JOSE LUIS SEVILLA BARBOZA</t>
  </si>
  <si>
    <t>ANTONIO SANCHEZ NAVARRO</t>
  </si>
  <si>
    <t>MOSO</t>
  </si>
  <si>
    <t>LABORATORIO</t>
  </si>
  <si>
    <t>OLGA MARIA PONCE GOMEZ</t>
  </si>
  <si>
    <t>DIFERENTES AREAS</t>
  </si>
  <si>
    <t>ENCARGADO DE CARCAMO SAN JOSE DE GRACIA</t>
  </si>
  <si>
    <t>ANDRES PADILLA RENTERIA</t>
  </si>
  <si>
    <t>JOSE EDILBERTO OLIVARES ANGUIANO</t>
  </si>
  <si>
    <t>FELIPE DE JESUS OROZCO GARCIA</t>
  </si>
  <si>
    <t>JUAN MENDOZA GUZMAN</t>
  </si>
  <si>
    <t>AUXILIAR OBRAS PUBLICAS</t>
  </si>
  <si>
    <t>FONTANERO COL EL GAVILAN</t>
  </si>
  <si>
    <t>MOSO PANTEON TEOCUITATLAN</t>
  </si>
  <si>
    <t>MARIA GUADALUPE IBAÑEZ DELGADILLO</t>
  </si>
  <si>
    <t>AUXILIAR COMEDOR ASISTENCIAL</t>
  </si>
  <si>
    <t>CITLALITL ALEJANDRA CUEVA GONZALEZ</t>
  </si>
  <si>
    <t>AUXILIAR LABORATORIO</t>
  </si>
  <si>
    <t>MAESTRO DE CHARRERIA</t>
  </si>
  <si>
    <t>RECEPCIONISTA</t>
  </si>
  <si>
    <t>LORENA GARCIA CONTRERAS</t>
  </si>
  <si>
    <t>CONMUTADOR</t>
  </si>
  <si>
    <t>LETICIA PEREZ GONZALEZ</t>
  </si>
  <si>
    <t>MARIA DE JESUS YANET PADILLA YERENA</t>
  </si>
  <si>
    <t>MAESTRA PREESCOLAR SANTA ROSA</t>
  </si>
  <si>
    <t>CASETA DE CITALA / MATUTINO</t>
  </si>
  <si>
    <t>ROSA ELENA GONZALEZ GOMEZ</t>
  </si>
  <si>
    <t>ELIDA MACIAS BRANVILA</t>
  </si>
  <si>
    <t>MAESTRA EN PREESCOLAR DE CHAMACUERO</t>
  </si>
  <si>
    <t>ENRIQUE LUEVANO RODRIGUEZ</t>
  </si>
  <si>
    <t>ASEO INGRESO PRINCIPAL</t>
  </si>
  <si>
    <t>MANUEL GAMBOA GONZALEZ</t>
  </si>
  <si>
    <t>MANUELA TORRES GARCIA</t>
  </si>
  <si>
    <t>VERONICA GUADALUPE SALCEDO V</t>
  </si>
  <si>
    <t>ROGELIO SANCHEZ IÑIGEZ</t>
  </si>
  <si>
    <t>JORGE LUIS HERNANDEZ PEREZ</t>
  </si>
  <si>
    <t>JOSE AVILA IZOLA</t>
  </si>
  <si>
    <t>IRMA CRUZ ACERO</t>
  </si>
  <si>
    <t>DINO SOLIS TORRES</t>
  </si>
  <si>
    <t>INSTITUCIONES DE ENSEÑANZA</t>
  </si>
  <si>
    <t>ASEO DE BIBLIOTECA PUBLICA</t>
  </si>
  <si>
    <t>ADRIANA LIZBETH RODRIGUEZ SOTO</t>
  </si>
  <si>
    <t>INTENDENTE EN PRESSCOLAR PARAISO INFANTIL</t>
  </si>
  <si>
    <t>MARIA REBECA SANCHEZ GUIZAR</t>
  </si>
  <si>
    <t>RUHT ZACARIAS RODRIGUEZ</t>
  </si>
  <si>
    <t xml:space="preserve"> </t>
  </si>
  <si>
    <t>JESUS ANGEL MEZA GUZMAN</t>
  </si>
  <si>
    <t>J JESUS VILLA GARCIA</t>
  </si>
  <si>
    <t>OLIVIA MONTES PEREZ</t>
  </si>
  <si>
    <t>CRESCENCIO SEVILLA PONCE</t>
  </si>
  <si>
    <t>ARMANDO GONZALEZ GAMBOA</t>
  </si>
  <si>
    <t>ENCARGADO DE INTENDENCIA EN DELEGACION DE SAN JUAN CITALA</t>
  </si>
  <si>
    <t>ASEO PLAZA TEHUANTEPEC</t>
  </si>
  <si>
    <t>ASEO PLAZA TEOCUITALAN</t>
  </si>
  <si>
    <t>MARIA DOLORES CASTILLO CASTAÑEDA</t>
  </si>
  <si>
    <t>ENCARGADO DE SERVICIOS PUBLICOS MUNICIPALES</t>
  </si>
  <si>
    <t>J. JESUS  SAHAGUN VARGAS</t>
  </si>
  <si>
    <t>INSPECTOR DE GANADERIA</t>
  </si>
  <si>
    <t>MARGARITA AVILA MATEO</t>
  </si>
  <si>
    <t>SOFIA HERNANDEZ ISIDRO</t>
  </si>
  <si>
    <t>FRANCISCO JAVIER BARBOSA SANCHEZ</t>
  </si>
  <si>
    <t>MONICA GUDIÑO SAHAGUN</t>
  </si>
  <si>
    <t>AUXILIAR REGISTRO CIVIL CITALA 02</t>
  </si>
  <si>
    <t>ASEO PLAZA TEOCUITATLAN</t>
  </si>
  <si>
    <t>JOSE MIGUEL GARCIA GARCIA</t>
  </si>
  <si>
    <t>AUXILIAR FOMENTO ECONOMICO Y DESARROLLO SOCIAL</t>
  </si>
  <si>
    <r>
      <t>o</t>
    </r>
    <r>
      <rPr>
        <b/>
        <sz val="16"/>
        <color indexed="10"/>
        <rFont val="Arial"/>
        <family val="2"/>
      </rPr>
      <t xml:space="preserve"> (A Favor)</t>
    </r>
  </si>
  <si>
    <t xml:space="preserve">MARIA DEL CARMEN GARCIA VELAZCO </t>
  </si>
  <si>
    <t>AURELIO SANCHEZ VIDRIO</t>
  </si>
  <si>
    <t>PRIMITIVO PADILLA SERRANO</t>
  </si>
  <si>
    <t>AZUCENA  JIMENEZ GONZALEZ</t>
  </si>
  <si>
    <t xml:space="preserve">PSICOLOGA </t>
  </si>
  <si>
    <t>JUAN ADRIAN MORENO JIMENEZ</t>
  </si>
  <si>
    <t>JOSE MENDOZA MORALES</t>
  </si>
  <si>
    <t>IGNACIO MONTES BAÑALES</t>
  </si>
  <si>
    <t>RICARDO MANUEL CASILLAS CHAVOYA</t>
  </si>
  <si>
    <t>DEMETRIO JIMENEZ VILLA</t>
  </si>
  <si>
    <t>PRESTAMOS</t>
  </si>
  <si>
    <t>CAJA POPULAR</t>
  </si>
  <si>
    <t>PERSONAL</t>
  </si>
  <si>
    <t xml:space="preserve">CAJA </t>
  </si>
  <si>
    <t xml:space="preserve">PRESTAMOS </t>
  </si>
  <si>
    <t>AL PERSONAL</t>
  </si>
  <si>
    <t>CAJA</t>
  </si>
  <si>
    <t>OBLATOS</t>
  </si>
  <si>
    <t>DANIEL MADRIGAL VACA</t>
  </si>
  <si>
    <t>MA ROSALINA ANZALDO CANDELARIO</t>
  </si>
  <si>
    <t>HUMBERTO GARCIA ESTRADA</t>
  </si>
  <si>
    <t>Al Personal</t>
  </si>
  <si>
    <t>PABLO RODRIGUEZ SOTELO</t>
  </si>
  <si>
    <t>APOYO A INSTITUCIONES DE ENSEÑANZA DE 16 AL 31 DE JULIO  DE 2016</t>
  </si>
  <si>
    <t>NOMINA DEL 01 AL 15 DE AGOSTO DE 2016</t>
  </si>
  <si>
    <t>GILBERTO QUIÑONEZ MEJIA</t>
  </si>
  <si>
    <t>ENCARGADO DE EGRESOS TESORERIA</t>
  </si>
  <si>
    <t>LISTA EVENTUALES DEL 01 AL 15 DE AGOSTO DE 2016</t>
  </si>
  <si>
    <t>ROBERTO CARBAJAL FERMIN</t>
  </si>
</sst>
</file>

<file path=xl/styles.xml><?xml version="1.0" encoding="utf-8"?>
<styleSheet xmlns="http://schemas.openxmlformats.org/spreadsheetml/2006/main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  <numFmt numFmtId="171" formatCode="#,##0.000000"/>
    <numFmt numFmtId="172" formatCode="#,##0.000"/>
    <numFmt numFmtId="173" formatCode="#,##0.00;[Red]#,##0.00"/>
    <numFmt numFmtId="174" formatCode="#,##0.000_ ;[Red]\-#,##0.000\ "/>
    <numFmt numFmtId="175" formatCode="&quot;$&quot;#,##0.0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u/>
      <sz val="8"/>
      <color indexed="12"/>
      <name val="Arial"/>
      <family val="2"/>
    </font>
    <font>
      <b/>
      <i/>
      <sz val="12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u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b/>
      <sz val="12"/>
      <color indexed="18"/>
      <name val="Verdana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color indexed="18"/>
      <name val="Verdana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2"/>
      <name val="Arial"/>
      <family val="2"/>
    </font>
    <font>
      <b/>
      <sz val="14"/>
      <color indexed="18"/>
      <name val="Arial"/>
      <family val="2"/>
    </font>
    <font>
      <sz val="11"/>
      <color theme="1"/>
      <name val="Arial"/>
      <family val="2"/>
    </font>
    <font>
      <b/>
      <sz val="10"/>
      <color indexed="1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indexed="12"/>
      <name val="Arial"/>
      <family val="2"/>
    </font>
    <font>
      <b/>
      <sz val="12"/>
      <color rgb="FFFF0000"/>
      <name val="Arial"/>
      <family val="2"/>
    </font>
    <font>
      <b/>
      <sz val="16"/>
      <color indexed="18"/>
      <name val="Verdana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u/>
      <sz val="16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</cellStyleXfs>
  <cellXfs count="867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5" fillId="0" borderId="0" xfId="4" applyNumberFormat="1" applyFont="1" applyProtection="1"/>
    <xf numFmtId="167" fontId="7" fillId="0" borderId="0" xfId="4" applyProtection="1"/>
    <xf numFmtId="4" fontId="5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167" fontId="7" fillId="2" borderId="0" xfId="4" applyFill="1" applyAlignment="1" applyProtection="1">
      <alignment horizontal="centerContinuous"/>
    </xf>
    <xf numFmtId="167" fontId="7" fillId="0" borderId="0" xfId="4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4" fontId="10" fillId="0" borderId="0" xfId="4" applyNumberFormat="1" applyFont="1" applyBorder="1" applyAlignment="1" applyProtection="1">
      <alignment horizontal="centerContinuous"/>
    </xf>
    <xf numFmtId="4" fontId="11" fillId="0" borderId="0" xfId="4" applyNumberFormat="1" applyFont="1" applyBorder="1" applyProtection="1"/>
    <xf numFmtId="0" fontId="1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4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/>
    <xf numFmtId="0" fontId="15" fillId="0" borderId="0" xfId="0" applyFont="1" applyAlignment="1" applyProtection="1">
      <alignment horizontal="centerContinuous"/>
    </xf>
    <xf numFmtId="167" fontId="16" fillId="0" borderId="0" xfId="4" applyFont="1" applyAlignment="1" applyProtection="1">
      <alignment horizontal="centerContinuous"/>
    </xf>
    <xf numFmtId="167" fontId="12" fillId="0" borderId="0" xfId="4" applyFont="1" applyAlignment="1" applyProtection="1">
      <alignment horizontal="centerContinuous"/>
    </xf>
    <xf numFmtId="167" fontId="7" fillId="0" borderId="0" xfId="4" applyAlignment="1" applyProtection="1">
      <alignment horizontal="centerContinuous"/>
    </xf>
    <xf numFmtId="3" fontId="14" fillId="0" borderId="0" xfId="4" quotePrefix="1" applyNumberFormat="1" applyFont="1" applyBorder="1" applyAlignment="1" applyProtection="1">
      <alignment horizontal="fill"/>
    </xf>
    <xf numFmtId="0" fontId="18" fillId="0" borderId="0" xfId="0" applyFont="1" applyAlignment="1" applyProtection="1">
      <alignment horizontal="centerContinuous"/>
    </xf>
    <xf numFmtId="167" fontId="12" fillId="0" borderId="0" xfId="4" applyFont="1" applyProtection="1"/>
    <xf numFmtId="167" fontId="3" fillId="0" borderId="0" xfId="4" applyFont="1" applyAlignment="1" applyProtection="1">
      <alignment horizontal="centerContinuous"/>
    </xf>
    <xf numFmtId="167" fontId="5" fillId="0" borderId="0" xfId="4" applyFont="1" applyProtection="1"/>
    <xf numFmtId="167" fontId="5" fillId="0" borderId="0" xfId="4" applyFont="1" applyAlignment="1" applyProtection="1">
      <alignment horizontal="centerContinuous"/>
    </xf>
    <xf numFmtId="3" fontId="14" fillId="0" borderId="0" xfId="4" applyNumberFormat="1" applyFont="1" applyBorder="1" applyProtection="1"/>
    <xf numFmtId="167" fontId="17" fillId="0" borderId="0" xfId="4" applyFont="1" applyAlignment="1" applyProtection="1">
      <alignment horizontal="center"/>
    </xf>
    <xf numFmtId="167" fontId="17" fillId="0" borderId="0" xfId="4" applyFont="1" applyProtection="1"/>
    <xf numFmtId="167" fontId="14" fillId="0" borderId="0" xfId="4" applyFont="1" applyProtection="1"/>
    <xf numFmtId="4" fontId="14" fillId="0" borderId="0" xfId="4" applyNumberFormat="1" applyFont="1" applyProtection="1"/>
    <xf numFmtId="10" fontId="14" fillId="0" borderId="0" xfId="4" applyNumberFormat="1" applyFont="1" applyProtection="1"/>
    <xf numFmtId="9" fontId="14" fillId="0" borderId="0" xfId="4" applyNumberFormat="1" applyFont="1" applyProtection="1"/>
    <xf numFmtId="165" fontId="14" fillId="0" borderId="0" xfId="5" applyNumberFormat="1" applyFont="1" applyBorder="1" applyProtection="1"/>
    <xf numFmtId="4" fontId="14" fillId="0" borderId="0" xfId="4" applyNumberFormat="1" applyFont="1" applyBorder="1" applyAlignment="1" applyProtection="1">
      <alignment horizontal="left" vertical="top"/>
    </xf>
    <xf numFmtId="3" fontId="14" fillId="0" borderId="0" xfId="4" applyNumberFormat="1" applyFont="1" applyBorder="1" applyAlignment="1" applyProtection="1">
      <alignment vertical="top"/>
    </xf>
    <xf numFmtId="9" fontId="14" fillId="0" borderId="0" xfId="5" applyFont="1" applyBorder="1" applyProtection="1"/>
    <xf numFmtId="4" fontId="14" fillId="0" borderId="0" xfId="4" applyNumberFormat="1" applyFont="1" applyBorder="1" applyAlignment="1" applyProtection="1">
      <alignment vertical="top"/>
    </xf>
    <xf numFmtId="4" fontId="14" fillId="0" borderId="0" xfId="4" quotePrefix="1" applyNumberFormat="1" applyFont="1" applyBorder="1" applyAlignment="1" applyProtection="1">
      <alignment horizontal="center"/>
    </xf>
    <xf numFmtId="0" fontId="6" fillId="0" borderId="0" xfId="0" applyFont="1" applyProtection="1"/>
    <xf numFmtId="9" fontId="14" fillId="0" borderId="0" xfId="5" applyFont="1" applyProtection="1">
      <protection locked="0"/>
    </xf>
    <xf numFmtId="0" fontId="14" fillId="0" borderId="0" xfId="0" applyFont="1" applyProtection="1"/>
    <xf numFmtId="0" fontId="14" fillId="0" borderId="0" xfId="0" applyFont="1" applyBorder="1" applyProtection="1"/>
    <xf numFmtId="4" fontId="19" fillId="0" borderId="0" xfId="4" applyNumberFormat="1" applyFont="1" applyBorder="1" applyAlignment="1" applyProtection="1">
      <alignment horizontal="left"/>
    </xf>
    <xf numFmtId="4" fontId="17" fillId="0" borderId="0" xfId="4" applyNumberFormat="1" applyFont="1" applyBorder="1" applyAlignment="1" applyProtection="1">
      <alignment horizontal="left"/>
    </xf>
    <xf numFmtId="4" fontId="14" fillId="0" borderId="0" xfId="4" applyNumberFormat="1" applyFont="1" applyBorder="1" applyProtection="1">
      <protection locked="0"/>
    </xf>
    <xf numFmtId="0" fontId="21" fillId="0" borderId="0" xfId="0" applyFont="1" applyProtection="1"/>
    <xf numFmtId="0" fontId="20" fillId="0" borderId="0" xfId="0" applyFont="1" applyProtection="1"/>
    <xf numFmtId="0" fontId="22" fillId="0" borderId="0" xfId="0" applyFont="1" applyProtection="1"/>
    <xf numFmtId="0" fontId="2" fillId="0" borderId="0" xfId="0" applyFont="1" applyProtection="1"/>
    <xf numFmtId="4" fontId="5" fillId="0" borderId="0" xfId="4" applyNumberFormat="1" applyFont="1" applyBorder="1" applyProtection="1"/>
    <xf numFmtId="38" fontId="11" fillId="0" borderId="0" xfId="4" applyNumberFormat="1" applyFont="1" applyBorder="1" applyProtection="1"/>
    <xf numFmtId="168" fontId="5" fillId="0" borderId="0" xfId="3" applyNumberFormat="1" applyFont="1" applyBorder="1" applyProtection="1"/>
    <xf numFmtId="164" fontId="5" fillId="0" borderId="0" xfId="3" applyFont="1" applyProtection="1"/>
    <xf numFmtId="3" fontId="5" fillId="0" borderId="0" xfId="4" applyNumberFormat="1" applyFont="1" applyProtection="1"/>
    <xf numFmtId="4" fontId="18" fillId="3" borderId="0" xfId="4" applyNumberFormat="1" applyFont="1" applyFill="1" applyProtection="1"/>
    <xf numFmtId="4" fontId="5" fillId="3" borderId="0" xfId="4" applyNumberFormat="1" applyFont="1" applyFill="1" applyProtection="1"/>
    <xf numFmtId="167" fontId="4" fillId="0" borderId="0" xfId="4" applyFont="1" applyAlignment="1" applyProtection="1">
      <alignment horizontal="right"/>
    </xf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5" fillId="0" borderId="1" xfId="0" applyFont="1" applyBorder="1" applyAlignment="1" applyProtection="1">
      <alignment horizontal="center"/>
    </xf>
    <xf numFmtId="0" fontId="25" fillId="0" borderId="1" xfId="0" applyFont="1" applyBorder="1" applyAlignment="1" applyProtection="1">
      <alignment horizontal="fill"/>
    </xf>
    <xf numFmtId="0" fontId="25" fillId="0" borderId="0" xfId="0" applyFont="1" applyAlignment="1" applyProtection="1">
      <alignment horizontal="fill"/>
    </xf>
    <xf numFmtId="39" fontId="25" fillId="0" borderId="1" xfId="0" applyNumberFormat="1" applyFont="1" applyBorder="1" applyProtection="1"/>
    <xf numFmtId="10" fontId="25" fillId="0" borderId="1" xfId="0" applyNumberFormat="1" applyFont="1" applyBorder="1" applyProtection="1"/>
    <xf numFmtId="39" fontId="25" fillId="0" borderId="0" xfId="0" applyNumberFormat="1" applyFont="1" applyProtection="1"/>
    <xf numFmtId="39" fontId="25" fillId="0" borderId="2" xfId="0" applyNumberFormat="1" applyFont="1" applyBorder="1" applyProtection="1"/>
    <xf numFmtId="10" fontId="25" fillId="0" borderId="2" xfId="0" applyNumberFormat="1" applyFont="1" applyBorder="1" applyProtection="1"/>
    <xf numFmtId="0" fontId="25" fillId="0" borderId="2" xfId="0" applyFont="1" applyBorder="1" applyProtection="1"/>
    <xf numFmtId="0" fontId="27" fillId="0" borderId="0" xfId="0" applyFont="1" applyProtection="1"/>
    <xf numFmtId="0" fontId="26" fillId="0" borderId="0" xfId="0" applyFont="1" applyProtection="1">
      <protection locked="0"/>
    </xf>
    <xf numFmtId="39" fontId="25" fillId="0" borderId="1" xfId="0" applyNumberFormat="1" applyFont="1" applyBorder="1" applyProtection="1">
      <protection locked="0"/>
    </xf>
    <xf numFmtId="10" fontId="25" fillId="0" borderId="1" xfId="0" applyNumberFormat="1" applyFont="1" applyBorder="1" applyProtection="1">
      <protection locked="0"/>
    </xf>
    <xf numFmtId="39" fontId="25" fillId="0" borderId="1" xfId="0" applyNumberFormat="1" applyFont="1" applyFill="1" applyBorder="1" applyProtection="1">
      <protection locked="0"/>
    </xf>
    <xf numFmtId="0" fontId="28" fillId="0" borderId="3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3" fontId="4" fillId="0" borderId="1" xfId="2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" fontId="5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Border="1" applyAlignment="1" applyProtection="1">
      <alignment horizontal="right"/>
    </xf>
    <xf numFmtId="1" fontId="3" fillId="0" borderId="0" xfId="2" applyNumberFormat="1" applyFont="1" applyBorder="1" applyAlignment="1" applyProtection="1">
      <alignment horizontal="right"/>
    </xf>
    <xf numFmtId="1" fontId="3" fillId="0" borderId="7" xfId="2" applyNumberFormat="1" applyFont="1" applyFill="1" applyBorder="1" applyAlignment="1" applyProtection="1">
      <alignment horizontal="right"/>
    </xf>
    <xf numFmtId="1" fontId="3" fillId="0" borderId="0" xfId="2" applyNumberFormat="1" applyFont="1" applyFill="1" applyBorder="1" applyAlignment="1" applyProtection="1">
      <alignment horizontal="right"/>
    </xf>
    <xf numFmtId="0" fontId="32" fillId="0" borderId="0" xfId="0" applyFont="1" applyProtection="1"/>
    <xf numFmtId="0" fontId="5" fillId="0" borderId="8" xfId="0" applyFont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horizontal="right"/>
    </xf>
    <xf numFmtId="1" fontId="5" fillId="0" borderId="8" xfId="2" applyNumberFormat="1" applyFont="1" applyBorder="1" applyAlignment="1" applyProtection="1">
      <alignment horizontal="right"/>
    </xf>
    <xf numFmtId="1" fontId="5" fillId="4" borderId="9" xfId="2" applyNumberFormat="1" applyFont="1" applyFill="1" applyBorder="1" applyAlignment="1" applyProtection="1">
      <alignment horizontal="right"/>
    </xf>
    <xf numFmtId="1" fontId="5" fillId="4" borderId="8" xfId="2" applyNumberFormat="1" applyFont="1" applyFill="1" applyBorder="1" applyAlignment="1" applyProtection="1">
      <alignment horizontal="right"/>
    </xf>
    <xf numFmtId="1" fontId="3" fillId="0" borderId="8" xfId="2" applyNumberFormat="1" applyFont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3" fillId="0" borderId="1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  <protection locked="0"/>
    </xf>
    <xf numFmtId="169" fontId="14" fillId="0" borderId="10" xfId="2" applyNumberFormat="1" applyFont="1" applyBorder="1" applyAlignment="1" applyProtection="1">
      <alignment horizontal="right"/>
      <protection locked="0"/>
    </xf>
    <xf numFmtId="169" fontId="14" fillId="0" borderId="10" xfId="2" applyNumberFormat="1" applyFont="1" applyBorder="1" applyAlignment="1" applyProtection="1">
      <alignment horizontal="right"/>
    </xf>
    <xf numFmtId="169" fontId="14" fillId="4" borderId="10" xfId="2" applyNumberFormat="1" applyFont="1" applyFill="1" applyBorder="1" applyAlignment="1" applyProtection="1">
      <alignment horizontal="right"/>
    </xf>
    <xf numFmtId="10" fontId="14" fillId="4" borderId="10" xfId="5" applyNumberFormat="1" applyFont="1" applyFill="1" applyBorder="1" applyAlignment="1" applyProtection="1">
      <alignment horizontal="right"/>
    </xf>
    <xf numFmtId="169" fontId="17" fillId="0" borderId="11" xfId="2" applyNumberFormat="1" applyFont="1" applyBorder="1" applyAlignment="1" applyProtection="1">
      <alignment horizontal="right"/>
    </xf>
    <xf numFmtId="0" fontId="2" fillId="0" borderId="8" xfId="0" applyFont="1" applyBorder="1" applyProtection="1"/>
    <xf numFmtId="0" fontId="28" fillId="0" borderId="1" xfId="0" applyFont="1" applyBorder="1" applyAlignment="1" applyProtection="1">
      <alignment horizontal="center"/>
    </xf>
    <xf numFmtId="169" fontId="14" fillId="0" borderId="10" xfId="2" applyNumberFormat="1" applyFont="1" applyFill="1" applyBorder="1" applyAlignment="1" applyProtection="1">
      <alignment horizontal="right"/>
    </xf>
    <xf numFmtId="1" fontId="5" fillId="0" borderId="8" xfId="2" applyNumberFormat="1" applyFont="1" applyFill="1" applyBorder="1" applyAlignment="1" applyProtection="1">
      <alignment horizontal="left"/>
    </xf>
    <xf numFmtId="4" fontId="9" fillId="2" borderId="0" xfId="4" applyNumberFormat="1" applyFont="1" applyFill="1" applyAlignment="1" applyProtection="1">
      <alignment horizontal="centerContinuous"/>
      <protection locked="0"/>
    </xf>
    <xf numFmtId="4" fontId="12" fillId="2" borderId="0" xfId="4" applyNumberFormat="1" applyFont="1" applyFill="1" applyAlignment="1" applyProtection="1">
      <alignment horizontal="centerContinuous"/>
    </xf>
    <xf numFmtId="49" fontId="34" fillId="2" borderId="0" xfId="4" applyNumberFormat="1" applyFont="1" applyFill="1" applyAlignment="1" applyProtection="1">
      <alignment horizontal="centerContinuous"/>
      <protection locked="0"/>
    </xf>
    <xf numFmtId="169" fontId="14" fillId="0" borderId="0" xfId="4" applyNumberFormat="1" applyFont="1" applyBorder="1" applyProtection="1">
      <protection locked="0"/>
    </xf>
    <xf numFmtId="169" fontId="14" fillId="0" borderId="0" xfId="4" quotePrefix="1" applyNumberFormat="1" applyFont="1" applyBorder="1" applyAlignment="1" applyProtection="1">
      <alignment horizontal="fill"/>
    </xf>
    <xf numFmtId="169" fontId="14" fillId="0" borderId="0" xfId="4" applyNumberFormat="1" applyFont="1" applyBorder="1" applyProtection="1"/>
    <xf numFmtId="10" fontId="14" fillId="0" borderId="0" xfId="5" applyNumberFormat="1" applyFont="1" applyBorder="1" applyProtection="1"/>
    <xf numFmtId="169" fontId="14" fillId="0" borderId="0" xfId="4" applyNumberFormat="1" applyFont="1" applyBorder="1" applyAlignment="1" applyProtection="1">
      <alignment vertical="top"/>
    </xf>
    <xf numFmtId="169" fontId="6" fillId="0" borderId="0" xfId="0" applyNumberFormat="1" applyFont="1" applyProtection="1"/>
    <xf numFmtId="169" fontId="7" fillId="0" borderId="0" xfId="4" applyNumberFormat="1" applyProtection="1"/>
    <xf numFmtId="169" fontId="19" fillId="0" borderId="18" xfId="3" applyNumberFormat="1" applyFont="1" applyBorder="1" applyProtection="1"/>
    <xf numFmtId="169" fontId="17" fillId="0" borderId="19" xfId="3" applyNumberFormat="1" applyFont="1" applyBorder="1" applyProtection="1"/>
    <xf numFmtId="2" fontId="14" fillId="0" borderId="0" xfId="2" applyNumberFormat="1" applyFont="1" applyFill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right"/>
    </xf>
    <xf numFmtId="169" fontId="17" fillId="0" borderId="1" xfId="2" applyNumberFormat="1" applyFont="1" applyBorder="1" applyAlignment="1" applyProtection="1">
      <alignment horizontal="right"/>
    </xf>
    <xf numFmtId="1" fontId="14" fillId="0" borderId="0" xfId="2" applyNumberFormat="1" applyFont="1" applyBorder="1" applyAlignment="1" applyProtection="1">
      <alignment horizontal="right"/>
    </xf>
    <xf numFmtId="169" fontId="17" fillId="4" borderId="11" xfId="2" applyNumberFormat="1" applyFont="1" applyFill="1" applyBorder="1" applyAlignment="1" applyProtection="1">
      <alignment horizontal="right"/>
    </xf>
    <xf numFmtId="10" fontId="5" fillId="4" borderId="8" xfId="2" applyNumberFormat="1" applyFont="1" applyFill="1" applyBorder="1" applyAlignment="1" applyProtection="1">
      <alignment horizontal="right"/>
    </xf>
    <xf numFmtId="4" fontId="6" fillId="0" borderId="0" xfId="4" applyNumberFormat="1" applyFont="1" applyProtection="1"/>
    <xf numFmtId="10" fontId="6" fillId="0" borderId="0" xfId="4" applyNumberFormat="1" applyFont="1" applyProtection="1"/>
    <xf numFmtId="170" fontId="14" fillId="0" borderId="10" xfId="2" applyNumberFormat="1" applyFont="1" applyBorder="1" applyAlignment="1" applyProtection="1">
      <alignment horizontal="right"/>
      <protection locked="0"/>
    </xf>
    <xf numFmtId="43" fontId="0" fillId="0" borderId="0" xfId="2" applyFont="1" applyProtection="1"/>
    <xf numFmtId="4" fontId="12" fillId="3" borderId="0" xfId="4" applyNumberFormat="1" applyFont="1" applyFill="1" applyProtection="1"/>
    <xf numFmtId="169" fontId="14" fillId="0" borderId="10" xfId="0" applyNumberFormat="1" applyFont="1" applyFill="1" applyBorder="1" applyAlignment="1" applyProtection="1">
      <alignment horizontal="right"/>
      <protection locked="0"/>
    </xf>
    <xf numFmtId="4" fontId="2" fillId="0" borderId="0" xfId="4" applyNumberFormat="1" applyFont="1" applyProtection="1"/>
    <xf numFmtId="0" fontId="35" fillId="0" borderId="0" xfId="0" applyFont="1" applyProtection="1"/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1" fontId="4" fillId="0" borderId="3" xfId="0" applyNumberFormat="1" applyFont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" fontId="4" fillId="0" borderId="2" xfId="0" applyNumberFormat="1" applyFont="1" applyBorder="1" applyAlignment="1" applyProtection="1">
      <alignment horizontal="center"/>
    </xf>
    <xf numFmtId="1" fontId="28" fillId="0" borderId="1" xfId="0" applyNumberFormat="1" applyFont="1" applyBorder="1" applyAlignment="1" applyProtection="1">
      <alignment horizontal="center"/>
    </xf>
    <xf numFmtId="1" fontId="14" fillId="0" borderId="10" xfId="2" applyNumberFormat="1" applyFont="1" applyBorder="1" applyAlignment="1" applyProtection="1">
      <alignment horizontal="right"/>
    </xf>
    <xf numFmtId="1" fontId="17" fillId="0" borderId="11" xfId="2" applyNumberFormat="1" applyFont="1" applyBorder="1" applyAlignment="1" applyProtection="1">
      <alignment horizontal="right"/>
    </xf>
    <xf numFmtId="1" fontId="0" fillId="0" borderId="0" xfId="0" applyNumberFormat="1" applyProtection="1"/>
    <xf numFmtId="2" fontId="0" fillId="0" borderId="0" xfId="0" applyNumberFormat="1" applyProtection="1"/>
    <xf numFmtId="10" fontId="0" fillId="0" borderId="0" xfId="0" applyNumberFormat="1" applyProtection="1"/>
    <xf numFmtId="1" fontId="31" fillId="0" borderId="0" xfId="0" applyNumberFormat="1" applyFont="1" applyAlignment="1" applyProtection="1">
      <alignment horizontal="center"/>
    </xf>
    <xf numFmtId="1" fontId="30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2" fontId="0" fillId="5" borderId="0" xfId="0" applyNumberFormat="1" applyFill="1"/>
    <xf numFmtId="1" fontId="14" fillId="0" borderId="10" xfId="0" applyNumberFormat="1" applyFont="1" applyBorder="1" applyAlignment="1" applyProtection="1">
      <alignment horizontal="center"/>
    </xf>
    <xf numFmtId="1" fontId="2" fillId="0" borderId="10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Alignment="1" applyProtection="1">
      <alignment horizontal="center" wrapText="1"/>
      <protection locked="0"/>
    </xf>
    <xf numFmtId="1" fontId="14" fillId="0" borderId="10" xfId="0" applyNumberFormat="1" applyFont="1" applyBorder="1" applyAlignment="1" applyProtection="1">
      <alignment horizontal="center"/>
      <protection locked="0"/>
    </xf>
    <xf numFmtId="1" fontId="5" fillId="0" borderId="8" xfId="0" applyNumberFormat="1" applyFont="1" applyBorder="1" applyAlignment="1" applyProtection="1">
      <alignment horizontal="center"/>
    </xf>
    <xf numFmtId="1" fontId="2" fillId="0" borderId="8" xfId="0" applyNumberFormat="1" applyFont="1" applyBorder="1" applyProtection="1"/>
    <xf numFmtId="1" fontId="5" fillId="0" borderId="8" xfId="0" applyNumberFormat="1" applyFont="1" applyBorder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0" fontId="36" fillId="0" borderId="1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" fontId="17" fillId="0" borderId="11" xfId="2" applyNumberFormat="1" applyFont="1" applyBorder="1" applyAlignment="1" applyProtection="1">
      <alignment horizontal="right"/>
    </xf>
    <xf numFmtId="4" fontId="17" fillId="0" borderId="1" xfId="2" applyNumberFormat="1" applyFont="1" applyBorder="1" applyAlignment="1" applyProtection="1">
      <alignment horizontal="right"/>
    </xf>
    <xf numFmtId="4" fontId="17" fillId="4" borderId="11" xfId="2" applyNumberFormat="1" applyFont="1" applyFill="1" applyBorder="1" applyAlignment="1" applyProtection="1">
      <alignment horizontal="right"/>
    </xf>
    <xf numFmtId="2" fontId="17" fillId="0" borderId="11" xfId="2" applyNumberFormat="1" applyFont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</xf>
    <xf numFmtId="2" fontId="14" fillId="0" borderId="0" xfId="2" applyNumberFormat="1" applyFont="1" applyBorder="1" applyAlignment="1" applyProtection="1">
      <alignment horizontal="right"/>
    </xf>
    <xf numFmtId="2" fontId="14" fillId="4" borderId="10" xfId="2" applyNumberFormat="1" applyFont="1" applyFill="1" applyBorder="1" applyAlignment="1" applyProtection="1">
      <alignment horizontal="right"/>
    </xf>
    <xf numFmtId="2" fontId="14" fillId="4" borderId="10" xfId="5" applyNumberFormat="1" applyFont="1" applyFill="1" applyBorder="1" applyAlignment="1" applyProtection="1">
      <alignment horizontal="right"/>
    </xf>
    <xf numFmtId="2" fontId="14" fillId="0" borderId="10" xfId="2" applyNumberFormat="1" applyFont="1" applyBorder="1" applyAlignment="1" applyProtection="1">
      <alignment horizontal="right"/>
      <protection locked="0"/>
    </xf>
    <xf numFmtId="2" fontId="5" fillId="0" borderId="8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2" fontId="5" fillId="4" borderId="9" xfId="2" applyNumberFormat="1" applyFont="1" applyFill="1" applyBorder="1" applyAlignment="1" applyProtection="1">
      <alignment horizontal="right"/>
    </xf>
    <xf numFmtId="2" fontId="5" fillId="4" borderId="8" xfId="2" applyNumberFormat="1" applyFont="1" applyFill="1" applyBorder="1" applyAlignment="1" applyProtection="1">
      <alignment horizontal="right"/>
    </xf>
    <xf numFmtId="2" fontId="5" fillId="0" borderId="0" xfId="2" applyNumberFormat="1" applyFont="1" applyFill="1" applyBorder="1" applyAlignment="1" applyProtection="1">
      <alignment horizontal="right"/>
    </xf>
    <xf numFmtId="2" fontId="3" fillId="0" borderId="8" xfId="2" applyNumberFormat="1" applyFont="1" applyBorder="1" applyAlignment="1" applyProtection="1">
      <alignment horizontal="right"/>
    </xf>
    <xf numFmtId="2" fontId="3" fillId="0" borderId="7" xfId="2" applyNumberFormat="1" applyFont="1" applyBorder="1" applyAlignment="1" applyProtection="1">
      <alignment horizontal="right"/>
    </xf>
    <xf numFmtId="2" fontId="3" fillId="0" borderId="0" xfId="2" applyNumberFormat="1" applyFont="1" applyBorder="1" applyAlignment="1" applyProtection="1">
      <alignment horizontal="right"/>
    </xf>
    <xf numFmtId="2" fontId="3" fillId="0" borderId="7" xfId="2" applyNumberFormat="1" applyFont="1" applyFill="1" applyBorder="1" applyAlignment="1" applyProtection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7" fillId="0" borderId="1" xfId="2" applyNumberFormat="1" applyFont="1" applyBorder="1" applyAlignment="1" applyProtection="1">
      <alignment horizontal="right"/>
    </xf>
    <xf numFmtId="2" fontId="17" fillId="4" borderId="11" xfId="2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4" fontId="4" fillId="4" borderId="1" xfId="0" applyNumberFormat="1" applyFont="1" applyFill="1" applyBorder="1" applyAlignment="1" applyProtection="1">
      <alignment horizontal="center"/>
    </xf>
    <xf numFmtId="4" fontId="4" fillId="4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4" fontId="28" fillId="0" borderId="1" xfId="0" applyNumberFormat="1" applyFont="1" applyBorder="1" applyAlignment="1" applyProtection="1">
      <alignment horizontal="center"/>
    </xf>
    <xf numFmtId="4" fontId="14" fillId="0" borderId="10" xfId="2" applyNumberFormat="1" applyFont="1" applyBorder="1" applyAlignment="1" applyProtection="1">
      <alignment horizontal="right"/>
    </xf>
    <xf numFmtId="4" fontId="14" fillId="0" borderId="0" xfId="2" applyNumberFormat="1" applyFont="1" applyBorder="1" applyAlignment="1" applyProtection="1">
      <alignment horizontal="right"/>
    </xf>
    <xf numFmtId="4" fontId="14" fillId="4" borderId="10" xfId="2" applyNumberFormat="1" applyFont="1" applyFill="1" applyBorder="1" applyAlignment="1" applyProtection="1">
      <alignment horizontal="right"/>
    </xf>
    <xf numFmtId="4" fontId="14" fillId="4" borderId="10" xfId="5" applyNumberFormat="1" applyFont="1" applyFill="1" applyBorder="1" applyAlignment="1" applyProtection="1">
      <alignment horizontal="right"/>
    </xf>
    <xf numFmtId="4" fontId="14" fillId="0" borderId="0" xfId="2" applyNumberFormat="1" applyFont="1" applyFill="1" applyBorder="1" applyAlignment="1" applyProtection="1">
      <alignment horizontal="right"/>
    </xf>
    <xf numFmtId="4" fontId="14" fillId="0" borderId="10" xfId="2" applyNumberFormat="1" applyFont="1" applyBorder="1" applyAlignment="1" applyProtection="1">
      <alignment horizontal="right"/>
      <protection locked="0"/>
    </xf>
    <xf numFmtId="4" fontId="5" fillId="0" borderId="8" xfId="2" applyNumberFormat="1" applyFont="1" applyBorder="1" applyAlignment="1" applyProtection="1">
      <alignment horizontal="right"/>
    </xf>
    <xf numFmtId="4" fontId="5" fillId="0" borderId="0" xfId="2" applyNumberFormat="1" applyFont="1" applyBorder="1" applyAlignment="1" applyProtection="1">
      <alignment horizontal="right"/>
    </xf>
    <xf numFmtId="4" fontId="5" fillId="4" borderId="9" xfId="2" applyNumberFormat="1" applyFont="1" applyFill="1" applyBorder="1" applyAlignment="1" applyProtection="1">
      <alignment horizontal="right"/>
    </xf>
    <xf numFmtId="4" fontId="5" fillId="4" borderId="8" xfId="2" applyNumberFormat="1" applyFont="1" applyFill="1" applyBorder="1" applyAlignment="1" applyProtection="1">
      <alignment horizontal="right"/>
    </xf>
    <xf numFmtId="4" fontId="5" fillId="0" borderId="0" xfId="2" applyNumberFormat="1" applyFont="1" applyFill="1" applyBorder="1" applyAlignment="1" applyProtection="1">
      <alignment horizontal="right"/>
    </xf>
    <xf numFmtId="4" fontId="3" fillId="0" borderId="8" xfId="2" applyNumberFormat="1" applyFont="1" applyBorder="1" applyAlignment="1" applyProtection="1">
      <alignment horizontal="right"/>
    </xf>
    <xf numFmtId="4" fontId="3" fillId="0" borderId="7" xfId="2" applyNumberFormat="1" applyFont="1" applyBorder="1" applyAlignment="1" applyProtection="1">
      <alignment horizontal="right"/>
    </xf>
    <xf numFmtId="4" fontId="3" fillId="0" borderId="0" xfId="2" applyNumberFormat="1" applyFont="1" applyBorder="1" applyAlignment="1" applyProtection="1">
      <alignment horizontal="right"/>
    </xf>
    <xf numFmtId="4" fontId="3" fillId="0" borderId="7" xfId="2" applyNumberFormat="1" applyFont="1" applyFill="1" applyBorder="1" applyAlignment="1" applyProtection="1">
      <alignment horizontal="right"/>
    </xf>
    <xf numFmtId="4" fontId="3" fillId="0" borderId="0" xfId="2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171" fontId="0" fillId="0" borderId="0" xfId="0" applyNumberFormat="1" applyProtection="1"/>
    <xf numFmtId="172" fontId="14" fillId="0" borderId="10" xfId="2" applyNumberFormat="1" applyFont="1" applyBorder="1" applyAlignment="1" applyProtection="1">
      <alignment horizontal="right"/>
    </xf>
    <xf numFmtId="173" fontId="17" fillId="0" borderId="11" xfId="2" applyNumberFormat="1" applyFont="1" applyBorder="1" applyAlignment="1" applyProtection="1">
      <alignment horizontal="center" vertical="center" wrapText="1"/>
    </xf>
    <xf numFmtId="174" fontId="14" fillId="0" borderId="10" xfId="2" applyNumberFormat="1" applyFont="1" applyBorder="1" applyAlignment="1" applyProtection="1">
      <alignment horizontal="right"/>
    </xf>
    <xf numFmtId="44" fontId="3" fillId="0" borderId="0" xfId="0" applyNumberFormat="1" applyFont="1"/>
    <xf numFmtId="169" fontId="6" fillId="0" borderId="10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" fontId="14" fillId="0" borderId="10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69" fontId="14" fillId="0" borderId="10" xfId="0" applyNumberFormat="1" applyFont="1" applyFill="1" applyBorder="1" applyAlignment="1" applyProtection="1">
      <alignment horizontal="right" vertical="center"/>
      <protection locked="0"/>
    </xf>
    <xf numFmtId="169" fontId="14" fillId="0" borderId="10" xfId="2" applyNumberFormat="1" applyFont="1" applyFill="1" applyBorder="1" applyAlignment="1" applyProtection="1">
      <alignment horizontal="right" vertical="center"/>
    </xf>
    <xf numFmtId="169" fontId="14" fillId="0" borderId="10" xfId="2" applyNumberFormat="1" applyFont="1" applyBorder="1" applyAlignment="1" applyProtection="1">
      <alignment horizontal="right" vertical="center"/>
      <protection locked="0"/>
    </xf>
    <xf numFmtId="2" fontId="14" fillId="0" borderId="10" xfId="2" applyNumberFormat="1" applyFont="1" applyBorder="1" applyAlignment="1" applyProtection="1">
      <alignment horizontal="right" vertical="center"/>
    </xf>
    <xf numFmtId="2" fontId="14" fillId="0" borderId="0" xfId="2" applyNumberFormat="1" applyFont="1" applyBorder="1" applyAlignment="1" applyProtection="1">
      <alignment horizontal="right" vertical="center"/>
    </xf>
    <xf numFmtId="2" fontId="14" fillId="4" borderId="10" xfId="2" applyNumberFormat="1" applyFont="1" applyFill="1" applyBorder="1" applyAlignment="1" applyProtection="1">
      <alignment horizontal="right" vertical="center"/>
    </xf>
    <xf numFmtId="2" fontId="14" fillId="4" borderId="10" xfId="5" applyNumberFormat="1" applyFont="1" applyFill="1" applyBorder="1" applyAlignment="1" applyProtection="1">
      <alignment horizontal="right" vertical="center"/>
    </xf>
    <xf numFmtId="2" fontId="14" fillId="0" borderId="0" xfId="2" applyNumberFormat="1" applyFont="1" applyFill="1" applyBorder="1" applyAlignment="1" applyProtection="1">
      <alignment horizontal="right" vertical="center"/>
    </xf>
    <xf numFmtId="2" fontId="14" fillId="0" borderId="10" xfId="2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/>
    </xf>
    <xf numFmtId="169" fontId="14" fillId="0" borderId="1" xfId="0" applyNumberFormat="1" applyFont="1" applyFill="1" applyBorder="1" applyAlignment="1" applyProtection="1">
      <alignment horizontal="right"/>
      <protection locked="0"/>
    </xf>
    <xf numFmtId="169" fontId="14" fillId="0" borderId="1" xfId="2" applyNumberFormat="1" applyFont="1" applyFill="1" applyBorder="1" applyAlignment="1" applyProtection="1">
      <alignment horizontal="right"/>
    </xf>
    <xf numFmtId="169" fontId="14" fillId="0" borderId="1" xfId="2" applyNumberFormat="1" applyFont="1" applyBorder="1" applyAlignment="1" applyProtection="1">
      <alignment horizontal="right"/>
      <protection locked="0"/>
    </xf>
    <xf numFmtId="169" fontId="14" fillId="0" borderId="1" xfId="2" applyNumberFormat="1" applyFont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</xf>
    <xf numFmtId="4" fontId="14" fillId="4" borderId="1" xfId="2" applyNumberFormat="1" applyFont="1" applyFill="1" applyBorder="1" applyAlignment="1" applyProtection="1">
      <alignment horizontal="right"/>
    </xf>
    <xf numFmtId="4" fontId="14" fillId="4" borderId="1" xfId="5" applyNumberFormat="1" applyFont="1" applyFill="1" applyBorder="1" applyAlignment="1" applyProtection="1">
      <alignment horizontal="right"/>
    </xf>
    <xf numFmtId="4" fontId="14" fillId="0" borderId="1" xfId="2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5" borderId="10" xfId="0" applyFont="1" applyFill="1" applyBorder="1" applyAlignment="1" applyProtection="1">
      <alignment horizontal="left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169" fontId="14" fillId="5" borderId="10" xfId="0" applyNumberFormat="1" applyFont="1" applyFill="1" applyBorder="1" applyAlignment="1" applyProtection="1">
      <alignment horizontal="right"/>
      <protection locked="0"/>
    </xf>
    <xf numFmtId="169" fontId="14" fillId="5" borderId="10" xfId="2" applyNumberFormat="1" applyFont="1" applyFill="1" applyBorder="1" applyAlignment="1" applyProtection="1">
      <alignment horizontal="right"/>
    </xf>
    <xf numFmtId="169" fontId="14" fillId="5" borderId="10" xfId="2" applyNumberFormat="1" applyFont="1" applyFill="1" applyBorder="1" applyAlignment="1" applyProtection="1">
      <alignment horizontal="right"/>
      <protection locked="0"/>
    </xf>
    <xf numFmtId="0" fontId="2" fillId="5" borderId="10" xfId="0" applyFont="1" applyFill="1" applyBorder="1" applyAlignment="1" applyProtection="1">
      <alignment horizontal="center" wrapText="1"/>
      <protection locked="0"/>
    </xf>
    <xf numFmtId="2" fontId="14" fillId="5" borderId="0" xfId="2" applyNumberFormat="1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" fontId="14" fillId="5" borderId="0" xfId="2" applyNumberFormat="1" applyFont="1" applyFill="1" applyBorder="1" applyAlignment="1" applyProtection="1">
      <alignment horizontal="right"/>
    </xf>
    <xf numFmtId="10" fontId="14" fillId="5" borderId="10" xfId="5" applyNumberFormat="1" applyFont="1" applyFill="1" applyBorder="1" applyAlignment="1" applyProtection="1">
      <alignment horizontal="right"/>
    </xf>
    <xf numFmtId="170" fontId="14" fillId="5" borderId="10" xfId="2" applyNumberFormat="1" applyFont="1" applyFill="1" applyBorder="1" applyAlignment="1" applyProtection="1">
      <alignment horizontal="right"/>
      <protection locked="0"/>
    </xf>
    <xf numFmtId="174" fontId="14" fillId="5" borderId="10" xfId="2" applyNumberFormat="1" applyFont="1" applyFill="1" applyBorder="1" applyAlignment="1" applyProtection="1">
      <alignment horizontal="right"/>
    </xf>
    <xf numFmtId="169" fontId="14" fillId="5" borderId="1" xfId="2" applyNumberFormat="1" applyFont="1" applyFill="1" applyBorder="1" applyAlignment="1" applyProtection="1">
      <alignment horizontal="right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9" fontId="11" fillId="0" borderId="10" xfId="0" applyNumberFormat="1" applyFont="1" applyFill="1" applyBorder="1" applyAlignment="1" applyProtection="1">
      <alignment horizontal="right"/>
      <protection locked="0"/>
    </xf>
    <xf numFmtId="169" fontId="11" fillId="0" borderId="10" xfId="2" applyNumberFormat="1" applyFont="1" applyFill="1" applyBorder="1" applyAlignment="1" applyProtection="1">
      <alignment horizontal="right"/>
    </xf>
    <xf numFmtId="169" fontId="11" fillId="0" borderId="10" xfId="2" applyNumberFormat="1" applyFont="1" applyBorder="1" applyAlignment="1" applyProtection="1">
      <alignment horizontal="right"/>
      <protection locked="0"/>
    </xf>
    <xf numFmtId="4" fontId="11" fillId="0" borderId="10" xfId="2" applyNumberFormat="1" applyFont="1" applyBorder="1" applyAlignment="1" applyProtection="1">
      <alignment horizontal="right"/>
    </xf>
    <xf numFmtId="4" fontId="11" fillId="0" borderId="0" xfId="2" applyNumberFormat="1" applyFont="1" applyBorder="1" applyAlignment="1" applyProtection="1">
      <alignment horizontal="right"/>
    </xf>
    <xf numFmtId="4" fontId="11" fillId="4" borderId="10" xfId="2" applyNumberFormat="1" applyFont="1" applyFill="1" applyBorder="1" applyAlignment="1" applyProtection="1">
      <alignment horizontal="right"/>
    </xf>
    <xf numFmtId="4" fontId="11" fillId="4" borderId="10" xfId="5" applyNumberFormat="1" applyFont="1" applyFill="1" applyBorder="1" applyAlignment="1" applyProtection="1">
      <alignment horizontal="right"/>
    </xf>
    <xf numFmtId="4" fontId="11" fillId="0" borderId="0" xfId="2" applyNumberFormat="1" applyFont="1" applyFill="1" applyBorder="1" applyAlignment="1" applyProtection="1">
      <alignment horizontal="right"/>
    </xf>
    <xf numFmtId="4" fontId="11" fillId="0" borderId="10" xfId="2" applyNumberFormat="1" applyFont="1" applyBorder="1" applyAlignment="1" applyProtection="1">
      <alignment horizontal="right"/>
      <protection locked="0"/>
    </xf>
    <xf numFmtId="0" fontId="11" fillId="6" borderId="10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</xf>
    <xf numFmtId="0" fontId="38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4" fontId="12" fillId="0" borderId="1" xfId="0" applyNumberFormat="1" applyFont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2" fillId="4" borderId="1" xfId="0" applyNumberFormat="1" applyFont="1" applyFill="1" applyBorder="1" applyAlignment="1" applyProtection="1">
      <alignment horizontal="center"/>
    </xf>
    <xf numFmtId="4" fontId="12" fillId="4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39" fillId="0" borderId="1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/>
    </xf>
    <xf numFmtId="0" fontId="11" fillId="0" borderId="8" xfId="0" applyFont="1" applyBorder="1" applyProtection="1"/>
    <xf numFmtId="2" fontId="11" fillId="0" borderId="8" xfId="0" applyNumberFormat="1" applyFont="1" applyBorder="1" applyAlignment="1" applyProtection="1">
      <alignment horizontal="right"/>
    </xf>
    <xf numFmtId="1" fontId="11" fillId="0" borderId="8" xfId="2" applyNumberFormat="1" applyFont="1" applyFill="1" applyBorder="1" applyAlignment="1" applyProtection="1">
      <alignment horizontal="left"/>
    </xf>
    <xf numFmtId="1" fontId="11" fillId="0" borderId="8" xfId="2" applyNumberFormat="1" applyFont="1" applyBorder="1" applyAlignment="1" applyProtection="1">
      <alignment horizontal="right"/>
    </xf>
    <xf numFmtId="4" fontId="11" fillId="0" borderId="8" xfId="2" applyNumberFormat="1" applyFont="1" applyBorder="1" applyAlignment="1" applyProtection="1">
      <alignment horizontal="right"/>
    </xf>
    <xf numFmtId="4" fontId="11" fillId="4" borderId="9" xfId="2" applyNumberFormat="1" applyFont="1" applyFill="1" applyBorder="1" applyAlignment="1" applyProtection="1">
      <alignment horizontal="right"/>
    </xf>
    <xf numFmtId="4" fontId="11" fillId="4" borderId="8" xfId="2" applyNumberFormat="1" applyFont="1" applyFill="1" applyBorder="1" applyAlignment="1" applyProtection="1">
      <alignment horizontal="right"/>
    </xf>
    <xf numFmtId="4" fontId="12" fillId="0" borderId="8" xfId="2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1" fontId="12" fillId="0" borderId="7" xfId="2" applyNumberFormat="1" applyFont="1" applyBorder="1" applyAlignment="1" applyProtection="1">
      <alignment horizontal="right"/>
    </xf>
    <xf numFmtId="4" fontId="12" fillId="0" borderId="7" xfId="2" applyNumberFormat="1" applyFont="1" applyBorder="1" applyAlignment="1" applyProtection="1">
      <alignment horizontal="right"/>
    </xf>
    <xf numFmtId="4" fontId="12" fillId="0" borderId="0" xfId="2" applyNumberFormat="1" applyFont="1" applyBorder="1" applyAlignment="1" applyProtection="1">
      <alignment horizontal="right"/>
    </xf>
    <xf numFmtId="4" fontId="12" fillId="0" borderId="7" xfId="2" applyNumberFormat="1" applyFont="1" applyFill="1" applyBorder="1" applyAlignment="1" applyProtection="1">
      <alignment horizontal="right"/>
    </xf>
    <xf numFmtId="4" fontId="12" fillId="0" borderId="0" xfId="2" applyNumberFormat="1" applyFont="1" applyFill="1" applyBorder="1" applyAlignment="1" applyProtection="1">
      <alignment horizontal="right"/>
    </xf>
    <xf numFmtId="169" fontId="12" fillId="0" borderId="11" xfId="2" applyNumberFormat="1" applyFont="1" applyBorder="1" applyAlignment="1" applyProtection="1">
      <alignment horizontal="right"/>
    </xf>
    <xf numFmtId="4" fontId="12" fillId="0" borderId="11" xfId="2" applyNumberFormat="1" applyFont="1" applyBorder="1" applyAlignment="1" applyProtection="1">
      <alignment horizontal="right"/>
    </xf>
    <xf numFmtId="4" fontId="12" fillId="0" borderId="1" xfId="2" applyNumberFormat="1" applyFont="1" applyBorder="1" applyAlignment="1" applyProtection="1">
      <alignment horizontal="right"/>
    </xf>
    <xf numFmtId="4" fontId="12" fillId="4" borderId="11" xfId="2" applyNumberFormat="1" applyFont="1" applyFill="1" applyBorder="1" applyAlignment="1" applyProtection="1">
      <alignment horizontal="right"/>
    </xf>
    <xf numFmtId="0" fontId="11" fillId="0" borderId="0" xfId="0" applyFont="1" applyProtection="1"/>
    <xf numFmtId="1" fontId="11" fillId="0" borderId="0" xfId="0" applyNumberFormat="1" applyFont="1" applyProtection="1"/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11" fillId="0" borderId="3" xfId="0" applyFont="1" applyBorder="1" applyProtection="1"/>
    <xf numFmtId="0" fontId="12" fillId="0" borderId="3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/>
    </xf>
    <xf numFmtId="0" fontId="39" fillId="0" borderId="1" xfId="0" applyFont="1" applyBorder="1" applyAlignment="1" applyProtection="1">
      <alignment horizontal="center" vertical="center"/>
    </xf>
    <xf numFmtId="43" fontId="12" fillId="0" borderId="1" xfId="2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1" fontId="12" fillId="0" borderId="1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1" fontId="12" fillId="0" borderId="2" xfId="0" applyNumberFormat="1" applyFont="1" applyBorder="1" applyAlignment="1" applyProtection="1">
      <alignment horizontal="center"/>
    </xf>
    <xf numFmtId="0" fontId="42" fillId="0" borderId="0" xfId="0" applyFont="1" applyProtection="1"/>
    <xf numFmtId="0" fontId="42" fillId="0" borderId="0" xfId="0" applyFont="1"/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42" fillId="0" borderId="3" xfId="0" applyFont="1" applyBorder="1" applyProtection="1"/>
    <xf numFmtId="0" fontId="44" fillId="0" borderId="3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</xf>
    <xf numFmtId="0" fontId="44" fillId="4" borderId="3" xfId="0" applyFont="1" applyFill="1" applyBorder="1" applyAlignment="1" applyProtection="1">
      <alignment horizontal="center"/>
    </xf>
    <xf numFmtId="0" fontId="44" fillId="4" borderId="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4" fillId="0" borderId="1" xfId="0" applyFont="1" applyBorder="1" applyAlignment="1" applyProtection="1">
      <alignment horizontal="center"/>
    </xf>
    <xf numFmtId="43" fontId="44" fillId="0" borderId="1" xfId="2" applyFont="1" applyBorder="1" applyAlignment="1" applyProtection="1">
      <alignment horizontal="center"/>
    </xf>
    <xf numFmtId="0" fontId="44" fillId="4" borderId="1" xfId="0" applyFont="1" applyFill="1" applyBorder="1" applyAlignment="1" applyProtection="1">
      <alignment horizontal="center"/>
    </xf>
    <xf numFmtId="0" fontId="44" fillId="0" borderId="2" xfId="0" applyFont="1" applyBorder="1" applyAlignment="1" applyProtection="1">
      <alignment horizontal="center"/>
    </xf>
    <xf numFmtId="0" fontId="44" fillId="4" borderId="2" xfId="0" applyFont="1" applyFill="1" applyBorder="1" applyAlignment="1" applyProtection="1">
      <alignment horizontal="center"/>
    </xf>
    <xf numFmtId="0" fontId="44" fillId="4" borderId="5" xfId="0" applyFont="1" applyFill="1" applyBorder="1" applyAlignment="1" applyProtection="1">
      <alignment horizontal="center"/>
    </xf>
    <xf numFmtId="0" fontId="44" fillId="0" borderId="6" xfId="0" applyFont="1" applyFill="1" applyBorder="1" applyAlignment="1" applyProtection="1">
      <alignment horizontal="center"/>
    </xf>
    <xf numFmtId="0" fontId="46" fillId="0" borderId="1" xfId="0" applyFont="1" applyBorder="1" applyAlignment="1" applyProtection="1">
      <alignment horizontal="center"/>
    </xf>
    <xf numFmtId="0" fontId="42" fillId="0" borderId="1" xfId="0" applyFont="1" applyBorder="1" applyAlignment="1" applyProtection="1">
      <alignment horizontal="center"/>
    </xf>
    <xf numFmtId="0" fontId="44" fillId="4" borderId="0" xfId="0" applyFont="1" applyFill="1" applyBorder="1" applyAlignment="1" applyProtection="1">
      <alignment horizontal="center"/>
    </xf>
    <xf numFmtId="0" fontId="42" fillId="0" borderId="10" xfId="0" applyFont="1" applyBorder="1" applyAlignment="1" applyProtection="1">
      <alignment horizontal="center"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 wrapText="1"/>
      <protection locked="0"/>
    </xf>
    <xf numFmtId="0" fontId="42" fillId="0" borderId="10" xfId="0" applyFont="1" applyBorder="1" applyAlignment="1" applyProtection="1">
      <alignment horizontal="center"/>
      <protection locked="0"/>
    </xf>
    <xf numFmtId="169" fontId="42" fillId="0" borderId="10" xfId="0" applyNumberFormat="1" applyFont="1" applyFill="1" applyBorder="1" applyAlignment="1" applyProtection="1">
      <alignment horizontal="right"/>
      <protection locked="0"/>
    </xf>
    <xf numFmtId="169" fontId="42" fillId="0" borderId="10" xfId="2" applyNumberFormat="1" applyFont="1" applyFill="1" applyBorder="1" applyAlignment="1" applyProtection="1">
      <alignment horizontal="right"/>
    </xf>
    <xf numFmtId="169" fontId="42" fillId="0" borderId="10" xfId="2" applyNumberFormat="1" applyFont="1" applyBorder="1" applyAlignment="1" applyProtection="1">
      <alignment horizontal="right"/>
      <protection locked="0"/>
    </xf>
    <xf numFmtId="169" fontId="42" fillId="0" borderId="10" xfId="2" applyNumberFormat="1" applyFont="1" applyBorder="1" applyAlignment="1" applyProtection="1">
      <alignment horizontal="right"/>
    </xf>
    <xf numFmtId="1" fontId="42" fillId="0" borderId="0" xfId="2" applyNumberFormat="1" applyFont="1" applyBorder="1" applyAlignment="1" applyProtection="1">
      <alignment horizontal="right"/>
    </xf>
    <xf numFmtId="169" fontId="42" fillId="4" borderId="10" xfId="2" applyNumberFormat="1" applyFont="1" applyFill="1" applyBorder="1" applyAlignment="1" applyProtection="1">
      <alignment horizontal="right"/>
    </xf>
    <xf numFmtId="10" fontId="42" fillId="4" borderId="10" xfId="5" applyNumberFormat="1" applyFont="1" applyFill="1" applyBorder="1" applyAlignment="1" applyProtection="1">
      <alignment horizontal="right"/>
    </xf>
    <xf numFmtId="2" fontId="42" fillId="0" borderId="0" xfId="2" applyNumberFormat="1" applyFont="1" applyFill="1" applyBorder="1" applyAlignment="1" applyProtection="1">
      <alignment horizontal="right"/>
    </xf>
    <xf numFmtId="170" fontId="42" fillId="0" borderId="10" xfId="2" applyNumberFormat="1" applyFont="1" applyBorder="1" applyAlignment="1" applyProtection="1">
      <alignment horizontal="right"/>
      <protection locked="0"/>
    </xf>
    <xf numFmtId="0" fontId="42" fillId="0" borderId="8" xfId="0" applyFont="1" applyBorder="1" applyAlignment="1" applyProtection="1">
      <alignment horizontal="center"/>
    </xf>
    <xf numFmtId="0" fontId="42" fillId="0" borderId="8" xfId="0" applyFont="1" applyBorder="1" applyProtection="1"/>
    <xf numFmtId="2" fontId="42" fillId="0" borderId="8" xfId="0" applyNumberFormat="1" applyFont="1" applyBorder="1" applyAlignment="1" applyProtection="1">
      <alignment horizontal="right"/>
    </xf>
    <xf numFmtId="1" fontId="42" fillId="0" borderId="8" xfId="2" applyNumberFormat="1" applyFont="1" applyFill="1" applyBorder="1" applyAlignment="1" applyProtection="1">
      <alignment horizontal="left"/>
    </xf>
    <xf numFmtId="1" fontId="42" fillId="0" borderId="8" xfId="2" applyNumberFormat="1" applyFont="1" applyBorder="1" applyAlignment="1" applyProtection="1">
      <alignment horizontal="right"/>
    </xf>
    <xf numFmtId="1" fontId="42" fillId="4" borderId="9" xfId="2" applyNumberFormat="1" applyFont="1" applyFill="1" applyBorder="1" applyAlignment="1" applyProtection="1">
      <alignment horizontal="right"/>
    </xf>
    <xf numFmtId="1" fontId="42" fillId="4" borderId="8" xfId="2" applyNumberFormat="1" applyFont="1" applyFill="1" applyBorder="1" applyAlignment="1" applyProtection="1">
      <alignment horizontal="right"/>
    </xf>
    <xf numFmtId="10" fontId="42" fillId="4" borderId="8" xfId="2" applyNumberFormat="1" applyFont="1" applyFill="1" applyBorder="1" applyAlignment="1" applyProtection="1">
      <alignment horizontal="right"/>
    </xf>
    <xf numFmtId="1" fontId="42" fillId="0" borderId="0" xfId="2" applyNumberFormat="1" applyFont="1" applyFill="1" applyBorder="1" applyAlignment="1" applyProtection="1">
      <alignment horizontal="right"/>
    </xf>
    <xf numFmtId="1" fontId="44" fillId="0" borderId="8" xfId="2" applyNumberFormat="1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center"/>
    </xf>
    <xf numFmtId="0" fontId="42" fillId="0" borderId="7" xfId="0" applyFont="1" applyBorder="1" applyAlignment="1" applyProtection="1">
      <alignment horizontal="center"/>
    </xf>
    <xf numFmtId="1" fontId="44" fillId="0" borderId="7" xfId="2" applyNumberFormat="1" applyFont="1" applyBorder="1" applyAlignment="1" applyProtection="1">
      <alignment horizontal="right"/>
    </xf>
    <xf numFmtId="1" fontId="44" fillId="0" borderId="0" xfId="2" applyNumberFormat="1" applyFont="1" applyBorder="1" applyAlignment="1" applyProtection="1">
      <alignment horizontal="right"/>
    </xf>
    <xf numFmtId="1" fontId="44" fillId="0" borderId="7" xfId="2" applyNumberFormat="1" applyFont="1" applyFill="1" applyBorder="1" applyAlignment="1" applyProtection="1">
      <alignment horizontal="right"/>
    </xf>
    <xf numFmtId="1" fontId="44" fillId="0" borderId="0" xfId="2" applyNumberFormat="1" applyFont="1" applyFill="1" applyBorder="1" applyAlignment="1" applyProtection="1">
      <alignment horizontal="right"/>
    </xf>
    <xf numFmtId="169" fontId="44" fillId="0" borderId="11" xfId="2" applyNumberFormat="1" applyFont="1" applyBorder="1" applyAlignment="1" applyProtection="1">
      <alignment horizontal="right"/>
    </xf>
    <xf numFmtId="169" fontId="44" fillId="0" borderId="1" xfId="2" applyNumberFormat="1" applyFont="1" applyBorder="1" applyAlignment="1" applyProtection="1">
      <alignment horizontal="right"/>
    </xf>
    <xf numFmtId="169" fontId="44" fillId="4" borderId="11" xfId="2" applyNumberFormat="1" applyFont="1" applyFill="1" applyBorder="1" applyAlignment="1" applyProtection="1">
      <alignment horizontal="right"/>
    </xf>
    <xf numFmtId="172" fontId="11" fillId="0" borderId="10" xfId="2" applyNumberFormat="1" applyFont="1" applyBorder="1" applyAlignment="1" applyProtection="1">
      <alignment horizontal="right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center" wrapText="1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169" fontId="14" fillId="6" borderId="10" xfId="0" applyNumberFormat="1" applyFont="1" applyFill="1" applyBorder="1" applyAlignment="1" applyProtection="1">
      <alignment horizontal="right"/>
      <protection locked="0"/>
    </xf>
    <xf numFmtId="4" fontId="14" fillId="6" borderId="10" xfId="2" applyNumberFormat="1" applyFont="1" applyFill="1" applyBorder="1" applyAlignment="1" applyProtection="1">
      <alignment horizontal="right"/>
    </xf>
    <xf numFmtId="4" fontId="14" fillId="6" borderId="10" xfId="2" applyNumberFormat="1" applyFont="1" applyFill="1" applyBorder="1" applyAlignment="1" applyProtection="1">
      <alignment horizontal="right"/>
      <protection locked="0"/>
    </xf>
    <xf numFmtId="4" fontId="14" fillId="6" borderId="0" xfId="2" applyNumberFormat="1" applyFont="1" applyFill="1" applyBorder="1" applyAlignment="1" applyProtection="1">
      <alignment horizontal="right"/>
    </xf>
    <xf numFmtId="4" fontId="14" fillId="6" borderId="10" xfId="5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</xf>
    <xf numFmtId="169" fontId="14" fillId="6" borderId="10" xfId="2" applyNumberFormat="1" applyFont="1" applyFill="1" applyBorder="1" applyAlignment="1" applyProtection="1">
      <alignment horizontal="right"/>
      <protection locked="0"/>
    </xf>
    <xf numFmtId="172" fontId="14" fillId="6" borderId="10" xfId="2" applyNumberFormat="1" applyFont="1" applyFill="1" applyBorder="1" applyAlignment="1" applyProtection="1">
      <alignment horizontal="right"/>
    </xf>
    <xf numFmtId="2" fontId="14" fillId="0" borderId="10" xfId="0" applyNumberFormat="1" applyFont="1" applyFill="1" applyBorder="1" applyAlignment="1" applyProtection="1">
      <alignment horizontal="right"/>
      <protection locked="0"/>
    </xf>
    <xf numFmtId="2" fontId="14" fillId="6" borderId="10" xfId="2" applyNumberFormat="1" applyFont="1" applyFill="1" applyBorder="1" applyAlignment="1" applyProtection="1">
      <alignment horizontal="right"/>
    </xf>
    <xf numFmtId="2" fontId="14" fillId="6" borderId="0" xfId="2" applyNumberFormat="1" applyFont="1" applyFill="1" applyBorder="1" applyAlignment="1" applyProtection="1">
      <alignment horizontal="right"/>
    </xf>
    <xf numFmtId="2" fontId="14" fillId="6" borderId="10" xfId="5" applyNumberFormat="1" applyFont="1" applyFill="1" applyBorder="1" applyAlignment="1" applyProtection="1">
      <alignment horizontal="right"/>
    </xf>
    <xf numFmtId="2" fontId="14" fillId="6" borderId="10" xfId="2" applyNumberFormat="1" applyFont="1" applyFill="1" applyBorder="1" applyAlignment="1" applyProtection="1">
      <alignment horizontal="right"/>
      <protection locked="0"/>
    </xf>
    <xf numFmtId="1" fontId="14" fillId="6" borderId="0" xfId="2" applyNumberFormat="1" applyFont="1" applyFill="1" applyBorder="1" applyAlignment="1" applyProtection="1">
      <alignment horizontal="right"/>
    </xf>
    <xf numFmtId="10" fontId="14" fillId="6" borderId="10" xfId="5" applyNumberFormat="1" applyFont="1" applyFill="1" applyBorder="1" applyAlignment="1" applyProtection="1">
      <alignment horizontal="right"/>
    </xf>
    <xf numFmtId="170" fontId="14" fillId="6" borderId="10" xfId="2" applyNumberFormat="1" applyFont="1" applyFill="1" applyBorder="1" applyAlignment="1" applyProtection="1">
      <alignment horizontal="right"/>
      <protection locked="0"/>
    </xf>
    <xf numFmtId="0" fontId="48" fillId="0" borderId="0" xfId="7" applyFont="1"/>
    <xf numFmtId="0" fontId="50" fillId="0" borderId="0" xfId="7" applyFont="1" applyAlignment="1">
      <alignment horizontal="center" vertical="center" wrapText="1"/>
    </xf>
    <xf numFmtId="0" fontId="50" fillId="0" borderId="0" xfId="7" applyFont="1"/>
    <xf numFmtId="0" fontId="51" fillId="0" borderId="26" xfId="7" applyFont="1" applyBorder="1" applyAlignment="1">
      <alignment horizontal="center" vertical="center" wrapText="1"/>
    </xf>
    <xf numFmtId="44" fontId="50" fillId="0" borderId="4" xfId="8" applyFont="1" applyBorder="1" applyAlignment="1"/>
    <xf numFmtId="0" fontId="48" fillId="0" borderId="3" xfId="7" applyFont="1" applyBorder="1" applyAlignment="1">
      <alignment horizontal="center"/>
    </xf>
    <xf numFmtId="0" fontId="48" fillId="5" borderId="0" xfId="7" applyFont="1" applyFill="1"/>
    <xf numFmtId="0" fontId="48" fillId="6" borderId="0" xfId="7" applyFont="1" applyFill="1"/>
    <xf numFmtId="0" fontId="48" fillId="0" borderId="4" xfId="7" applyFont="1" applyBorder="1"/>
    <xf numFmtId="169" fontId="6" fillId="6" borderId="4" xfId="0" applyNumberFormat="1" applyFont="1" applyFill="1" applyBorder="1" applyAlignment="1" applyProtection="1">
      <alignment horizontal="right"/>
      <protection locked="0"/>
    </xf>
    <xf numFmtId="0" fontId="42" fillId="6" borderId="10" xfId="0" applyFont="1" applyFill="1" applyBorder="1" applyAlignment="1" applyProtection="1">
      <alignment horizontal="left" vertical="center"/>
      <protection locked="0"/>
    </xf>
    <xf numFmtId="0" fontId="42" fillId="6" borderId="10" xfId="0" applyFont="1" applyFill="1" applyBorder="1" applyAlignment="1" applyProtection="1">
      <alignment horizontal="center" vertical="center" wrapText="1"/>
      <protection locked="0"/>
    </xf>
    <xf numFmtId="0" fontId="42" fillId="6" borderId="10" xfId="0" applyFont="1" applyFill="1" applyBorder="1" applyAlignment="1" applyProtection="1">
      <alignment horizontal="center"/>
      <protection locked="0"/>
    </xf>
    <xf numFmtId="169" fontId="42" fillId="6" borderId="10" xfId="0" applyNumberFormat="1" applyFont="1" applyFill="1" applyBorder="1" applyAlignment="1" applyProtection="1">
      <alignment horizontal="right"/>
      <protection locked="0"/>
    </xf>
    <xf numFmtId="169" fontId="42" fillId="6" borderId="10" xfId="2" applyNumberFormat="1" applyFont="1" applyFill="1" applyBorder="1" applyAlignment="1" applyProtection="1">
      <alignment horizontal="right"/>
    </xf>
    <xf numFmtId="169" fontId="42" fillId="6" borderId="10" xfId="2" applyNumberFormat="1" applyFont="1" applyFill="1" applyBorder="1" applyAlignment="1" applyProtection="1">
      <alignment horizontal="right"/>
      <protection locked="0"/>
    </xf>
    <xf numFmtId="4" fontId="42" fillId="6" borderId="10" xfId="2" applyNumberFormat="1" applyFont="1" applyFill="1" applyBorder="1" applyAlignment="1" applyProtection="1">
      <alignment horizontal="right"/>
    </xf>
    <xf numFmtId="4" fontId="42" fillId="6" borderId="0" xfId="2" applyNumberFormat="1" applyFont="1" applyFill="1" applyBorder="1" applyAlignment="1" applyProtection="1">
      <alignment horizontal="right"/>
    </xf>
    <xf numFmtId="4" fontId="42" fillId="6" borderId="10" xfId="5" applyNumberFormat="1" applyFont="1" applyFill="1" applyBorder="1" applyAlignment="1" applyProtection="1">
      <alignment horizontal="right"/>
    </xf>
    <xf numFmtId="4" fontId="42" fillId="6" borderId="10" xfId="2" applyNumberFormat="1" applyFont="1" applyFill="1" applyBorder="1" applyAlignment="1" applyProtection="1">
      <alignment horizontal="right"/>
      <protection locked="0"/>
    </xf>
    <xf numFmtId="0" fontId="42" fillId="6" borderId="10" xfId="0" applyFont="1" applyFill="1" applyBorder="1" applyAlignment="1" applyProtection="1">
      <alignment horizontal="left"/>
      <protection locked="0"/>
    </xf>
    <xf numFmtId="0" fontId="42" fillId="6" borderId="10" xfId="0" applyFont="1" applyFill="1" applyBorder="1" applyAlignment="1" applyProtection="1">
      <alignment horizontal="center" wrapText="1"/>
      <protection locked="0"/>
    </xf>
    <xf numFmtId="1" fontId="42" fillId="6" borderId="0" xfId="2" applyNumberFormat="1" applyFont="1" applyFill="1" applyBorder="1" applyAlignment="1" applyProtection="1">
      <alignment horizontal="right"/>
    </xf>
    <xf numFmtId="10" fontId="42" fillId="6" borderId="10" xfId="5" applyNumberFormat="1" applyFont="1" applyFill="1" applyBorder="1" applyAlignment="1" applyProtection="1">
      <alignment horizontal="right"/>
    </xf>
    <xf numFmtId="2" fontId="42" fillId="6" borderId="0" xfId="2" applyNumberFormat="1" applyFont="1" applyFill="1" applyBorder="1" applyAlignment="1" applyProtection="1">
      <alignment horizontal="right"/>
    </xf>
    <xf numFmtId="170" fontId="42" fillId="6" borderId="10" xfId="2" applyNumberFormat="1" applyFont="1" applyFill="1" applyBorder="1" applyAlignment="1" applyProtection="1">
      <alignment horizontal="right"/>
      <protection locked="0"/>
    </xf>
    <xf numFmtId="0" fontId="14" fillId="6" borderId="10" xfId="0" applyFont="1" applyFill="1" applyBorder="1" applyAlignment="1" applyProtection="1">
      <alignment horizontal="center"/>
    </xf>
    <xf numFmtId="174" fontId="14" fillId="6" borderId="10" xfId="2" applyNumberFormat="1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0" fontId="14" fillId="6" borderId="1" xfId="0" applyFont="1" applyFill="1" applyBorder="1" applyAlignment="1" applyProtection="1">
      <alignment horizontal="center"/>
      <protection locked="0"/>
    </xf>
    <xf numFmtId="169" fontId="14" fillId="6" borderId="1" xfId="2" applyNumberFormat="1" applyFont="1" applyFill="1" applyBorder="1" applyAlignment="1" applyProtection="1">
      <alignment horizontal="right"/>
    </xf>
    <xf numFmtId="172" fontId="42" fillId="6" borderId="10" xfId="2" applyNumberFormat="1" applyFont="1" applyFill="1" applyBorder="1" applyAlignment="1" applyProtection="1">
      <alignment horizontal="right"/>
    </xf>
    <xf numFmtId="1" fontId="42" fillId="6" borderId="10" xfId="0" applyNumberFormat="1" applyFont="1" applyFill="1" applyBorder="1" applyAlignment="1" applyProtection="1">
      <alignment horizontal="left"/>
      <protection locked="0"/>
    </xf>
    <xf numFmtId="1" fontId="42" fillId="6" borderId="10" xfId="0" applyNumberFormat="1" applyFont="1" applyFill="1" applyBorder="1" applyAlignment="1" applyProtection="1">
      <alignment horizontal="center" wrapText="1"/>
      <protection locked="0"/>
    </xf>
    <xf numFmtId="1" fontId="42" fillId="6" borderId="10" xfId="0" applyNumberFormat="1" applyFont="1" applyFill="1" applyBorder="1" applyAlignment="1" applyProtection="1">
      <alignment horizontal="center"/>
      <protection locked="0"/>
    </xf>
    <xf numFmtId="2" fontId="42" fillId="6" borderId="10" xfId="0" applyNumberFormat="1" applyFont="1" applyFill="1" applyBorder="1" applyAlignment="1" applyProtection="1">
      <alignment horizontal="right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2" fontId="50" fillId="6" borderId="4" xfId="8" applyNumberFormat="1" applyFont="1" applyFill="1" applyBorder="1" applyAlignment="1"/>
    <xf numFmtId="175" fontId="48" fillId="0" borderId="4" xfId="7" applyNumberFormat="1" applyFont="1" applyBorder="1"/>
    <xf numFmtId="0" fontId="51" fillId="0" borderId="24" xfId="7" applyFont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Protection="1"/>
    <xf numFmtId="2" fontId="2" fillId="6" borderId="4" xfId="0" applyNumberFormat="1" applyFont="1" applyFill="1" applyBorder="1" applyAlignment="1" applyProtection="1">
      <protection locked="0"/>
    </xf>
    <xf numFmtId="0" fontId="42" fillId="5" borderId="10" xfId="0" applyFont="1" applyFill="1" applyBorder="1" applyAlignment="1" applyProtection="1">
      <alignment horizontal="left"/>
      <protection locked="0"/>
    </xf>
    <xf numFmtId="169" fontId="17" fillId="0" borderId="10" xfId="2" applyNumberFormat="1" applyFont="1" applyBorder="1" applyAlignment="1" applyProtection="1">
      <alignment horizontal="right"/>
    </xf>
    <xf numFmtId="169" fontId="17" fillId="0" borderId="10" xfId="2" applyNumberFormat="1" applyFont="1" applyBorder="1" applyAlignment="1" applyProtection="1">
      <alignment horizontal="center"/>
    </xf>
    <xf numFmtId="169" fontId="17" fillId="0" borderId="10" xfId="2" applyNumberFormat="1" applyFont="1" applyBorder="1" applyAlignment="1" applyProtection="1">
      <alignment horizontal="left"/>
    </xf>
    <xf numFmtId="0" fontId="0" fillId="6" borderId="0" xfId="0" applyFill="1" applyProtection="1"/>
    <xf numFmtId="0" fontId="14" fillId="6" borderId="1" xfId="0" applyFont="1" applyFill="1" applyBorder="1" applyAlignment="1" applyProtection="1">
      <alignment horizontal="center"/>
    </xf>
    <xf numFmtId="169" fontId="14" fillId="6" borderId="1" xfId="0" applyNumberFormat="1" applyFont="1" applyFill="1" applyBorder="1" applyAlignment="1" applyProtection="1">
      <alignment horizontal="right"/>
      <protection locked="0"/>
    </xf>
    <xf numFmtId="0" fontId="14" fillId="0" borderId="28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169" fontId="14" fillId="0" borderId="28" xfId="0" applyNumberFormat="1" applyFont="1" applyFill="1" applyBorder="1" applyAlignment="1" applyProtection="1">
      <alignment horizontal="right"/>
      <protection locked="0"/>
    </xf>
    <xf numFmtId="4" fontId="14" fillId="0" borderId="28" xfId="2" applyNumberFormat="1" applyFont="1" applyFill="1" applyBorder="1" applyAlignment="1" applyProtection="1">
      <alignment horizontal="right"/>
    </xf>
    <xf numFmtId="4" fontId="14" fillId="0" borderId="28" xfId="2" applyNumberFormat="1" applyFont="1" applyBorder="1" applyAlignment="1" applyProtection="1">
      <alignment horizontal="right"/>
      <protection locked="0"/>
    </xf>
    <xf numFmtId="4" fontId="14" fillId="0" borderId="28" xfId="2" applyNumberFormat="1" applyFont="1" applyBorder="1" applyAlignment="1" applyProtection="1">
      <alignment horizontal="right"/>
    </xf>
    <xf numFmtId="4" fontId="14" fillId="4" borderId="28" xfId="2" applyNumberFormat="1" applyFont="1" applyFill="1" applyBorder="1" applyAlignment="1" applyProtection="1">
      <alignment horizontal="right"/>
    </xf>
    <xf numFmtId="4" fontId="14" fillId="4" borderId="28" xfId="5" applyNumberFormat="1" applyFont="1" applyFill="1" applyBorder="1" applyAlignment="1" applyProtection="1">
      <alignment horizontal="right"/>
    </xf>
    <xf numFmtId="0" fontId="2" fillId="0" borderId="28" xfId="0" applyFont="1" applyFill="1" applyBorder="1" applyAlignment="1" applyProtection="1">
      <alignment horizontal="left"/>
      <protection locked="0"/>
    </xf>
    <xf numFmtId="0" fontId="2" fillId="0" borderId="28" xfId="0" applyFont="1" applyFill="1" applyBorder="1" applyAlignment="1" applyProtection="1">
      <alignment horizontal="center" wrapText="1"/>
      <protection locked="0"/>
    </xf>
    <xf numFmtId="169" fontId="14" fillId="0" borderId="28" xfId="2" applyNumberFormat="1" applyFont="1" applyFill="1" applyBorder="1" applyAlignment="1" applyProtection="1">
      <alignment horizontal="right"/>
    </xf>
    <xf numFmtId="169" fontId="14" fillId="0" borderId="28" xfId="2" applyNumberFormat="1" applyFont="1" applyBorder="1" applyAlignment="1" applyProtection="1">
      <alignment horizontal="right"/>
      <protection locked="0"/>
    </xf>
    <xf numFmtId="172" fontId="14" fillId="0" borderId="28" xfId="2" applyNumberFormat="1" applyFont="1" applyBorder="1" applyAlignment="1" applyProtection="1">
      <alignment horizontal="right"/>
    </xf>
    <xf numFmtId="0" fontId="2" fillId="6" borderId="28" xfId="0" applyFont="1" applyFill="1" applyBorder="1" applyAlignment="1" applyProtection="1">
      <alignment horizontal="left"/>
      <protection locked="0"/>
    </xf>
    <xf numFmtId="0" fontId="2" fillId="6" borderId="28" xfId="0" applyFont="1" applyFill="1" applyBorder="1" applyAlignment="1" applyProtection="1">
      <alignment horizontal="center" wrapText="1"/>
      <protection locked="0"/>
    </xf>
    <xf numFmtId="0" fontId="14" fillId="6" borderId="28" xfId="0" applyFont="1" applyFill="1" applyBorder="1" applyAlignment="1" applyProtection="1">
      <alignment horizontal="center"/>
      <protection locked="0"/>
    </xf>
    <xf numFmtId="169" fontId="14" fillId="6" borderId="28" xfId="0" applyNumberFormat="1" applyFont="1" applyFill="1" applyBorder="1" applyAlignment="1" applyProtection="1">
      <alignment horizontal="right"/>
      <protection locked="0"/>
    </xf>
    <xf numFmtId="4" fontId="14" fillId="6" borderId="28" xfId="2" applyNumberFormat="1" applyFont="1" applyFill="1" applyBorder="1" applyAlignment="1" applyProtection="1">
      <alignment horizontal="right"/>
    </xf>
    <xf numFmtId="4" fontId="14" fillId="6" borderId="28" xfId="2" applyNumberFormat="1" applyFont="1" applyFill="1" applyBorder="1" applyAlignment="1" applyProtection="1">
      <alignment horizontal="right"/>
      <protection locked="0"/>
    </xf>
    <xf numFmtId="4" fontId="14" fillId="6" borderId="28" xfId="5" applyNumberFormat="1" applyFont="1" applyFill="1" applyBorder="1" applyAlignment="1" applyProtection="1">
      <alignment horizontal="right"/>
    </xf>
    <xf numFmtId="169" fontId="14" fillId="0" borderId="28" xfId="2" applyNumberFormat="1" applyFont="1" applyBorder="1" applyAlignment="1" applyProtection="1">
      <alignment horizontal="right"/>
    </xf>
    <xf numFmtId="1" fontId="14" fillId="0" borderId="28" xfId="2" applyNumberFormat="1" applyFont="1" applyBorder="1" applyAlignment="1" applyProtection="1">
      <alignment horizontal="right"/>
    </xf>
    <xf numFmtId="169" fontId="14" fillId="4" borderId="28" xfId="2" applyNumberFormat="1" applyFont="1" applyFill="1" applyBorder="1" applyAlignment="1" applyProtection="1">
      <alignment horizontal="right"/>
    </xf>
    <xf numFmtId="10" fontId="14" fillId="4" borderId="28" xfId="5" applyNumberFormat="1" applyFont="1" applyFill="1" applyBorder="1" applyAlignment="1" applyProtection="1">
      <alignment horizontal="right"/>
    </xf>
    <xf numFmtId="2" fontId="14" fillId="0" borderId="28" xfId="2" applyNumberFormat="1" applyFont="1" applyFill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2" fillId="0" borderId="28" xfId="0" applyFont="1" applyBorder="1" applyProtection="1"/>
    <xf numFmtId="2" fontId="5" fillId="0" borderId="28" xfId="0" applyNumberFormat="1" applyFont="1" applyBorder="1" applyAlignment="1" applyProtection="1">
      <alignment horizontal="right"/>
    </xf>
    <xf numFmtId="1" fontId="5" fillId="0" borderId="28" xfId="2" applyNumberFormat="1" applyFont="1" applyFill="1" applyBorder="1" applyAlignment="1" applyProtection="1">
      <alignment horizontal="left"/>
    </xf>
    <xf numFmtId="1" fontId="5" fillId="0" borderId="28" xfId="2" applyNumberFormat="1" applyFont="1" applyBorder="1" applyAlignment="1" applyProtection="1">
      <alignment horizontal="right"/>
    </xf>
    <xf numFmtId="1" fontId="5" fillId="4" borderId="28" xfId="2" applyNumberFormat="1" applyFont="1" applyFill="1" applyBorder="1" applyAlignment="1" applyProtection="1">
      <alignment horizontal="right"/>
    </xf>
    <xf numFmtId="10" fontId="5" fillId="4" borderId="28" xfId="2" applyNumberFormat="1" applyFont="1" applyFill="1" applyBorder="1" applyAlignment="1" applyProtection="1">
      <alignment horizontal="right"/>
    </xf>
    <xf numFmtId="1" fontId="5" fillId="0" borderId="28" xfId="2" applyNumberFormat="1" applyFont="1" applyFill="1" applyBorder="1" applyAlignment="1" applyProtection="1">
      <alignment horizontal="right"/>
    </xf>
    <xf numFmtId="4" fontId="5" fillId="0" borderId="28" xfId="2" applyNumberFormat="1" applyFont="1" applyBorder="1" applyAlignment="1" applyProtection="1">
      <alignment horizontal="right"/>
    </xf>
    <xf numFmtId="4" fontId="3" fillId="0" borderId="28" xfId="2" applyNumberFormat="1" applyFont="1" applyBorder="1" applyAlignment="1" applyProtection="1">
      <alignment horizontal="right"/>
    </xf>
    <xf numFmtId="0" fontId="42" fillId="0" borderId="1" xfId="0" applyFont="1" applyBorder="1" applyAlignment="1" applyProtection="1">
      <alignment horizontal="left"/>
      <protection locked="0"/>
    </xf>
    <xf numFmtId="0" fontId="42" fillId="0" borderId="1" xfId="0" applyFont="1" applyBorder="1" applyAlignment="1" applyProtection="1">
      <alignment horizontal="center" wrapText="1"/>
      <protection locked="0"/>
    </xf>
    <xf numFmtId="169" fontId="42" fillId="0" borderId="1" xfId="2" applyNumberFormat="1" applyFont="1" applyBorder="1" applyAlignment="1" applyProtection="1">
      <alignment horizontal="right"/>
    </xf>
    <xf numFmtId="0" fontId="42" fillId="0" borderId="8" xfId="0" applyFont="1" applyBorder="1" applyAlignment="1" applyProtection="1">
      <alignment horizontal="center" wrapText="1"/>
    </xf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 wrapText="1"/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43" fontId="11" fillId="0" borderId="0" xfId="2" applyFont="1" applyProtection="1"/>
    <xf numFmtId="0" fontId="52" fillId="0" borderId="1" xfId="0" applyFont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169" fontId="11" fillId="0" borderId="10" xfId="2" applyNumberFormat="1" applyFont="1" applyBorder="1" applyAlignment="1" applyProtection="1">
      <alignment horizontal="right"/>
    </xf>
    <xf numFmtId="1" fontId="11" fillId="0" borderId="0" xfId="2" applyNumberFormat="1" applyFont="1" applyBorder="1" applyAlignment="1" applyProtection="1">
      <alignment horizontal="right"/>
    </xf>
    <xf numFmtId="169" fontId="11" fillId="4" borderId="10" xfId="2" applyNumberFormat="1" applyFont="1" applyFill="1" applyBorder="1" applyAlignment="1" applyProtection="1">
      <alignment horizontal="right"/>
    </xf>
    <xf numFmtId="10" fontId="11" fillId="4" borderId="10" xfId="5" applyNumberFormat="1" applyFont="1" applyFill="1" applyBorder="1" applyAlignment="1" applyProtection="1">
      <alignment horizontal="right"/>
    </xf>
    <xf numFmtId="2" fontId="11" fillId="0" borderId="0" xfId="2" applyNumberFormat="1" applyFont="1" applyFill="1" applyBorder="1" applyAlignment="1" applyProtection="1">
      <alignment horizontal="right"/>
    </xf>
    <xf numFmtId="1" fontId="11" fillId="4" borderId="9" xfId="2" applyNumberFormat="1" applyFont="1" applyFill="1" applyBorder="1" applyAlignment="1" applyProtection="1">
      <alignment horizontal="right"/>
    </xf>
    <xf numFmtId="1" fontId="11" fillId="4" borderId="8" xfId="2" applyNumberFormat="1" applyFont="1" applyFill="1" applyBorder="1" applyAlignment="1" applyProtection="1">
      <alignment horizontal="right"/>
    </xf>
    <xf numFmtId="10" fontId="11" fillId="4" borderId="8" xfId="2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 applyProtection="1">
      <alignment horizontal="right"/>
    </xf>
    <xf numFmtId="1" fontId="12" fillId="0" borderId="8" xfId="2" applyNumberFormat="1" applyFont="1" applyBorder="1" applyAlignment="1" applyProtection="1">
      <alignment horizontal="right"/>
    </xf>
    <xf numFmtId="1" fontId="12" fillId="0" borderId="0" xfId="2" applyNumberFormat="1" applyFont="1" applyBorder="1" applyAlignment="1" applyProtection="1">
      <alignment horizontal="right"/>
    </xf>
    <xf numFmtId="1" fontId="12" fillId="0" borderId="7" xfId="2" applyNumberFormat="1" applyFont="1" applyFill="1" applyBorder="1" applyAlignment="1" applyProtection="1">
      <alignment horizontal="right"/>
    </xf>
    <xf numFmtId="1" fontId="12" fillId="0" borderId="0" xfId="2" applyNumberFormat="1" applyFont="1" applyFill="1" applyBorder="1" applyAlignment="1" applyProtection="1">
      <alignment horizontal="right"/>
    </xf>
    <xf numFmtId="169" fontId="12" fillId="0" borderId="1" xfId="2" applyNumberFormat="1" applyFont="1" applyBorder="1" applyAlignment="1" applyProtection="1">
      <alignment horizontal="right"/>
    </xf>
    <xf numFmtId="169" fontId="12" fillId="4" borderId="11" xfId="2" applyNumberFormat="1" applyFont="1" applyFill="1" applyBorder="1" applyAlignment="1" applyProtection="1">
      <alignment horizontal="right"/>
    </xf>
    <xf numFmtId="169" fontId="11" fillId="0" borderId="0" xfId="0" applyNumberFormat="1" applyFont="1" applyProtection="1"/>
    <xf numFmtId="0" fontId="53" fillId="0" borderId="0" xfId="0" applyFont="1" applyProtection="1"/>
    <xf numFmtId="0" fontId="5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2" fontId="5" fillId="0" borderId="2" xfId="0" applyNumberFormat="1" applyFont="1" applyBorder="1" applyAlignment="1" applyProtection="1">
      <alignment horizontal="right"/>
    </xf>
    <xf numFmtId="1" fontId="5" fillId="0" borderId="2" xfId="2" applyNumberFormat="1" applyFont="1" applyFill="1" applyBorder="1" applyAlignment="1" applyProtection="1">
      <alignment horizontal="left"/>
    </xf>
    <xf numFmtId="1" fontId="5" fillId="0" borderId="2" xfId="2" applyNumberFormat="1" applyFont="1" applyBorder="1" applyAlignment="1" applyProtection="1">
      <alignment horizontal="right"/>
    </xf>
    <xf numFmtId="1" fontId="5" fillId="4" borderId="2" xfId="2" applyNumberFormat="1" applyFont="1" applyFill="1" applyBorder="1" applyAlignment="1" applyProtection="1">
      <alignment horizontal="right"/>
    </xf>
    <xf numFmtId="10" fontId="5" fillId="4" borderId="2" xfId="2" applyNumberFormat="1" applyFont="1" applyFill="1" applyBorder="1" applyAlignment="1" applyProtection="1">
      <alignment horizontal="right"/>
    </xf>
    <xf numFmtId="1" fontId="5" fillId="0" borderId="2" xfId="2" applyNumberFormat="1" applyFont="1" applyFill="1" applyBorder="1" applyAlignment="1" applyProtection="1">
      <alignment horizontal="right"/>
    </xf>
    <xf numFmtId="1" fontId="3" fillId="0" borderId="2" xfId="2" applyNumberFormat="1" applyFont="1" applyBorder="1" applyAlignment="1" applyProtection="1">
      <alignment horizontal="right"/>
    </xf>
    <xf numFmtId="0" fontId="6" fillId="6" borderId="28" xfId="0" applyFont="1" applyFill="1" applyBorder="1" applyAlignment="1" applyProtection="1">
      <alignment horizontal="center"/>
      <protection locked="0"/>
    </xf>
    <xf numFmtId="169" fontId="6" fillId="6" borderId="28" xfId="0" applyNumberFormat="1" applyFont="1" applyFill="1" applyBorder="1" applyAlignment="1" applyProtection="1">
      <alignment horizontal="right"/>
      <protection locked="0"/>
    </xf>
    <xf numFmtId="169" fontId="6" fillId="0" borderId="28" xfId="2" applyNumberFormat="1" applyFont="1" applyFill="1" applyBorder="1" applyAlignment="1" applyProtection="1">
      <alignment horizontal="right"/>
    </xf>
    <xf numFmtId="169" fontId="6" fillId="0" borderId="28" xfId="2" applyNumberFormat="1" applyFont="1" applyBorder="1" applyAlignment="1" applyProtection="1">
      <alignment horizontal="right"/>
      <protection locked="0"/>
    </xf>
    <xf numFmtId="4" fontId="6" fillId="0" borderId="28" xfId="2" applyNumberFormat="1" applyFont="1" applyBorder="1" applyAlignment="1" applyProtection="1">
      <alignment horizontal="right"/>
    </xf>
    <xf numFmtId="4" fontId="6" fillId="4" borderId="28" xfId="2" applyNumberFormat="1" applyFont="1" applyFill="1" applyBorder="1" applyAlignment="1" applyProtection="1">
      <alignment horizontal="right"/>
    </xf>
    <xf numFmtId="4" fontId="6" fillId="4" borderId="28" xfId="5" applyNumberFormat="1" applyFont="1" applyFill="1" applyBorder="1" applyAlignment="1" applyProtection="1">
      <alignment horizontal="right"/>
    </xf>
    <xf numFmtId="4" fontId="6" fillId="0" borderId="28" xfId="2" applyNumberFormat="1" applyFont="1" applyFill="1" applyBorder="1" applyAlignment="1" applyProtection="1">
      <alignment horizontal="right"/>
    </xf>
    <xf numFmtId="4" fontId="6" fillId="0" borderId="28" xfId="2" applyNumberFormat="1" applyFont="1" applyBorder="1" applyAlignment="1" applyProtection="1">
      <alignment horizontal="right"/>
      <protection locked="0"/>
    </xf>
    <xf numFmtId="0" fontId="6" fillId="0" borderId="28" xfId="0" applyFont="1" applyBorder="1" applyAlignment="1" applyProtection="1">
      <alignment horizontal="center"/>
      <protection locked="0"/>
    </xf>
    <xf numFmtId="169" fontId="6" fillId="0" borderId="28" xfId="0" applyNumberFormat="1" applyFont="1" applyFill="1" applyBorder="1" applyAlignment="1" applyProtection="1">
      <alignment horizontal="right"/>
      <protection locked="0"/>
    </xf>
    <xf numFmtId="169" fontId="6" fillId="6" borderId="28" xfId="2" applyNumberFormat="1" applyFont="1" applyFill="1" applyBorder="1" applyAlignment="1" applyProtection="1">
      <alignment horizontal="right"/>
    </xf>
    <xf numFmtId="169" fontId="6" fillId="6" borderId="28" xfId="2" applyNumberFormat="1" applyFont="1" applyFill="1" applyBorder="1" applyAlignment="1" applyProtection="1">
      <alignment horizontal="right"/>
      <protection locked="0"/>
    </xf>
    <xf numFmtId="1" fontId="6" fillId="6" borderId="28" xfId="2" applyNumberFormat="1" applyFont="1" applyFill="1" applyBorder="1" applyAlignment="1" applyProtection="1">
      <alignment horizontal="right"/>
    </xf>
    <xf numFmtId="10" fontId="6" fillId="6" borderId="28" xfId="5" applyNumberFormat="1" applyFont="1" applyFill="1" applyBorder="1" applyAlignment="1" applyProtection="1">
      <alignment horizontal="right"/>
    </xf>
    <xf numFmtId="2" fontId="6" fillId="6" borderId="28" xfId="2" applyNumberFormat="1" applyFont="1" applyFill="1" applyBorder="1" applyAlignment="1" applyProtection="1">
      <alignment horizontal="right"/>
    </xf>
    <xf numFmtId="170" fontId="6" fillId="6" borderId="28" xfId="2" applyNumberFormat="1" applyFont="1" applyFill="1" applyBorder="1" applyAlignment="1" applyProtection="1">
      <alignment horizontal="right"/>
      <protection locked="0"/>
    </xf>
    <xf numFmtId="0" fontId="2" fillId="6" borderId="28" xfId="0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4" fontId="5" fillId="0" borderId="2" xfId="2" applyNumberFormat="1" applyFont="1" applyBorder="1" applyAlignment="1" applyProtection="1">
      <alignment horizontal="right"/>
    </xf>
    <xf numFmtId="4" fontId="5" fillId="4" borderId="1" xfId="2" applyNumberFormat="1" applyFont="1" applyFill="1" applyBorder="1" applyAlignment="1" applyProtection="1">
      <alignment horizontal="right"/>
    </xf>
    <xf numFmtId="4" fontId="5" fillId="4" borderId="2" xfId="2" applyNumberFormat="1" applyFont="1" applyFill="1" applyBorder="1" applyAlignment="1" applyProtection="1">
      <alignment horizontal="right"/>
    </xf>
    <xf numFmtId="4" fontId="3" fillId="0" borderId="2" xfId="2" applyNumberFormat="1" applyFont="1" applyBorder="1" applyAlignment="1" applyProtection="1">
      <alignment horizontal="right"/>
    </xf>
    <xf numFmtId="0" fontId="14" fillId="0" borderId="29" xfId="0" applyFont="1" applyBorder="1" applyAlignment="1" applyProtection="1">
      <alignment horizontal="center"/>
    </xf>
    <xf numFmtId="4" fontId="14" fillId="0" borderId="30" xfId="2" applyNumberFormat="1" applyFont="1" applyBorder="1" applyAlignment="1" applyProtection="1">
      <alignment horizontal="right"/>
    </xf>
    <xf numFmtId="43" fontId="2" fillId="0" borderId="28" xfId="2" applyFont="1" applyBorder="1" applyProtection="1"/>
    <xf numFmtId="43" fontId="2" fillId="0" borderId="28" xfId="2" applyFont="1" applyBorder="1" applyAlignment="1" applyProtection="1">
      <alignment horizontal="center"/>
    </xf>
    <xf numFmtId="0" fontId="0" fillId="0" borderId="28" xfId="2" applyNumberFormat="1" applyFont="1" applyBorder="1" applyAlignment="1" applyProtection="1">
      <alignment horizontal="center"/>
    </xf>
    <xf numFmtId="0" fontId="0" fillId="7" borderId="0" xfId="0" applyFill="1" applyProtection="1"/>
    <xf numFmtId="0" fontId="31" fillId="7" borderId="0" xfId="0" applyFont="1" applyFill="1" applyAlignment="1" applyProtection="1">
      <alignment horizontal="center"/>
    </xf>
    <xf numFmtId="43" fontId="0" fillId="7" borderId="0" xfId="2" applyFont="1" applyFill="1" applyProtection="1"/>
    <xf numFmtId="0" fontId="30" fillId="7" borderId="0" xfId="0" applyFont="1" applyFill="1" applyAlignment="1" applyProtection="1">
      <alignment horizontal="center"/>
      <protection locked="0"/>
    </xf>
    <xf numFmtId="0" fontId="28" fillId="7" borderId="3" xfId="0" applyFont="1" applyFill="1" applyBorder="1" applyProtection="1"/>
    <xf numFmtId="0" fontId="4" fillId="7" borderId="3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</xf>
    <xf numFmtId="0" fontId="4" fillId="7" borderId="4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/>
    </xf>
    <xf numFmtId="43" fontId="4" fillId="7" borderId="1" xfId="2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/>
    </xf>
    <xf numFmtId="0" fontId="4" fillId="7" borderId="6" xfId="0" applyFont="1" applyFill="1" applyBorder="1" applyAlignment="1" applyProtection="1">
      <alignment horizontal="center"/>
    </xf>
    <xf numFmtId="0" fontId="33" fillId="7" borderId="1" xfId="0" applyFont="1" applyFill="1" applyBorder="1" applyAlignment="1" applyProtection="1">
      <alignment horizontal="center"/>
    </xf>
    <xf numFmtId="0" fontId="28" fillId="7" borderId="1" xfId="0" applyFont="1" applyFill="1" applyBorder="1" applyAlignment="1" applyProtection="1">
      <alignment horizontal="center"/>
    </xf>
    <xf numFmtId="0" fontId="14" fillId="7" borderId="10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left"/>
      <protection locked="0"/>
    </xf>
    <xf numFmtId="0" fontId="2" fillId="7" borderId="10" xfId="0" applyFont="1" applyFill="1" applyBorder="1" applyAlignment="1" applyProtection="1">
      <alignment horizontal="center" wrapText="1"/>
      <protection locked="0"/>
    </xf>
    <xf numFmtId="0" fontId="14" fillId="7" borderId="10" xfId="0" applyFont="1" applyFill="1" applyBorder="1" applyAlignment="1" applyProtection="1">
      <alignment horizontal="center"/>
      <protection locked="0"/>
    </xf>
    <xf numFmtId="169" fontId="14" fillId="7" borderId="10" xfId="0" applyNumberFormat="1" applyFont="1" applyFill="1" applyBorder="1" applyAlignment="1" applyProtection="1">
      <alignment horizontal="right"/>
      <protection locked="0"/>
    </xf>
    <xf numFmtId="169" fontId="14" fillId="7" borderId="10" xfId="2" applyNumberFormat="1" applyFont="1" applyFill="1" applyBorder="1" applyAlignment="1" applyProtection="1">
      <alignment horizontal="right"/>
    </xf>
    <xf numFmtId="169" fontId="14" fillId="7" borderId="10" xfId="2" applyNumberFormat="1" applyFont="1" applyFill="1" applyBorder="1" applyAlignment="1" applyProtection="1">
      <alignment horizontal="right"/>
      <protection locked="0"/>
    </xf>
    <xf numFmtId="1" fontId="14" fillId="7" borderId="0" xfId="2" applyNumberFormat="1" applyFont="1" applyFill="1" applyBorder="1" applyAlignment="1" applyProtection="1">
      <alignment horizontal="right"/>
    </xf>
    <xf numFmtId="10" fontId="14" fillId="7" borderId="10" xfId="5" applyNumberFormat="1" applyFont="1" applyFill="1" applyBorder="1" applyAlignment="1" applyProtection="1">
      <alignment horizontal="right"/>
    </xf>
    <xf numFmtId="2" fontId="14" fillId="7" borderId="0" xfId="2" applyNumberFormat="1" applyFont="1" applyFill="1" applyBorder="1" applyAlignment="1" applyProtection="1">
      <alignment horizontal="right"/>
    </xf>
    <xf numFmtId="0" fontId="2" fillId="7" borderId="0" xfId="0" applyFont="1" applyFill="1" applyProtection="1"/>
    <xf numFmtId="0" fontId="5" fillId="7" borderId="8" xfId="0" applyFont="1" applyFill="1" applyBorder="1" applyAlignment="1" applyProtection="1">
      <alignment horizontal="center"/>
    </xf>
    <xf numFmtId="0" fontId="2" fillId="7" borderId="8" xfId="0" applyFont="1" applyFill="1" applyBorder="1" applyProtection="1"/>
    <xf numFmtId="2" fontId="5" fillId="7" borderId="8" xfId="0" applyNumberFormat="1" applyFont="1" applyFill="1" applyBorder="1" applyAlignment="1" applyProtection="1">
      <alignment horizontal="right"/>
    </xf>
    <xf numFmtId="1" fontId="5" fillId="7" borderId="8" xfId="2" applyNumberFormat="1" applyFont="1" applyFill="1" applyBorder="1" applyAlignment="1" applyProtection="1">
      <alignment horizontal="left"/>
    </xf>
    <xf numFmtId="1" fontId="5" fillId="7" borderId="8" xfId="2" applyNumberFormat="1" applyFont="1" applyFill="1" applyBorder="1" applyAlignment="1" applyProtection="1">
      <alignment horizontal="right"/>
    </xf>
    <xf numFmtId="1" fontId="5" fillId="7" borderId="0" xfId="2" applyNumberFormat="1" applyFont="1" applyFill="1" applyBorder="1" applyAlignment="1" applyProtection="1">
      <alignment horizontal="right"/>
    </xf>
    <xf numFmtId="1" fontId="5" fillId="7" borderId="9" xfId="2" applyNumberFormat="1" applyFont="1" applyFill="1" applyBorder="1" applyAlignment="1" applyProtection="1">
      <alignment horizontal="right"/>
    </xf>
    <xf numFmtId="10" fontId="5" fillId="7" borderId="8" xfId="2" applyNumberFormat="1" applyFont="1" applyFill="1" applyBorder="1" applyAlignment="1" applyProtection="1">
      <alignment horizontal="right"/>
    </xf>
    <xf numFmtId="1" fontId="3" fillId="7" borderId="8" xfId="2" applyNumberFormat="1" applyFont="1" applyFill="1" applyBorder="1" applyAlignment="1" applyProtection="1">
      <alignment horizontal="right"/>
    </xf>
    <xf numFmtId="0" fontId="5" fillId="7" borderId="0" xfId="0" applyFont="1" applyFill="1" applyBorder="1" applyAlignment="1" applyProtection="1">
      <alignment horizontal="center"/>
    </xf>
    <xf numFmtId="0" fontId="5" fillId="7" borderId="7" xfId="0" applyFont="1" applyFill="1" applyBorder="1" applyAlignment="1" applyProtection="1">
      <alignment horizontal="center"/>
    </xf>
    <xf numFmtId="1" fontId="3" fillId="7" borderId="7" xfId="2" applyNumberFormat="1" applyFont="1" applyFill="1" applyBorder="1" applyAlignment="1" applyProtection="1">
      <alignment horizontal="right"/>
    </xf>
    <xf numFmtId="1" fontId="3" fillId="7" borderId="0" xfId="2" applyNumberFormat="1" applyFont="1" applyFill="1" applyBorder="1" applyAlignment="1" applyProtection="1">
      <alignment horizontal="right"/>
    </xf>
    <xf numFmtId="169" fontId="17" fillId="7" borderId="11" xfId="2" applyNumberFormat="1" applyFont="1" applyFill="1" applyBorder="1" applyAlignment="1" applyProtection="1">
      <alignment horizontal="right"/>
    </xf>
    <xf numFmtId="169" fontId="0" fillId="7" borderId="0" xfId="0" applyNumberFormat="1" applyFill="1" applyProtection="1"/>
    <xf numFmtId="0" fontId="35" fillId="7" borderId="0" xfId="0" applyFont="1" applyFill="1" applyProtection="1"/>
    <xf numFmtId="169" fontId="44" fillId="6" borderId="11" xfId="2" applyNumberFormat="1" applyFont="1" applyFill="1" applyBorder="1" applyAlignment="1" applyProtection="1">
      <alignment horizontal="right"/>
    </xf>
    <xf numFmtId="43" fontId="0" fillId="0" borderId="14" xfId="2" applyFont="1" applyBorder="1" applyProtection="1"/>
    <xf numFmtId="0" fontId="2" fillId="0" borderId="34" xfId="0" applyFont="1" applyBorder="1" applyProtection="1"/>
    <xf numFmtId="43" fontId="2" fillId="0" borderId="34" xfId="2" applyFont="1" applyBorder="1" applyProtection="1"/>
    <xf numFmtId="43" fontId="2" fillId="0" borderId="9" xfId="2" applyFont="1" applyBorder="1" applyProtection="1"/>
    <xf numFmtId="4" fontId="11" fillId="6" borderId="10" xfId="2" applyNumberFormat="1" applyFont="1" applyFill="1" applyBorder="1" applyAlignment="1" applyProtection="1">
      <alignment horizontal="right"/>
    </xf>
    <xf numFmtId="0" fontId="3" fillId="8" borderId="0" xfId="0" applyFont="1" applyFill="1" applyAlignment="1">
      <alignment horizontal="center"/>
    </xf>
    <xf numFmtId="4" fontId="0" fillId="0" borderId="0" xfId="0" applyNumberFormat="1"/>
    <xf numFmtId="44" fontId="0" fillId="0" borderId="0" xfId="0" applyNumberFormat="1"/>
    <xf numFmtId="169" fontId="42" fillId="0" borderId="34" xfId="2" applyNumberFormat="1" applyFont="1" applyBorder="1" applyAlignment="1" applyProtection="1">
      <alignment horizontal="right"/>
    </xf>
    <xf numFmtId="169" fontId="42" fillId="5" borderId="10" xfId="2" applyNumberFormat="1" applyFont="1" applyFill="1" applyBorder="1" applyAlignment="1" applyProtection="1">
      <alignment horizontal="right"/>
    </xf>
    <xf numFmtId="169" fontId="2" fillId="0" borderId="0" xfId="0" applyNumberFormat="1" applyFont="1" applyProtection="1"/>
    <xf numFmtId="175" fontId="14" fillId="6" borderId="10" xfId="2" applyNumberFormat="1" applyFont="1" applyFill="1" applyBorder="1" applyAlignment="1" applyProtection="1">
      <alignment horizontal="right"/>
    </xf>
    <xf numFmtId="44" fontId="3" fillId="5" borderId="0" xfId="0" applyNumberFormat="1" applyFont="1" applyFill="1"/>
    <xf numFmtId="2" fontId="0" fillId="9" borderId="0" xfId="0" applyNumberFormat="1" applyFill="1"/>
    <xf numFmtId="44" fontId="0" fillId="10" borderId="0" xfId="0" applyNumberFormat="1" applyFill="1"/>
    <xf numFmtId="169" fontId="42" fillId="0" borderId="9" xfId="2" applyNumberFormat="1" applyFont="1" applyBorder="1" applyAlignment="1" applyProtection="1">
      <alignment horizontal="right"/>
    </xf>
    <xf numFmtId="2" fontId="6" fillId="0" borderId="10" xfId="2" applyNumberFormat="1" applyFont="1" applyBorder="1" applyAlignment="1" applyProtection="1">
      <alignment horizontal="right"/>
      <protection locked="0"/>
    </xf>
    <xf numFmtId="0" fontId="31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  <protection locked="0"/>
    </xf>
    <xf numFmtId="0" fontId="28" fillId="0" borderId="0" xfId="0" applyFont="1" applyBorder="1" applyProtection="1"/>
    <xf numFmtId="1" fontId="4" fillId="0" borderId="0" xfId="0" applyNumberFormat="1" applyFont="1" applyBorder="1" applyAlignment="1" applyProtection="1">
      <alignment horizontal="center"/>
    </xf>
    <xf numFmtId="43" fontId="4" fillId="0" borderId="0" xfId="2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" fontId="28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9" fontId="14" fillId="0" borderId="0" xfId="0" applyNumberFormat="1" applyFont="1" applyFill="1" applyBorder="1" applyAlignment="1" applyProtection="1">
      <alignment horizontal="right"/>
      <protection locked="0"/>
    </xf>
    <xf numFmtId="169" fontId="14" fillId="0" borderId="0" xfId="2" applyNumberFormat="1" applyFont="1" applyFill="1" applyBorder="1" applyAlignment="1" applyProtection="1">
      <alignment horizontal="right"/>
    </xf>
    <xf numFmtId="169" fontId="14" fillId="0" borderId="0" xfId="2" applyNumberFormat="1" applyFont="1" applyBorder="1" applyAlignment="1" applyProtection="1">
      <alignment horizontal="right"/>
      <protection locked="0"/>
    </xf>
    <xf numFmtId="2" fontId="14" fillId="4" borderId="0" xfId="2" applyNumberFormat="1" applyFont="1" applyFill="1" applyBorder="1" applyAlignment="1" applyProtection="1">
      <alignment horizontal="right"/>
    </xf>
    <xf numFmtId="2" fontId="14" fillId="4" borderId="0" xfId="5" applyNumberFormat="1" applyFont="1" applyFill="1" applyBorder="1" applyAlignment="1" applyProtection="1">
      <alignment horizontal="right"/>
    </xf>
    <xf numFmtId="2" fontId="14" fillId="0" borderId="0" xfId="2" applyNumberFormat="1" applyFont="1" applyBorder="1" applyAlignment="1" applyProtection="1">
      <alignment horizontal="right"/>
      <protection locked="0"/>
    </xf>
    <xf numFmtId="169" fontId="14" fillId="0" borderId="0" xfId="2" applyNumberFormat="1" applyFont="1" applyBorder="1" applyAlignment="1" applyProtection="1">
      <alignment horizontal="right"/>
    </xf>
    <xf numFmtId="0" fontId="2" fillId="0" borderId="0" xfId="0" applyFont="1" applyBorder="1" applyProtection="1"/>
    <xf numFmtId="2" fontId="5" fillId="0" borderId="0" xfId="0" applyNumberFormat="1" applyFont="1" applyBorder="1" applyAlignment="1" applyProtection="1">
      <alignment horizontal="right"/>
    </xf>
    <xf numFmtId="1" fontId="5" fillId="0" borderId="0" xfId="2" applyNumberFormat="1" applyFont="1" applyFill="1" applyBorder="1" applyAlignment="1" applyProtection="1">
      <alignment horizontal="left"/>
    </xf>
    <xf numFmtId="2" fontId="5" fillId="4" borderId="0" xfId="2" applyNumberFormat="1" applyFont="1" applyFill="1" applyBorder="1" applyAlignment="1" applyProtection="1">
      <alignment horizontal="right"/>
    </xf>
    <xf numFmtId="0" fontId="0" fillId="0" borderId="0" xfId="0" applyBorder="1" applyProtection="1"/>
    <xf numFmtId="4" fontId="17" fillId="0" borderId="0" xfId="2" applyNumberFormat="1" applyFont="1" applyBorder="1" applyAlignment="1" applyProtection="1">
      <alignment horizontal="right"/>
    </xf>
    <xf numFmtId="2" fontId="17" fillId="0" borderId="0" xfId="2" applyNumberFormat="1" applyFont="1" applyBorder="1" applyAlignment="1" applyProtection="1">
      <alignment horizontal="right"/>
    </xf>
    <xf numFmtId="2" fontId="17" fillId="4" borderId="0" xfId="2" applyNumberFormat="1" applyFont="1" applyFill="1" applyBorder="1" applyAlignment="1" applyProtection="1">
      <alignment horizontal="right"/>
    </xf>
    <xf numFmtId="169" fontId="17" fillId="0" borderId="0" xfId="2" applyNumberFormat="1" applyFont="1" applyBorder="1" applyAlignment="1" applyProtection="1">
      <alignment horizontal="right"/>
    </xf>
    <xf numFmtId="1" fontId="0" fillId="0" borderId="0" xfId="0" applyNumberFormat="1" applyBorder="1" applyProtection="1"/>
    <xf numFmtId="0" fontId="2" fillId="0" borderId="34" xfId="0" applyFont="1" applyBorder="1" applyAlignment="1" applyProtection="1">
      <alignment horizontal="left"/>
      <protection locked="0"/>
    </xf>
    <xf numFmtId="44" fontId="3" fillId="10" borderId="0" xfId="9" applyFont="1" applyFill="1"/>
    <xf numFmtId="4" fontId="0" fillId="10" borderId="0" xfId="9" applyNumberFormat="1" applyFont="1" applyFill="1"/>
    <xf numFmtId="2" fontId="0" fillId="10" borderId="0" xfId="0" applyNumberFormat="1" applyFill="1"/>
    <xf numFmtId="44" fontId="0" fillId="5" borderId="0" xfId="0" applyNumberFormat="1" applyFill="1"/>
    <xf numFmtId="0" fontId="2" fillId="6" borderId="2" xfId="0" applyFont="1" applyFill="1" applyBorder="1" applyAlignment="1" applyProtection="1">
      <alignment horizontal="left"/>
      <protection locked="0"/>
    </xf>
    <xf numFmtId="0" fontId="55" fillId="0" borderId="3" xfId="0" applyFont="1" applyBorder="1" applyProtection="1"/>
    <xf numFmtId="0" fontId="8" fillId="0" borderId="3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43" fontId="8" fillId="0" borderId="1" xfId="2" applyFont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57" fillId="0" borderId="1" xfId="0" applyFont="1" applyBorder="1" applyAlignment="1" applyProtection="1">
      <alignment horizontal="center"/>
    </xf>
    <xf numFmtId="0" fontId="55" fillId="0" borderId="1" xfId="0" applyFont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55" fillId="0" borderId="10" xfId="0" applyFont="1" applyBorder="1" applyAlignment="1" applyProtection="1">
      <alignment horizontal="center"/>
    </xf>
    <xf numFmtId="0" fontId="55" fillId="6" borderId="1" xfId="0" applyFont="1" applyFill="1" applyBorder="1" applyAlignment="1" applyProtection="1">
      <alignment horizontal="left"/>
      <protection locked="0"/>
    </xf>
    <xf numFmtId="0" fontId="55" fillId="6" borderId="1" xfId="0" applyFont="1" applyFill="1" applyBorder="1" applyAlignment="1" applyProtection="1">
      <alignment horizontal="center" wrapText="1"/>
      <protection locked="0"/>
    </xf>
    <xf numFmtId="0" fontId="55" fillId="6" borderId="1" xfId="0" applyFont="1" applyFill="1" applyBorder="1" applyAlignment="1" applyProtection="1">
      <alignment horizontal="center"/>
      <protection locked="0"/>
    </xf>
    <xf numFmtId="169" fontId="55" fillId="6" borderId="1" xfId="0" applyNumberFormat="1" applyFont="1" applyFill="1" applyBorder="1" applyAlignment="1" applyProtection="1">
      <alignment horizontal="right"/>
      <protection locked="0"/>
    </xf>
    <xf numFmtId="169" fontId="55" fillId="6" borderId="1" xfId="2" applyNumberFormat="1" applyFont="1" applyFill="1" applyBorder="1" applyAlignment="1" applyProtection="1">
      <alignment horizontal="right"/>
    </xf>
    <xf numFmtId="169" fontId="55" fillId="6" borderId="1" xfId="2" applyNumberFormat="1" applyFont="1" applyFill="1" applyBorder="1" applyAlignment="1" applyProtection="1">
      <alignment horizontal="right"/>
      <protection locked="0"/>
    </xf>
    <xf numFmtId="4" fontId="55" fillId="6" borderId="1" xfId="2" applyNumberFormat="1" applyFont="1" applyFill="1" applyBorder="1" applyAlignment="1" applyProtection="1">
      <alignment horizontal="right"/>
    </xf>
    <xf numFmtId="4" fontId="55" fillId="6" borderId="0" xfId="2" applyNumberFormat="1" applyFont="1" applyFill="1" applyBorder="1" applyAlignment="1" applyProtection="1">
      <alignment horizontal="right"/>
    </xf>
    <xf numFmtId="4" fontId="55" fillId="6" borderId="1" xfId="5" applyNumberFormat="1" applyFont="1" applyFill="1" applyBorder="1" applyAlignment="1" applyProtection="1">
      <alignment horizontal="right"/>
    </xf>
    <xf numFmtId="4" fontId="55" fillId="6" borderId="1" xfId="2" applyNumberFormat="1" applyFont="1" applyFill="1" applyBorder="1" applyAlignment="1" applyProtection="1">
      <alignment horizontal="right"/>
      <protection locked="0"/>
    </xf>
    <xf numFmtId="0" fontId="55" fillId="6" borderId="29" xfId="0" applyFont="1" applyFill="1" applyBorder="1" applyAlignment="1" applyProtection="1">
      <alignment horizontal="left"/>
      <protection locked="0"/>
    </xf>
    <xf numFmtId="0" fontId="55" fillId="6" borderId="28" xfId="0" applyFont="1" applyFill="1" applyBorder="1" applyAlignment="1" applyProtection="1">
      <alignment horizontal="center" wrapText="1"/>
      <protection locked="0"/>
    </xf>
    <xf numFmtId="0" fontId="55" fillId="6" borderId="28" xfId="0" applyFont="1" applyFill="1" applyBorder="1" applyAlignment="1" applyProtection="1">
      <alignment horizontal="center"/>
      <protection locked="0"/>
    </xf>
    <xf numFmtId="169" fontId="55" fillId="6" borderId="28" xfId="0" applyNumberFormat="1" applyFont="1" applyFill="1" applyBorder="1" applyAlignment="1" applyProtection="1">
      <alignment horizontal="right"/>
      <protection locked="0"/>
    </xf>
    <xf numFmtId="169" fontId="55" fillId="6" borderId="28" xfId="2" applyNumberFormat="1" applyFont="1" applyFill="1" applyBorder="1" applyAlignment="1" applyProtection="1">
      <alignment horizontal="right"/>
    </xf>
    <xf numFmtId="169" fontId="55" fillId="6" borderId="28" xfId="2" applyNumberFormat="1" applyFont="1" applyFill="1" applyBorder="1" applyAlignment="1" applyProtection="1">
      <alignment horizontal="right"/>
      <protection locked="0"/>
    </xf>
    <xf numFmtId="1" fontId="55" fillId="6" borderId="28" xfId="2" applyNumberFormat="1" applyFont="1" applyFill="1" applyBorder="1" applyAlignment="1" applyProtection="1">
      <alignment horizontal="right"/>
    </xf>
    <xf numFmtId="10" fontId="55" fillId="6" borderId="28" xfId="5" applyNumberFormat="1" applyFont="1" applyFill="1" applyBorder="1" applyAlignment="1" applyProtection="1">
      <alignment horizontal="right"/>
    </xf>
    <xf numFmtId="2" fontId="55" fillId="6" borderId="28" xfId="2" applyNumberFormat="1" applyFont="1" applyFill="1" applyBorder="1" applyAlignment="1" applyProtection="1">
      <alignment horizontal="right"/>
    </xf>
    <xf numFmtId="170" fontId="55" fillId="6" borderId="28" xfId="2" applyNumberFormat="1" applyFont="1" applyFill="1" applyBorder="1" applyAlignment="1" applyProtection="1">
      <alignment horizontal="right"/>
      <protection locked="0"/>
    </xf>
    <xf numFmtId="169" fontId="55" fillId="6" borderId="30" xfId="2" applyNumberFormat="1" applyFont="1" applyFill="1" applyBorder="1" applyAlignment="1" applyProtection="1">
      <alignment horizontal="right"/>
    </xf>
    <xf numFmtId="0" fontId="55" fillId="0" borderId="29" xfId="0" applyFont="1" applyBorder="1" applyAlignment="1" applyProtection="1">
      <alignment horizontal="left"/>
      <protection locked="0"/>
    </xf>
    <xf numFmtId="0" fontId="55" fillId="0" borderId="28" xfId="0" applyFont="1" applyBorder="1" applyAlignment="1" applyProtection="1">
      <alignment horizontal="center" wrapText="1"/>
      <protection locked="0"/>
    </xf>
    <xf numFmtId="0" fontId="55" fillId="0" borderId="28" xfId="0" applyFont="1" applyBorder="1" applyAlignment="1" applyProtection="1">
      <alignment horizontal="center"/>
      <protection locked="0"/>
    </xf>
    <xf numFmtId="169" fontId="55" fillId="0" borderId="28" xfId="0" applyNumberFormat="1" applyFont="1" applyFill="1" applyBorder="1" applyAlignment="1" applyProtection="1">
      <alignment horizontal="right"/>
      <protection locked="0"/>
    </xf>
    <xf numFmtId="0" fontId="55" fillId="0" borderId="35" xfId="0" applyFont="1" applyBorder="1" applyAlignment="1" applyProtection="1">
      <alignment horizontal="left"/>
      <protection locked="0"/>
    </xf>
    <xf numFmtId="0" fontId="55" fillId="0" borderId="36" xfId="0" applyFont="1" applyBorder="1" applyAlignment="1" applyProtection="1">
      <alignment horizontal="center" wrapText="1"/>
      <protection locked="0"/>
    </xf>
    <xf numFmtId="0" fontId="55" fillId="0" borderId="36" xfId="0" applyFont="1" applyBorder="1" applyAlignment="1" applyProtection="1">
      <alignment horizontal="center"/>
      <protection locked="0"/>
    </xf>
    <xf numFmtId="0" fontId="55" fillId="0" borderId="37" xfId="0" applyFont="1" applyBorder="1" applyAlignment="1" applyProtection="1">
      <alignment horizontal="left"/>
      <protection locked="0"/>
    </xf>
    <xf numFmtId="0" fontId="55" fillId="0" borderId="38" xfId="0" applyFont="1" applyBorder="1" applyAlignment="1" applyProtection="1">
      <alignment horizontal="center" wrapText="1"/>
      <protection locked="0"/>
    </xf>
    <xf numFmtId="0" fontId="55" fillId="0" borderId="8" xfId="0" applyFont="1" applyBorder="1" applyAlignment="1" applyProtection="1">
      <alignment horizontal="center"/>
    </xf>
    <xf numFmtId="0" fontId="55" fillId="0" borderId="31" xfId="0" applyFont="1" applyBorder="1" applyProtection="1"/>
    <xf numFmtId="0" fontId="55" fillId="0" borderId="32" xfId="0" applyFont="1" applyBorder="1" applyAlignment="1" applyProtection="1">
      <alignment horizontal="center" wrapText="1"/>
    </xf>
    <xf numFmtId="0" fontId="55" fillId="0" borderId="32" xfId="0" applyFont="1" applyBorder="1" applyAlignment="1" applyProtection="1">
      <alignment horizontal="center"/>
      <protection locked="0"/>
    </xf>
    <xf numFmtId="169" fontId="55" fillId="6" borderId="32" xfId="0" applyNumberFormat="1" applyFont="1" applyFill="1" applyBorder="1" applyAlignment="1" applyProtection="1">
      <alignment horizontal="right"/>
      <protection locked="0"/>
    </xf>
    <xf numFmtId="169" fontId="55" fillId="6" borderId="32" xfId="2" applyNumberFormat="1" applyFont="1" applyFill="1" applyBorder="1" applyAlignment="1" applyProtection="1">
      <alignment horizontal="right"/>
    </xf>
    <xf numFmtId="169" fontId="55" fillId="6" borderId="32" xfId="2" applyNumberFormat="1" applyFont="1" applyFill="1" applyBorder="1" applyAlignment="1" applyProtection="1">
      <alignment horizontal="right"/>
      <protection locked="0"/>
    </xf>
    <xf numFmtId="1" fontId="55" fillId="6" borderId="32" xfId="2" applyNumberFormat="1" applyFont="1" applyFill="1" applyBorder="1" applyAlignment="1" applyProtection="1">
      <alignment horizontal="right"/>
    </xf>
    <xf numFmtId="10" fontId="55" fillId="6" borderId="32" xfId="5" applyNumberFormat="1" applyFont="1" applyFill="1" applyBorder="1" applyAlignment="1" applyProtection="1">
      <alignment horizontal="right"/>
    </xf>
    <xf numFmtId="2" fontId="55" fillId="6" borderId="32" xfId="2" applyNumberFormat="1" applyFont="1" applyFill="1" applyBorder="1" applyAlignment="1" applyProtection="1">
      <alignment horizontal="right"/>
    </xf>
    <xf numFmtId="170" fontId="55" fillId="6" borderId="32" xfId="2" applyNumberFormat="1" applyFont="1" applyFill="1" applyBorder="1" applyAlignment="1" applyProtection="1">
      <alignment horizontal="right"/>
      <protection locked="0"/>
    </xf>
    <xf numFmtId="169" fontId="55" fillId="6" borderId="33" xfId="2" applyNumberFormat="1" applyFont="1" applyFill="1" applyBorder="1" applyAlignment="1" applyProtection="1">
      <alignment horizontal="right"/>
    </xf>
    <xf numFmtId="0" fontId="55" fillId="0" borderId="0" xfId="0" applyFont="1" applyBorder="1" applyAlignment="1" applyProtection="1">
      <alignment horizontal="center"/>
    </xf>
    <xf numFmtId="1" fontId="8" fillId="0" borderId="0" xfId="2" applyNumberFormat="1" applyFont="1" applyBorder="1" applyAlignment="1" applyProtection="1">
      <alignment horizontal="right"/>
    </xf>
    <xf numFmtId="1" fontId="8" fillId="0" borderId="0" xfId="2" applyNumberFormat="1" applyFont="1" applyFill="1" applyBorder="1" applyAlignment="1" applyProtection="1">
      <alignment horizontal="right"/>
    </xf>
    <xf numFmtId="169" fontId="8" fillId="0" borderId="11" xfId="2" applyNumberFormat="1" applyFont="1" applyBorder="1" applyAlignment="1" applyProtection="1">
      <alignment horizontal="right"/>
    </xf>
    <xf numFmtId="169" fontId="8" fillId="0" borderId="1" xfId="2" applyNumberFormat="1" applyFont="1" applyBorder="1" applyAlignment="1" applyProtection="1">
      <alignment horizontal="right"/>
    </xf>
    <xf numFmtId="169" fontId="8" fillId="4" borderId="11" xfId="2" applyNumberFormat="1" applyFont="1" applyFill="1" applyBorder="1" applyAlignment="1" applyProtection="1">
      <alignment horizontal="right"/>
    </xf>
    <xf numFmtId="169" fontId="8" fillId="6" borderId="11" xfId="2" applyNumberFormat="1" applyFont="1" applyFill="1" applyBorder="1" applyAlignment="1" applyProtection="1">
      <alignment horizontal="right"/>
    </xf>
    <xf numFmtId="169" fontId="14" fillId="0" borderId="34" xfId="2" applyNumberFormat="1" applyFont="1" applyBorder="1" applyAlignment="1" applyProtection="1">
      <alignment horizontal="right"/>
    </xf>
    <xf numFmtId="0" fontId="2" fillId="5" borderId="28" xfId="0" applyFont="1" applyFill="1" applyBorder="1" applyAlignment="1" applyProtection="1">
      <alignment horizontal="left"/>
      <protection locked="0"/>
    </xf>
    <xf numFmtId="169" fontId="14" fillId="6" borderId="2" xfId="0" applyNumberFormat="1" applyFont="1" applyFill="1" applyBorder="1" applyAlignment="1" applyProtection="1">
      <alignment horizontal="right"/>
      <protection locked="0"/>
    </xf>
    <xf numFmtId="169" fontId="14" fillId="6" borderId="2" xfId="2" applyNumberFormat="1" applyFont="1" applyFill="1" applyBorder="1" applyAlignment="1" applyProtection="1">
      <alignment horizontal="right"/>
    </xf>
    <xf numFmtId="169" fontId="14" fillId="6" borderId="2" xfId="2" applyNumberFormat="1" applyFont="1" applyFill="1" applyBorder="1" applyAlignment="1" applyProtection="1">
      <alignment horizontal="right"/>
      <protection locked="0"/>
    </xf>
    <xf numFmtId="1" fontId="14" fillId="6" borderId="39" xfId="2" applyNumberFormat="1" applyFont="1" applyFill="1" applyBorder="1" applyAlignment="1" applyProtection="1">
      <alignment horizontal="right"/>
    </xf>
    <xf numFmtId="10" fontId="14" fillId="6" borderId="2" xfId="5" applyNumberFormat="1" applyFont="1" applyFill="1" applyBorder="1" applyAlignment="1" applyProtection="1">
      <alignment horizontal="right"/>
    </xf>
    <xf numFmtId="2" fontId="14" fillId="6" borderId="39" xfId="2" applyNumberFormat="1" applyFont="1" applyFill="1" applyBorder="1" applyAlignment="1" applyProtection="1">
      <alignment horizontal="right"/>
    </xf>
    <xf numFmtId="174" fontId="14" fillId="6" borderId="2" xfId="2" applyNumberFormat="1" applyFont="1" applyFill="1" applyBorder="1" applyAlignment="1" applyProtection="1">
      <alignment horizontal="right"/>
    </xf>
    <xf numFmtId="170" fontId="14" fillId="6" borderId="2" xfId="2" applyNumberFormat="1" applyFont="1" applyFill="1" applyBorder="1" applyAlignment="1" applyProtection="1">
      <alignment horizontal="right"/>
      <protection locked="0"/>
    </xf>
    <xf numFmtId="0" fontId="14" fillId="0" borderId="34" xfId="0" applyFont="1" applyBorder="1" applyAlignment="1" applyProtection="1">
      <alignment horizontal="center"/>
    </xf>
    <xf numFmtId="0" fontId="2" fillId="6" borderId="34" xfId="0" applyFont="1" applyFill="1" applyBorder="1" applyAlignment="1" applyProtection="1">
      <alignment horizontal="left"/>
      <protection locked="0"/>
    </xf>
    <xf numFmtId="0" fontId="2" fillId="6" borderId="34" xfId="0" applyFont="1" applyFill="1" applyBorder="1" applyAlignment="1" applyProtection="1">
      <alignment horizontal="center" wrapText="1"/>
      <protection locked="0"/>
    </xf>
    <xf numFmtId="0" fontId="14" fillId="6" borderId="34" xfId="0" applyFont="1" applyFill="1" applyBorder="1" applyAlignment="1" applyProtection="1">
      <alignment horizontal="center"/>
      <protection locked="0"/>
    </xf>
    <xf numFmtId="169" fontId="0" fillId="0" borderId="0" xfId="0" applyNumberFormat="1" applyProtection="1"/>
    <xf numFmtId="0" fontId="0" fillId="10" borderId="0" xfId="0" applyFill="1"/>
    <xf numFmtId="0" fontId="55" fillId="0" borderId="0" xfId="0" applyFont="1" applyBorder="1" applyAlignment="1" applyProtection="1">
      <alignment horizontal="left"/>
      <protection locked="0"/>
    </xf>
    <xf numFmtId="0" fontId="55" fillId="0" borderId="0" xfId="0" applyFont="1" applyBorder="1" applyAlignment="1" applyProtection="1">
      <alignment horizontal="center" wrapText="1"/>
      <protection locked="0"/>
    </xf>
    <xf numFmtId="0" fontId="42" fillId="6" borderId="1" xfId="0" applyFont="1" applyFill="1" applyBorder="1" applyAlignment="1" applyProtection="1">
      <alignment horizontal="center" wrapText="1"/>
      <protection locked="0"/>
    </xf>
    <xf numFmtId="17" fontId="58" fillId="0" borderId="0" xfId="0" applyNumberFormat="1" applyFont="1" applyAlignment="1">
      <alignment horizontal="left"/>
    </xf>
    <xf numFmtId="0" fontId="58" fillId="0" borderId="0" xfId="0" applyFont="1" applyAlignment="1"/>
    <xf numFmtId="0" fontId="58" fillId="11" borderId="4" xfId="0" applyFont="1" applyFill="1" applyBorder="1" applyAlignment="1"/>
    <xf numFmtId="0" fontId="58" fillId="11" borderId="4" xfId="0" applyFont="1" applyFill="1" applyBorder="1" applyAlignment="1">
      <alignment horizontal="center"/>
    </xf>
    <xf numFmtId="0" fontId="0" fillId="0" borderId="4" xfId="0" applyBorder="1" applyAlignment="1"/>
    <xf numFmtId="43" fontId="0" fillId="0" borderId="4" xfId="2" applyFont="1" applyBorder="1" applyAlignment="1"/>
    <xf numFmtId="43" fontId="0" fillId="6" borderId="4" xfId="2" applyFont="1" applyFill="1" applyBorder="1" applyAlignment="1"/>
    <xf numFmtId="43" fontId="58" fillId="11" borderId="4" xfId="2" applyFont="1" applyFill="1" applyBorder="1" applyAlignment="1">
      <alignment horizontal="center"/>
    </xf>
    <xf numFmtId="44" fontId="0" fillId="0" borderId="0" xfId="9" applyFont="1"/>
    <xf numFmtId="16" fontId="0" fillId="0" borderId="0" xfId="0" applyNumberFormat="1"/>
    <xf numFmtId="169" fontId="0" fillId="0" borderId="0" xfId="0" applyNumberFormat="1"/>
    <xf numFmtId="1" fontId="4" fillId="0" borderId="0" xfId="0" applyNumberFormat="1" applyFont="1" applyBorder="1" applyAlignment="1" applyProtection="1">
      <alignment horizontal="center"/>
    </xf>
    <xf numFmtId="43" fontId="0" fillId="0" borderId="0" xfId="0" applyNumberFormat="1"/>
    <xf numFmtId="0" fontId="0" fillId="0" borderId="4" xfId="0" applyBorder="1"/>
    <xf numFmtId="0" fontId="0" fillId="5" borderId="4" xfId="0" applyFill="1" applyBorder="1" applyAlignment="1"/>
    <xf numFmtId="43" fontId="0" fillId="5" borderId="4" xfId="2" applyFont="1" applyFill="1" applyBorder="1" applyAlignment="1"/>
    <xf numFmtId="0" fontId="0" fillId="5" borderId="4" xfId="0" applyFill="1" applyBorder="1"/>
    <xf numFmtId="44" fontId="0" fillId="0" borderId="0" xfId="0" applyNumberFormat="1" applyBorder="1"/>
    <xf numFmtId="44" fontId="0" fillId="6" borderId="0" xfId="9" applyFont="1" applyFill="1" applyBorder="1"/>
    <xf numFmtId="0" fontId="0" fillId="6" borderId="0" xfId="0" applyFill="1" applyBorder="1"/>
    <xf numFmtId="44" fontId="0" fillId="6" borderId="4" xfId="9" applyFont="1" applyFill="1" applyBorder="1"/>
    <xf numFmtId="0" fontId="0" fillId="6" borderId="0" xfId="0" applyFill="1"/>
    <xf numFmtId="0" fontId="0" fillId="0" borderId="0" xfId="0" applyBorder="1"/>
    <xf numFmtId="0" fontId="0" fillId="12" borderId="0" xfId="0" applyFill="1" applyBorder="1"/>
    <xf numFmtId="44" fontId="0" fillId="12" borderId="0" xfId="0" applyNumberFormat="1" applyFill="1" applyBorder="1"/>
    <xf numFmtId="44" fontId="0" fillId="0" borderId="0" xfId="9" applyFont="1" applyBorder="1"/>
    <xf numFmtId="43" fontId="0" fillId="0" borderId="4" xfId="0" applyNumberFormat="1" applyBorder="1"/>
    <xf numFmtId="44" fontId="0" fillId="0" borderId="4" xfId="9" applyFont="1" applyBorder="1"/>
    <xf numFmtId="43" fontId="0" fillId="0" borderId="0" xfId="0" applyNumberFormat="1" applyBorder="1"/>
    <xf numFmtId="0" fontId="0" fillId="13" borderId="0" xfId="0" applyFill="1"/>
    <xf numFmtId="44" fontId="0" fillId="13" borderId="0" xfId="9" applyFont="1" applyFill="1"/>
    <xf numFmtId="44" fontId="0" fillId="13" borderId="0" xfId="0" applyNumberFormat="1" applyFill="1"/>
    <xf numFmtId="44" fontId="0" fillId="13" borderId="18" xfId="9" applyFont="1" applyFill="1" applyBorder="1"/>
    <xf numFmtId="0" fontId="26" fillId="0" borderId="12" xfId="0" applyFont="1" applyBorder="1" applyAlignment="1" applyProtection="1">
      <alignment horizontal="center"/>
    </xf>
    <xf numFmtId="0" fontId="26" fillId="0" borderId="13" xfId="0" applyFont="1" applyBorder="1" applyAlignment="1" applyProtection="1">
      <alignment horizontal="center"/>
    </xf>
    <xf numFmtId="0" fontId="26" fillId="0" borderId="16" xfId="0" applyFont="1" applyBorder="1" applyAlignment="1" applyProtection="1">
      <alignment horizontal="center"/>
    </xf>
    <xf numFmtId="0" fontId="26" fillId="0" borderId="17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center"/>
    </xf>
    <xf numFmtId="0" fontId="26" fillId="0" borderId="15" xfId="0" applyFont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2" fontId="31" fillId="0" borderId="0" xfId="0" applyNumberFormat="1" applyFont="1" applyAlignment="1" applyProtection="1">
      <alignment horizontal="center"/>
    </xf>
    <xf numFmtId="4" fontId="30" fillId="0" borderId="0" xfId="0" applyNumberFormat="1" applyFont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</xf>
    <xf numFmtId="1" fontId="4" fillId="0" borderId="20" xfId="0" applyNumberFormat="1" applyFont="1" applyBorder="1" applyAlignment="1" applyProtection="1">
      <alignment horizontal="center"/>
    </xf>
    <xf numFmtId="1" fontId="4" fillId="0" borderId="21" xfId="0" applyNumberFormat="1" applyFont="1" applyBorder="1" applyAlignment="1" applyProtection="1">
      <alignment horizontal="center"/>
    </xf>
    <xf numFmtId="1" fontId="4" fillId="0" borderId="22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2" fontId="31" fillId="0" borderId="0" xfId="0" applyNumberFormat="1" applyFont="1" applyBorder="1" applyAlignment="1" applyProtection="1">
      <alignment horizontal="center"/>
    </xf>
    <xf numFmtId="4" fontId="30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/>
    </xf>
    <xf numFmtId="0" fontId="12" fillId="4" borderId="21" xfId="0" applyFont="1" applyFill="1" applyBorder="1" applyAlignment="1" applyProtection="1">
      <alignment horizontal="center"/>
    </xf>
    <xf numFmtId="0" fontId="12" fillId="4" borderId="22" xfId="0" applyFont="1" applyFill="1" applyBorder="1" applyAlignment="1" applyProtection="1">
      <alignment horizontal="center"/>
    </xf>
    <xf numFmtId="1" fontId="12" fillId="0" borderId="20" xfId="0" applyNumberFormat="1" applyFont="1" applyBorder="1" applyAlignment="1" applyProtection="1">
      <alignment horizontal="center"/>
    </xf>
    <xf numFmtId="1" fontId="12" fillId="0" borderId="21" xfId="0" applyNumberFormat="1" applyFont="1" applyBorder="1" applyAlignment="1" applyProtection="1">
      <alignment horizontal="center"/>
    </xf>
    <xf numFmtId="1" fontId="12" fillId="0" borderId="22" xfId="0" applyNumberFormat="1" applyFont="1" applyBorder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1" fontId="30" fillId="0" borderId="0" xfId="0" applyNumberFormat="1" applyFont="1" applyAlignment="1" applyProtection="1">
      <alignment horizontal="center"/>
      <protection locked="0"/>
    </xf>
    <xf numFmtId="1" fontId="31" fillId="0" borderId="0" xfId="0" applyNumberFormat="1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1" fontId="3" fillId="0" borderId="20" xfId="0" applyNumberFormat="1" applyFont="1" applyBorder="1" applyAlignment="1" applyProtection="1">
      <alignment horizontal="center"/>
    </xf>
    <xf numFmtId="1" fontId="3" fillId="0" borderId="21" xfId="0" applyNumberFormat="1" applyFont="1" applyBorder="1" applyAlignment="1" applyProtection="1">
      <alignment horizontal="center"/>
    </xf>
    <xf numFmtId="1" fontId="3" fillId="0" borderId="22" xfId="0" applyNumberFormat="1" applyFont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0" fontId="3" fillId="7" borderId="21" xfId="0" applyFont="1" applyFill="1" applyBorder="1" applyAlignment="1" applyProtection="1">
      <alignment horizontal="center"/>
    </xf>
    <xf numFmtId="0" fontId="3" fillId="7" borderId="22" xfId="0" applyFont="1" applyFill="1" applyBorder="1" applyAlignment="1" applyProtection="1">
      <alignment horizontal="center"/>
    </xf>
    <xf numFmtId="0" fontId="31" fillId="7" borderId="0" xfId="0" applyFont="1" applyFill="1" applyAlignment="1" applyProtection="1">
      <alignment horizontal="center"/>
    </xf>
    <xf numFmtId="0" fontId="30" fillId="7" borderId="0" xfId="0" applyFont="1" applyFill="1" applyAlignment="1" applyProtection="1">
      <alignment horizontal="center"/>
      <protection locked="0"/>
    </xf>
    <xf numFmtId="0" fontId="4" fillId="7" borderId="20" xfId="0" applyFont="1" applyFill="1" applyBorder="1" applyAlignment="1" applyProtection="1">
      <alignment horizontal="center"/>
    </xf>
    <xf numFmtId="0" fontId="4" fillId="7" borderId="21" xfId="0" applyFont="1" applyFill="1" applyBorder="1" applyAlignment="1" applyProtection="1">
      <alignment horizontal="center"/>
    </xf>
    <xf numFmtId="0" fontId="4" fillId="7" borderId="22" xfId="0" applyFont="1" applyFill="1" applyBorder="1" applyAlignment="1" applyProtection="1">
      <alignment horizontal="center"/>
    </xf>
    <xf numFmtId="0" fontId="47" fillId="0" borderId="0" xfId="0" applyFont="1" applyAlignment="1" applyProtection="1">
      <alignment horizontal="center"/>
    </xf>
    <xf numFmtId="0" fontId="49" fillId="0" borderId="0" xfId="0" applyFont="1" applyAlignment="1" applyProtection="1">
      <alignment horizontal="center"/>
      <protection locked="0"/>
    </xf>
    <xf numFmtId="0" fontId="51" fillId="0" borderId="23" xfId="7" applyNumberFormat="1" applyFont="1" applyBorder="1" applyAlignment="1">
      <alignment horizontal="center" vertical="center" wrapText="1"/>
    </xf>
    <xf numFmtId="0" fontId="51" fillId="0" borderId="25" xfId="7" applyNumberFormat="1" applyFont="1" applyBorder="1" applyAlignment="1">
      <alignment horizontal="center" vertical="center" wrapText="1"/>
    </xf>
    <xf numFmtId="0" fontId="51" fillId="0" borderId="24" xfId="7" applyNumberFormat="1" applyFont="1" applyBorder="1" applyAlignment="1">
      <alignment horizontal="center" wrapText="1"/>
    </xf>
    <xf numFmtId="0" fontId="51" fillId="0" borderId="6" xfId="7" applyNumberFormat="1" applyFont="1" applyBorder="1" applyAlignment="1">
      <alignment horizontal="center" wrapText="1"/>
    </xf>
    <xf numFmtId="0" fontId="48" fillId="0" borderId="4" xfId="7" applyFont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4" fontId="0" fillId="10" borderId="4" xfId="9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4" fillId="0" borderId="20" xfId="0" applyFont="1" applyBorder="1" applyAlignment="1" applyProtection="1">
      <alignment horizontal="center"/>
    </xf>
    <xf numFmtId="0" fontId="44" fillId="0" borderId="21" xfId="0" applyFont="1" applyBorder="1" applyAlignment="1" applyProtection="1">
      <alignment horizontal="center"/>
    </xf>
    <xf numFmtId="0" fontId="44" fillId="0" borderId="22" xfId="0" applyFont="1" applyBorder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</xf>
    <xf numFmtId="0" fontId="8" fillId="4" borderId="22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0" fontId="44" fillId="4" borderId="20" xfId="0" applyFont="1" applyFill="1" applyBorder="1" applyAlignment="1" applyProtection="1">
      <alignment horizontal="center"/>
    </xf>
    <xf numFmtId="0" fontId="44" fillId="4" borderId="21" xfId="0" applyFont="1" applyFill="1" applyBorder="1" applyAlignment="1" applyProtection="1">
      <alignment horizontal="center"/>
    </xf>
    <xf numFmtId="0" fontId="44" fillId="4" borderId="22" xfId="0" applyFont="1" applyFill="1" applyBorder="1" applyAlignment="1" applyProtection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44" fillId="0" borderId="3" xfId="0" applyFont="1" applyBorder="1" applyAlignment="1" applyProtection="1">
      <alignment horizontal="center" wrapText="1"/>
    </xf>
    <xf numFmtId="0" fontId="44" fillId="0" borderId="2" xfId="0" applyFont="1" applyBorder="1" applyAlignment="1" applyProtection="1">
      <alignment horizontal="center" wrapText="1"/>
    </xf>
    <xf numFmtId="0" fontId="58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0">
    <cellStyle name="Euro" xfId="1"/>
    <cellStyle name="Millares" xfId="2" builtinId="3"/>
    <cellStyle name="Millares_Calculo Sueldo 2002 " xfId="3"/>
    <cellStyle name="Moneda" xfId="9" builtinId="4"/>
    <cellStyle name="Moneda 2" xfId="8"/>
    <cellStyle name="Normal" xfId="0" builtinId="0"/>
    <cellStyle name="Normal 2" xfId="6"/>
    <cellStyle name="Normal 3" xfId="7"/>
    <cellStyle name="Normal_PPHON" xfId="4"/>
    <cellStyle name="Porcentual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/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/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/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/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/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/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/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/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/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son\Downloads\Pgo%20Prov.%20Gonzalo%20Gtz.%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7"/>
  <sheetViews>
    <sheetView showGridLines="0" workbookViewId="0"/>
  </sheetViews>
  <sheetFormatPr baseColWidth="10" defaultColWidth="11.42578125" defaultRowHeight="12.75"/>
  <cols>
    <col min="1" max="1" width="11.42578125" style="7"/>
    <col min="2" max="4" width="13.7109375" style="7" customWidth="1"/>
    <col min="5" max="5" width="11.42578125" style="7"/>
    <col min="6" max="7" width="13.7109375" style="7" customWidth="1"/>
    <col min="8" max="16384" width="11.42578125" style="7"/>
  </cols>
  <sheetData>
    <row r="2" spans="1:7" ht="18.75">
      <c r="B2" s="62" t="s">
        <v>98</v>
      </c>
      <c r="C2" s="63"/>
      <c r="D2" s="63"/>
      <c r="E2" s="63"/>
      <c r="F2" s="63"/>
      <c r="G2" s="63"/>
    </row>
    <row r="3" spans="1:7">
      <c r="B3" s="64" t="s">
        <v>67</v>
      </c>
      <c r="C3" s="63"/>
      <c r="D3" s="63"/>
      <c r="E3" s="63"/>
      <c r="F3" s="63"/>
      <c r="G3" s="63"/>
    </row>
    <row r="4" spans="1:7">
      <c r="B4" s="75" t="s">
        <v>99</v>
      </c>
      <c r="C4" s="63"/>
      <c r="D4" s="63"/>
      <c r="E4" s="63"/>
      <c r="F4" s="63"/>
      <c r="G4" s="63"/>
    </row>
    <row r="5" spans="1:7">
      <c r="B5" s="63"/>
      <c r="C5" s="63"/>
      <c r="D5" s="63"/>
      <c r="E5" s="63"/>
      <c r="F5" s="63"/>
      <c r="G5" s="63"/>
    </row>
    <row r="6" spans="1:7">
      <c r="B6" s="63"/>
      <c r="C6" s="63"/>
      <c r="D6" s="63"/>
      <c r="E6" s="63"/>
      <c r="F6" s="63"/>
      <c r="G6" s="63"/>
    </row>
    <row r="7" spans="1:7" ht="18.75" customHeight="1">
      <c r="B7" s="786" t="s">
        <v>12</v>
      </c>
      <c r="C7" s="786"/>
      <c r="D7" s="786"/>
      <c r="E7" s="63"/>
      <c r="F7" s="779" t="s">
        <v>60</v>
      </c>
      <c r="G7" s="780"/>
    </row>
    <row r="8" spans="1:7" ht="14.25" customHeight="1">
      <c r="B8" s="783" t="s">
        <v>11</v>
      </c>
      <c r="C8" s="783"/>
      <c r="D8" s="783"/>
      <c r="E8" s="63"/>
      <c r="F8" s="784" t="s">
        <v>61</v>
      </c>
      <c r="G8" s="785"/>
    </row>
    <row r="9" spans="1:7" ht="8.25" customHeight="1">
      <c r="B9" s="787"/>
      <c r="C9" s="787"/>
      <c r="D9" s="787"/>
      <c r="E9" s="63"/>
      <c r="F9" s="781"/>
      <c r="G9" s="782"/>
    </row>
    <row r="10" spans="1:7" ht="16.5" customHeight="1">
      <c r="B10" s="65" t="s">
        <v>13</v>
      </c>
      <c r="C10" s="65" t="s">
        <v>15</v>
      </c>
      <c r="D10" s="65" t="s">
        <v>9</v>
      </c>
      <c r="E10" s="63"/>
      <c r="F10" s="65" t="s">
        <v>18</v>
      </c>
      <c r="G10" s="65" t="s">
        <v>62</v>
      </c>
    </row>
    <row r="11" spans="1:7">
      <c r="A11" s="2"/>
      <c r="B11" s="65" t="s">
        <v>14</v>
      </c>
      <c r="C11" s="65" t="s">
        <v>16</v>
      </c>
      <c r="D11" s="65" t="s">
        <v>17</v>
      </c>
      <c r="E11" s="63"/>
      <c r="F11" s="65"/>
      <c r="G11" s="65" t="s">
        <v>63</v>
      </c>
    </row>
    <row r="12" spans="1:7">
      <c r="A12" s="3"/>
      <c r="B12" s="66"/>
      <c r="C12" s="66"/>
      <c r="D12" s="66"/>
      <c r="E12" s="67"/>
      <c r="F12" s="66"/>
      <c r="G12" s="66"/>
    </row>
    <row r="13" spans="1:7" ht="15.95" customHeight="1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5.95" customHeight="1">
      <c r="A14" s="1"/>
      <c r="B14" s="76">
        <v>496.08</v>
      </c>
      <c r="C14" s="76">
        <v>9.52</v>
      </c>
      <c r="D14" s="77">
        <v>6.4000000000000001E-2</v>
      </c>
      <c r="E14" s="70"/>
      <c r="F14" s="76">
        <v>1768.97</v>
      </c>
      <c r="G14" s="76">
        <v>406.83</v>
      </c>
    </row>
    <row r="15" spans="1:7" ht="15.95" customHeight="1">
      <c r="A15" s="1"/>
      <c r="B15" s="76">
        <v>4210.42</v>
      </c>
      <c r="C15" s="76">
        <v>247.24</v>
      </c>
      <c r="D15" s="77">
        <v>0.10879999999999999</v>
      </c>
      <c r="E15" s="70"/>
      <c r="F15" s="76">
        <v>2653.39</v>
      </c>
      <c r="G15" s="76">
        <v>406.62</v>
      </c>
    </row>
    <row r="16" spans="1:7" ht="15.95" customHeight="1">
      <c r="A16" s="1"/>
      <c r="B16" s="76">
        <v>7399.43</v>
      </c>
      <c r="C16" s="76">
        <v>594.21</v>
      </c>
      <c r="D16" s="77">
        <v>0.16</v>
      </c>
      <c r="E16" s="70"/>
      <c r="F16" s="76">
        <v>3472.85</v>
      </c>
      <c r="G16" s="76">
        <v>392.77</v>
      </c>
    </row>
    <row r="17" spans="1:7" ht="15.95" customHeight="1">
      <c r="A17" s="1"/>
      <c r="B17" s="76">
        <v>8601.51</v>
      </c>
      <c r="C17" s="76">
        <v>786.54</v>
      </c>
      <c r="D17" s="77">
        <v>0.1792</v>
      </c>
      <c r="E17" s="70"/>
      <c r="F17" s="76">
        <v>3537.88</v>
      </c>
      <c r="G17" s="76">
        <v>382.46</v>
      </c>
    </row>
    <row r="18" spans="1:7" ht="15.95" customHeight="1">
      <c r="A18" s="1"/>
      <c r="B18" s="76">
        <v>10298.36</v>
      </c>
      <c r="C18" s="76">
        <v>1090.6099999999999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5.95" customHeight="1">
      <c r="A19" s="1"/>
      <c r="B19" s="76">
        <v>20770.3</v>
      </c>
      <c r="C19" s="76">
        <v>3327.42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5.95" customHeight="1">
      <c r="A20" s="1"/>
      <c r="B20" s="76">
        <v>32736.84</v>
      </c>
      <c r="C20" s="76">
        <v>6141.95</v>
      </c>
      <c r="D20" s="77">
        <v>0.3</v>
      </c>
      <c r="E20" s="63"/>
      <c r="F20" s="76">
        <v>5335.43</v>
      </c>
      <c r="G20" s="76">
        <v>294.63</v>
      </c>
    </row>
    <row r="21" spans="1:7">
      <c r="A21" s="1"/>
      <c r="B21" s="76">
        <v>62500.01</v>
      </c>
      <c r="C21" s="76">
        <v>15070.9</v>
      </c>
      <c r="D21" s="77">
        <v>0.32</v>
      </c>
      <c r="E21" s="63"/>
      <c r="F21" s="76">
        <v>6224.68</v>
      </c>
      <c r="G21" s="76">
        <v>253.54</v>
      </c>
    </row>
    <row r="22" spans="1:7" ht="15" customHeight="1">
      <c r="A22" s="1"/>
      <c r="B22" s="76">
        <v>83333.34</v>
      </c>
      <c r="C22" s="76">
        <v>21737.57</v>
      </c>
      <c r="D22" s="77">
        <v>0.34</v>
      </c>
      <c r="E22" s="63"/>
      <c r="F22" s="78">
        <v>7113.91</v>
      </c>
      <c r="G22" s="78">
        <v>217.61</v>
      </c>
    </row>
    <row r="23" spans="1:7">
      <c r="B23" s="76">
        <v>250000.01</v>
      </c>
      <c r="C23" s="76">
        <v>78404.23</v>
      </c>
      <c r="D23" s="77">
        <v>0.35</v>
      </c>
      <c r="E23" s="63"/>
      <c r="F23" s="78">
        <v>7382.34</v>
      </c>
      <c r="G23" s="78">
        <v>0</v>
      </c>
    </row>
    <row r="24" spans="1:7">
      <c r="B24" s="71"/>
      <c r="C24" s="71"/>
      <c r="D24" s="72"/>
      <c r="E24" s="63"/>
      <c r="F24" s="73"/>
      <c r="G24" s="73"/>
    </row>
    <row r="25" spans="1:7">
      <c r="E25" s="63"/>
      <c r="F25" s="63"/>
      <c r="G25" s="63"/>
    </row>
    <row r="26" spans="1:7">
      <c r="B26" s="63"/>
      <c r="C26" s="63"/>
      <c r="D26" s="63"/>
      <c r="E26" s="63"/>
      <c r="F26" s="63"/>
      <c r="G26" s="63"/>
    </row>
    <row r="27" spans="1:7">
      <c r="B27" s="63"/>
      <c r="C27" s="63"/>
      <c r="D27" s="63"/>
      <c r="E27" s="63"/>
      <c r="F27" s="63"/>
      <c r="G27" s="63"/>
    </row>
    <row r="28" spans="1:7">
      <c r="C28" s="63"/>
      <c r="D28" s="63"/>
      <c r="E28" s="63"/>
      <c r="F28" s="63"/>
      <c r="G28" s="63"/>
    </row>
    <row r="29" spans="1:7">
      <c r="C29" s="63"/>
      <c r="D29" s="63"/>
      <c r="E29" s="63"/>
      <c r="F29" s="63"/>
      <c r="G29" s="63"/>
    </row>
    <row r="30" spans="1:7">
      <c r="C30" s="63"/>
      <c r="D30" s="63"/>
      <c r="E30" s="63"/>
      <c r="F30" s="63"/>
      <c r="G30" s="63"/>
    </row>
    <row r="31" spans="1:7">
      <c r="C31" s="63"/>
      <c r="D31" s="63"/>
      <c r="E31" s="63"/>
      <c r="F31" s="63"/>
      <c r="G31" s="63"/>
    </row>
    <row r="32" spans="1:7">
      <c r="B32" s="63"/>
      <c r="C32" s="63"/>
      <c r="D32" s="63"/>
      <c r="E32" s="63"/>
      <c r="F32" s="63"/>
      <c r="G32" s="63"/>
    </row>
    <row r="33" spans="2:7">
      <c r="B33" s="64" t="s">
        <v>21</v>
      </c>
      <c r="C33" s="63"/>
      <c r="D33" s="63"/>
    </row>
    <row r="34" spans="2:7" ht="15.75">
      <c r="B34" s="74" t="s">
        <v>68</v>
      </c>
      <c r="C34" s="63"/>
      <c r="D34" s="63"/>
    </row>
    <row r="35" spans="2:7">
      <c r="B35" s="99" t="s">
        <v>54</v>
      </c>
      <c r="C35" s="63"/>
      <c r="D35" s="63"/>
    </row>
    <row r="44" spans="2:7" ht="17.25" customHeight="1">
      <c r="B44" s="61" t="s">
        <v>52</v>
      </c>
      <c r="E44" s="63"/>
      <c r="F44" s="779" t="s">
        <v>65</v>
      </c>
      <c r="G44" s="780"/>
    </row>
    <row r="45" spans="2:7">
      <c r="E45" s="63"/>
      <c r="F45" s="784" t="s">
        <v>66</v>
      </c>
      <c r="G45" s="785"/>
    </row>
    <row r="46" spans="2:7" ht="5.25" customHeight="1">
      <c r="E46" s="63"/>
      <c r="F46" s="781"/>
      <c r="G46" s="782"/>
    </row>
    <row r="47" spans="2:7">
      <c r="B47" s="786" t="s">
        <v>12</v>
      </c>
      <c r="C47" s="786"/>
      <c r="D47" s="786"/>
      <c r="E47" s="63"/>
      <c r="F47" s="65" t="s">
        <v>18</v>
      </c>
      <c r="G47" s="65" t="s">
        <v>19</v>
      </c>
    </row>
    <row r="48" spans="2:7">
      <c r="B48" s="783" t="s">
        <v>11</v>
      </c>
      <c r="C48" s="783"/>
      <c r="D48" s="783"/>
      <c r="E48" s="63"/>
      <c r="F48" s="65"/>
      <c r="G48" s="65" t="s">
        <v>20</v>
      </c>
    </row>
    <row r="49" spans="2:7">
      <c r="B49" s="787"/>
      <c r="C49" s="787"/>
      <c r="D49" s="787"/>
      <c r="E49" s="67"/>
      <c r="F49" s="66"/>
      <c r="G49" s="66"/>
    </row>
    <row r="50" spans="2:7" ht="15.95" customHeight="1">
      <c r="B50" s="65" t="s">
        <v>13</v>
      </c>
      <c r="C50" s="65" t="s">
        <v>15</v>
      </c>
      <c r="D50" s="65" t="s">
        <v>9</v>
      </c>
      <c r="E50" s="70"/>
      <c r="F50" s="68">
        <v>0.01</v>
      </c>
      <c r="G50" s="68">
        <f t="shared" ref="G50:G60" si="0">G13/2</f>
        <v>203.51</v>
      </c>
    </row>
    <row r="51" spans="2:7" ht="15.95" customHeight="1">
      <c r="B51" s="65" t="s">
        <v>14</v>
      </c>
      <c r="C51" s="65" t="s">
        <v>16</v>
      </c>
      <c r="D51" s="65" t="s">
        <v>17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5.95" customHeight="1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5.95" customHeight="1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5.95" customHeight="1">
      <c r="B54" s="68">
        <f>B14/2</f>
        <v>248.04</v>
      </c>
      <c r="C54" s="68">
        <f>C14/2</f>
        <v>4.76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5.95" customHeight="1">
      <c r="B55" s="68">
        <f t="shared" ref="B55:C63" si="2">B15/2</f>
        <v>2105.21</v>
      </c>
      <c r="C55" s="68">
        <f t="shared" si="2"/>
        <v>123.62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5.95" customHeight="1">
      <c r="B56" s="68">
        <f t="shared" si="2"/>
        <v>3699.7150000000001</v>
      </c>
      <c r="C56" s="68">
        <f t="shared" si="2"/>
        <v>297.10500000000002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5.95" customHeight="1">
      <c r="B57" s="68">
        <f t="shared" si="2"/>
        <v>4300.7550000000001</v>
      </c>
      <c r="C57" s="68">
        <f t="shared" si="2"/>
        <v>393.27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5.95" customHeight="1">
      <c r="B58" s="68">
        <f t="shared" si="2"/>
        <v>5149.18</v>
      </c>
      <c r="C58" s="68">
        <f t="shared" si="2"/>
        <v>545.30499999999995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5.95" customHeight="1">
      <c r="B59" s="68">
        <f t="shared" si="2"/>
        <v>10385.15</v>
      </c>
      <c r="C59" s="68">
        <f t="shared" si="2"/>
        <v>1663.71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5.95" customHeight="1">
      <c r="B60" s="68">
        <f t="shared" si="2"/>
        <v>16368.42</v>
      </c>
      <c r="C60" s="68">
        <f t="shared" si="2"/>
        <v>3070.9749999999999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>
      <c r="B61" s="68">
        <f t="shared" si="2"/>
        <v>31250.005000000001</v>
      </c>
      <c r="C61" s="68">
        <f t="shared" si="2"/>
        <v>7535.45</v>
      </c>
      <c r="D61" s="69">
        <f t="shared" si="3"/>
        <v>0.32</v>
      </c>
      <c r="E61" s="63"/>
      <c r="F61" s="73"/>
      <c r="G61" s="73"/>
    </row>
    <row r="62" spans="2:7">
      <c r="B62" s="68">
        <f t="shared" si="2"/>
        <v>41666.67</v>
      </c>
      <c r="C62" s="68">
        <f t="shared" si="2"/>
        <v>10868.785</v>
      </c>
      <c r="D62" s="69">
        <f t="shared" si="3"/>
        <v>0.34</v>
      </c>
    </row>
    <row r="63" spans="2:7">
      <c r="B63" s="68">
        <f t="shared" si="2"/>
        <v>125000.005</v>
      </c>
      <c r="C63" s="68">
        <f t="shared" si="2"/>
        <v>39202.114999999998</v>
      </c>
      <c r="D63" s="69">
        <f t="shared" si="3"/>
        <v>0.35</v>
      </c>
    </row>
    <row r="64" spans="2:7">
      <c r="B64" s="71"/>
      <c r="C64" s="71"/>
      <c r="D64" s="72"/>
    </row>
    <row r="66" spans="2:4">
      <c r="B66" s="63"/>
      <c r="C66" s="63"/>
      <c r="D66" s="63"/>
    </row>
    <row r="67" spans="2:4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31"/>
  <sheetViews>
    <sheetView showGridLines="0" topLeftCell="A7" zoomScale="63" zoomScaleNormal="63" workbookViewId="0">
      <selection activeCell="AF16" sqref="AF16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5703125" style="7" bestFit="1" customWidth="1"/>
    <col min="4" max="4" width="31.5703125" style="7" customWidth="1"/>
    <col min="5" max="5" width="6.5703125" style="7" customWidth="1"/>
    <col min="6" max="6" width="9.5703125" style="7" bestFit="1" customWidth="1"/>
    <col min="7" max="7" width="1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0.140625" style="7" bestFit="1" customWidth="1"/>
    <col min="12" max="12" width="10.7109375" style="7" bestFit="1" customWidth="1"/>
    <col min="13" max="13" width="9.28515625" style="7" bestFit="1" customWidth="1"/>
    <col min="14" max="14" width="1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2" style="7" bestFit="1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2" style="7" bestFit="1" customWidth="1"/>
    <col min="35" max="35" width="15.5703125" style="7" bestFit="1" customWidth="1"/>
    <col min="36" max="36" width="52.42578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69</v>
      </c>
      <c r="AG5" s="80" t="s">
        <v>524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529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236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126</v>
      </c>
      <c r="D8" s="148" t="s">
        <v>127</v>
      </c>
      <c r="E8" s="109">
        <v>0</v>
      </c>
      <c r="F8" s="142">
        <v>260</v>
      </c>
      <c r="G8" s="117">
        <f t="shared" ref="G8:G18" si="0">E8*F8</f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:N18" si="1">SUM(G8:M8)</f>
        <v>0</v>
      </c>
      <c r="O8" s="210"/>
      <c r="P8" s="211">
        <f t="shared" ref="P8:P18" si="2">IF(F8=47.16,0,IF(F8&gt;47.16,K8*0.5,0))</f>
        <v>0</v>
      </c>
      <c r="Q8" s="211">
        <f t="shared" ref="Q8:Q18" si="3">G8+H8+I8+L8+P8+J8</f>
        <v>0</v>
      </c>
      <c r="R8" s="211" t="e">
        <f t="shared" ref="R8:R18" si="4">VLOOKUP(Q8,Tarifa1,1)</f>
        <v>#N/A</v>
      </c>
      <c r="S8" s="211" t="e">
        <f t="shared" ref="S8:S18" si="5">Q8-R8</f>
        <v>#N/A</v>
      </c>
      <c r="T8" s="212" t="e">
        <f t="shared" ref="T8:T18" si="6">VLOOKUP(Q8,Tarifa1,3)</f>
        <v>#N/A</v>
      </c>
      <c r="U8" s="211" t="e">
        <f t="shared" ref="U8:U18" si="7">S8*T8</f>
        <v>#N/A</v>
      </c>
      <c r="V8" s="211" t="e">
        <f t="shared" ref="V8:V18" si="8">VLOOKUP(Q8,Tarifa1,2)</f>
        <v>#N/A</v>
      </c>
      <c r="W8" s="211" t="e">
        <f t="shared" ref="W8:W18" si="9">U8+V8</f>
        <v>#N/A</v>
      </c>
      <c r="X8" s="211" t="e">
        <f t="shared" ref="X8:X18" si="10">VLOOKUP(Q8,Credito1,2)</f>
        <v>#N/A</v>
      </c>
      <c r="Y8" s="211" t="e">
        <f t="shared" ref="Y8:Y18" si="11">W8-X8</f>
        <v>#N/A</v>
      </c>
      <c r="Z8" s="213"/>
      <c r="AA8" s="209">
        <v>0</v>
      </c>
      <c r="AB8" s="209">
        <v>0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 t="shared" ref="AH8:AH13" si="12">SUM(AB8:AG8)</f>
        <v>0</v>
      </c>
      <c r="AI8" s="209">
        <f>N8+AA8-AH8</f>
        <v>0</v>
      </c>
      <c r="AJ8" s="111"/>
      <c r="AK8" s="52"/>
      <c r="AL8" s="111">
        <v>4.1399999999999864</v>
      </c>
      <c r="AM8" s="111">
        <f>AB8-AL8</f>
        <v>-4.1399999999999864</v>
      </c>
    </row>
    <row r="9" spans="1:39" s="140" customFormat="1" ht="45" customHeight="1">
      <c r="A9" s="7"/>
      <c r="B9" s="108">
        <v>2</v>
      </c>
      <c r="C9" s="147" t="s">
        <v>131</v>
      </c>
      <c r="D9" s="148" t="s">
        <v>132</v>
      </c>
      <c r="E9" s="109">
        <v>15</v>
      </c>
      <c r="F9" s="142">
        <v>120.2</v>
      </c>
      <c r="G9" s="117">
        <f t="shared" si="0"/>
        <v>1803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si="1"/>
        <v>1803</v>
      </c>
      <c r="O9" s="210"/>
      <c r="P9" s="211">
        <f t="shared" si="2"/>
        <v>0</v>
      </c>
      <c r="Q9" s="211">
        <f t="shared" si="3"/>
        <v>1803</v>
      </c>
      <c r="R9" s="211">
        <f t="shared" si="4"/>
        <v>248.04</v>
      </c>
      <c r="S9" s="211">
        <f t="shared" si="5"/>
        <v>1554.96</v>
      </c>
      <c r="T9" s="212">
        <f t="shared" si="6"/>
        <v>6.4000000000000001E-2</v>
      </c>
      <c r="U9" s="211">
        <f t="shared" si="7"/>
        <v>99.517440000000008</v>
      </c>
      <c r="V9" s="211">
        <f t="shared" si="8"/>
        <v>4.76</v>
      </c>
      <c r="W9" s="211">
        <f t="shared" si="9"/>
        <v>104.27744000000001</v>
      </c>
      <c r="X9" s="211">
        <f t="shared" si="10"/>
        <v>191.23</v>
      </c>
      <c r="Y9" s="211">
        <f t="shared" si="11"/>
        <v>-86.952559999999977</v>
      </c>
      <c r="Z9" s="213"/>
      <c r="AA9" s="209">
        <f t="shared" ref="AA9:AA18" si="13">-IF(Y9&gt;0,0,Y9)</f>
        <v>86.952559999999977</v>
      </c>
      <c r="AB9" s="209">
        <f t="shared" ref="AB9:AB18" si="14">IF(Y9&lt;0,0,Y9)</f>
        <v>0</v>
      </c>
      <c r="AC9" s="209">
        <v>0</v>
      </c>
      <c r="AD9" s="214">
        <v>0</v>
      </c>
      <c r="AE9" s="214">
        <v>0</v>
      </c>
      <c r="AF9" s="214">
        <v>0</v>
      </c>
      <c r="AG9" s="214">
        <v>0</v>
      </c>
      <c r="AH9" s="209">
        <f t="shared" si="12"/>
        <v>0</v>
      </c>
      <c r="AI9" s="209">
        <f t="shared" ref="AI9:AI18" si="15">N9+AA9-AH9</f>
        <v>1889.9525599999999</v>
      </c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45" customHeight="1">
      <c r="A10" s="7"/>
      <c r="B10" s="108">
        <v>3</v>
      </c>
      <c r="C10" s="147" t="s">
        <v>129</v>
      </c>
      <c r="D10" s="148" t="s">
        <v>130</v>
      </c>
      <c r="E10" s="109">
        <v>15</v>
      </c>
      <c r="F10" s="142">
        <v>81</v>
      </c>
      <c r="G10" s="117">
        <f t="shared" si="0"/>
        <v>1215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si="1"/>
        <v>1215</v>
      </c>
      <c r="O10" s="210"/>
      <c r="P10" s="211">
        <f t="shared" si="2"/>
        <v>0</v>
      </c>
      <c r="Q10" s="211">
        <f t="shared" si="3"/>
        <v>1215</v>
      </c>
      <c r="R10" s="211">
        <f t="shared" si="4"/>
        <v>248.04</v>
      </c>
      <c r="S10" s="211">
        <f t="shared" si="5"/>
        <v>966.96</v>
      </c>
      <c r="T10" s="212">
        <f t="shared" si="6"/>
        <v>6.4000000000000001E-2</v>
      </c>
      <c r="U10" s="211">
        <f t="shared" si="7"/>
        <v>61.885440000000003</v>
      </c>
      <c r="V10" s="211">
        <f t="shared" si="8"/>
        <v>4.76</v>
      </c>
      <c r="W10" s="211">
        <f t="shared" si="9"/>
        <v>66.645440000000008</v>
      </c>
      <c r="X10" s="211">
        <f t="shared" si="10"/>
        <v>203.41499999999999</v>
      </c>
      <c r="Y10" s="211">
        <f t="shared" si="11"/>
        <v>-136.76955999999998</v>
      </c>
      <c r="Z10" s="213"/>
      <c r="AA10" s="209">
        <f t="shared" si="13"/>
        <v>136.76955999999998</v>
      </c>
      <c r="AB10" s="209">
        <f t="shared" si="14"/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 t="shared" si="12"/>
        <v>0</v>
      </c>
      <c r="AI10" s="209">
        <f t="shared" si="15"/>
        <v>1351.76956</v>
      </c>
      <c r="AJ10" s="111"/>
      <c r="AK10" s="52"/>
      <c r="AL10" s="111">
        <v>330</v>
      </c>
      <c r="AM10" s="111">
        <f>AB10-AL10</f>
        <v>-330</v>
      </c>
    </row>
    <row r="11" spans="1:39" s="140" customFormat="1" ht="45" customHeight="1">
      <c r="A11" s="7"/>
      <c r="B11" s="108">
        <v>4</v>
      </c>
      <c r="C11" s="147" t="s">
        <v>128</v>
      </c>
      <c r="D11" s="148" t="s">
        <v>133</v>
      </c>
      <c r="E11" s="109">
        <v>15</v>
      </c>
      <c r="F11" s="142">
        <v>81</v>
      </c>
      <c r="G11" s="117">
        <f t="shared" si="0"/>
        <v>1215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"/>
        <v>1215</v>
      </c>
      <c r="O11" s="210"/>
      <c r="P11" s="211">
        <f t="shared" si="2"/>
        <v>0</v>
      </c>
      <c r="Q11" s="211">
        <f t="shared" si="3"/>
        <v>1215</v>
      </c>
      <c r="R11" s="211">
        <f t="shared" si="4"/>
        <v>248.04</v>
      </c>
      <c r="S11" s="211">
        <f t="shared" si="5"/>
        <v>966.96</v>
      </c>
      <c r="T11" s="212">
        <f t="shared" si="6"/>
        <v>6.4000000000000001E-2</v>
      </c>
      <c r="U11" s="211">
        <f t="shared" si="7"/>
        <v>61.885440000000003</v>
      </c>
      <c r="V11" s="211">
        <f t="shared" si="8"/>
        <v>4.76</v>
      </c>
      <c r="W11" s="211">
        <f t="shared" si="9"/>
        <v>66.645440000000008</v>
      </c>
      <c r="X11" s="211">
        <f t="shared" si="10"/>
        <v>203.41499999999999</v>
      </c>
      <c r="Y11" s="211">
        <f t="shared" si="11"/>
        <v>-136.76955999999998</v>
      </c>
      <c r="Z11" s="213"/>
      <c r="AA11" s="209">
        <f t="shared" si="13"/>
        <v>136.76955999999998</v>
      </c>
      <c r="AB11" s="209">
        <f t="shared" si="14"/>
        <v>0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 t="shared" si="12"/>
        <v>0</v>
      </c>
      <c r="AI11" s="209">
        <f t="shared" si="15"/>
        <v>1351.76956</v>
      </c>
      <c r="AJ11" s="111"/>
      <c r="AK11" s="52"/>
      <c r="AL11" s="111">
        <v>330</v>
      </c>
      <c r="AM11" s="111">
        <f>AB11-AL11</f>
        <v>-330</v>
      </c>
    </row>
    <row r="12" spans="1:39" s="140" customFormat="1" ht="45" customHeight="1">
      <c r="A12" s="7"/>
      <c r="B12" s="433">
        <v>5</v>
      </c>
      <c r="C12" s="388" t="s">
        <v>313</v>
      </c>
      <c r="D12" s="389" t="s">
        <v>314</v>
      </c>
      <c r="E12" s="390">
        <v>15</v>
      </c>
      <c r="F12" s="391">
        <v>91.6</v>
      </c>
      <c r="G12" s="396">
        <f t="shared" ref="G12" si="16">E12*F12</f>
        <v>1374</v>
      </c>
      <c r="H12" s="397">
        <v>0</v>
      </c>
      <c r="I12" s="397">
        <f>H12</f>
        <v>0</v>
      </c>
      <c r="J12" s="397">
        <v>0</v>
      </c>
      <c r="K12" s="397">
        <v>0</v>
      </c>
      <c r="L12" s="397">
        <v>0</v>
      </c>
      <c r="M12" s="397">
        <v>0</v>
      </c>
      <c r="N12" s="392">
        <f t="shared" ref="N12" si="17">SUM(G12:M12)</f>
        <v>1374</v>
      </c>
      <c r="O12" s="394"/>
      <c r="P12" s="392">
        <f t="shared" ref="P12" si="18">IF(F12=47.16,0,IF(F12&gt;47.16,K12*0.5,0))</f>
        <v>0</v>
      </c>
      <c r="Q12" s="392">
        <f t="shared" ref="Q12" si="19">G12+H12+I12+L12+P12+J12</f>
        <v>1374</v>
      </c>
      <c r="R12" s="392">
        <f t="shared" ref="R12" si="20">VLOOKUP(Q12,Tarifa1,1)</f>
        <v>248.04</v>
      </c>
      <c r="S12" s="392">
        <f t="shared" ref="S12" si="21">Q12-R12</f>
        <v>1125.96</v>
      </c>
      <c r="T12" s="395">
        <f t="shared" ref="T12" si="22">VLOOKUP(Q12,Tarifa1,3)</f>
        <v>6.4000000000000001E-2</v>
      </c>
      <c r="U12" s="392">
        <f t="shared" ref="U12" si="23">S12*T12</f>
        <v>72.061440000000005</v>
      </c>
      <c r="V12" s="392">
        <f t="shared" ref="V12" si="24">VLOOKUP(Q12,Tarifa1,2)</f>
        <v>4.76</v>
      </c>
      <c r="W12" s="392">
        <f t="shared" ref="W12" si="25">U12+V12</f>
        <v>76.82144000000001</v>
      </c>
      <c r="X12" s="392">
        <f t="shared" ref="X12" si="26">VLOOKUP(Q12,Credito1,2)</f>
        <v>203.31</v>
      </c>
      <c r="Y12" s="392">
        <f t="shared" ref="Y12" si="27">W12-X12</f>
        <v>-126.48855999999999</v>
      </c>
      <c r="Z12" s="394"/>
      <c r="AA12" s="392">
        <f t="shared" ref="AA12" si="28">-IF(Y12&gt;0,0,Y12)</f>
        <v>126.48855999999999</v>
      </c>
      <c r="AB12" s="392">
        <f t="shared" ref="AB12" si="29">IF(Y12&lt;0,0,Y12)</f>
        <v>0</v>
      </c>
      <c r="AC12" s="392">
        <v>0</v>
      </c>
      <c r="AD12" s="393">
        <v>0</v>
      </c>
      <c r="AE12" s="393">
        <v>0</v>
      </c>
      <c r="AF12" s="393">
        <v>0</v>
      </c>
      <c r="AG12" s="393">
        <v>0</v>
      </c>
      <c r="AH12" s="392">
        <f t="shared" si="12"/>
        <v>0</v>
      </c>
      <c r="AI12" s="209">
        <f t="shared" si="15"/>
        <v>1500.48856</v>
      </c>
      <c r="AJ12" s="396"/>
      <c r="AK12" s="52"/>
      <c r="AL12" s="111"/>
      <c r="AM12" s="111"/>
    </row>
    <row r="13" spans="1:39" s="140" customFormat="1" ht="45" customHeight="1">
      <c r="A13" s="7"/>
      <c r="B13" s="108">
        <v>6</v>
      </c>
      <c r="C13" s="147" t="s">
        <v>134</v>
      </c>
      <c r="D13" s="148" t="s">
        <v>135</v>
      </c>
      <c r="E13" s="109">
        <v>15</v>
      </c>
      <c r="F13" s="142">
        <v>165</v>
      </c>
      <c r="G13" s="117">
        <f t="shared" si="0"/>
        <v>2475</v>
      </c>
      <c r="H13" s="110">
        <v>0</v>
      </c>
      <c r="I13" s="110">
        <f t="shared" ref="I13:I18" si="30">H13</f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si="1"/>
        <v>2475</v>
      </c>
      <c r="O13" s="210"/>
      <c r="P13" s="211">
        <f t="shared" si="2"/>
        <v>0</v>
      </c>
      <c r="Q13" s="211">
        <f t="shared" si="3"/>
        <v>2475</v>
      </c>
      <c r="R13" s="211">
        <f t="shared" si="4"/>
        <v>2105.21</v>
      </c>
      <c r="S13" s="211">
        <f t="shared" si="5"/>
        <v>369.78999999999996</v>
      </c>
      <c r="T13" s="212">
        <f t="shared" si="6"/>
        <v>0.10879999999999999</v>
      </c>
      <c r="U13" s="211">
        <f t="shared" si="7"/>
        <v>40.233151999999997</v>
      </c>
      <c r="V13" s="211">
        <f t="shared" si="8"/>
        <v>123.62</v>
      </c>
      <c r="W13" s="211">
        <f t="shared" si="9"/>
        <v>163.85315199999999</v>
      </c>
      <c r="X13" s="211">
        <f t="shared" si="10"/>
        <v>162.435</v>
      </c>
      <c r="Y13" s="211">
        <f t="shared" si="11"/>
        <v>1.4181519999999921</v>
      </c>
      <c r="Z13" s="213"/>
      <c r="AA13" s="209">
        <f t="shared" si="13"/>
        <v>0</v>
      </c>
      <c r="AB13" s="209">
        <f t="shared" si="14"/>
        <v>1.4181519999999921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12"/>
        <v>1.4181519999999921</v>
      </c>
      <c r="AI13" s="209">
        <f t="shared" si="15"/>
        <v>2473.5818479999998</v>
      </c>
      <c r="AJ13" s="111"/>
      <c r="AK13" s="52"/>
      <c r="AL13" s="111">
        <v>-64</v>
      </c>
      <c r="AM13" s="111">
        <f>-AL13-AA13</f>
        <v>64</v>
      </c>
    </row>
    <row r="14" spans="1:39" s="140" customFormat="1" ht="45" customHeight="1">
      <c r="A14" s="7"/>
      <c r="B14" s="108"/>
      <c r="C14" s="175" t="s">
        <v>237</v>
      </c>
      <c r="D14" s="148"/>
      <c r="E14" s="109"/>
      <c r="F14" s="142"/>
      <c r="G14" s="117"/>
      <c r="H14" s="110"/>
      <c r="I14" s="110"/>
      <c r="J14" s="110"/>
      <c r="K14" s="110"/>
      <c r="L14" s="110"/>
      <c r="M14" s="110"/>
      <c r="N14" s="209"/>
      <c r="O14" s="210"/>
      <c r="P14" s="211"/>
      <c r="Q14" s="211"/>
      <c r="R14" s="211"/>
      <c r="S14" s="211"/>
      <c r="T14" s="212"/>
      <c r="U14" s="211"/>
      <c r="V14" s="211"/>
      <c r="W14" s="211"/>
      <c r="X14" s="211"/>
      <c r="Y14" s="211"/>
      <c r="Z14" s="213"/>
      <c r="AA14" s="209"/>
      <c r="AB14" s="209"/>
      <c r="AC14" s="209"/>
      <c r="AD14" s="214"/>
      <c r="AE14" s="214"/>
      <c r="AF14" s="214"/>
      <c r="AG14" s="214"/>
      <c r="AH14" s="209"/>
      <c r="AI14" s="209"/>
      <c r="AJ14" s="111"/>
      <c r="AK14" s="52"/>
      <c r="AL14" s="111"/>
      <c r="AM14" s="111"/>
    </row>
    <row r="15" spans="1:39" s="140" customFormat="1" ht="45" customHeight="1">
      <c r="A15" s="7"/>
      <c r="B15" s="108">
        <v>7</v>
      </c>
      <c r="C15" s="147" t="s">
        <v>145</v>
      </c>
      <c r="D15" s="148" t="s">
        <v>136</v>
      </c>
      <c r="E15" s="109">
        <v>9</v>
      </c>
      <c r="F15" s="142">
        <v>223</v>
      </c>
      <c r="G15" s="117">
        <f t="shared" si="0"/>
        <v>2007</v>
      </c>
      <c r="H15" s="110">
        <v>0</v>
      </c>
      <c r="I15" s="110">
        <f t="shared" si="30"/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"/>
        <v>2007</v>
      </c>
      <c r="O15" s="210"/>
      <c r="P15" s="211">
        <f t="shared" si="2"/>
        <v>0</v>
      </c>
      <c r="Q15" s="211">
        <f t="shared" si="3"/>
        <v>2007</v>
      </c>
      <c r="R15" s="211">
        <f t="shared" si="4"/>
        <v>248.04</v>
      </c>
      <c r="S15" s="211">
        <f t="shared" si="5"/>
        <v>1758.96</v>
      </c>
      <c r="T15" s="212">
        <f t="shared" si="6"/>
        <v>6.4000000000000001E-2</v>
      </c>
      <c r="U15" s="211">
        <f t="shared" si="7"/>
        <v>112.57344000000001</v>
      </c>
      <c r="V15" s="211">
        <f t="shared" si="8"/>
        <v>4.76</v>
      </c>
      <c r="W15" s="211">
        <f t="shared" si="9"/>
        <v>117.33344000000001</v>
      </c>
      <c r="X15" s="211">
        <f t="shared" si="10"/>
        <v>191.23</v>
      </c>
      <c r="Y15" s="211">
        <f t="shared" si="11"/>
        <v>-73.89655999999998</v>
      </c>
      <c r="Z15" s="213"/>
      <c r="AA15" s="209">
        <f t="shared" si="13"/>
        <v>73.89655999999998</v>
      </c>
      <c r="AB15" s="209">
        <f t="shared" si="14"/>
        <v>0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>SUM(AB15:AG15)</f>
        <v>0</v>
      </c>
      <c r="AI15" s="209">
        <f t="shared" si="15"/>
        <v>2080.8965600000001</v>
      </c>
      <c r="AJ15" s="111"/>
      <c r="AK15" s="52"/>
      <c r="AL15" s="111">
        <v>4.1399999999999864</v>
      </c>
      <c r="AM15" s="111">
        <f>AB15-AL15</f>
        <v>-4.1399999999999864</v>
      </c>
    </row>
    <row r="16" spans="1:39" s="140" customFormat="1" ht="45" customHeight="1">
      <c r="A16" s="7"/>
      <c r="B16" s="108">
        <v>8</v>
      </c>
      <c r="C16" s="147" t="s">
        <v>137</v>
      </c>
      <c r="D16" s="148" t="s">
        <v>138</v>
      </c>
      <c r="E16" s="109">
        <v>15</v>
      </c>
      <c r="F16" s="142">
        <v>167</v>
      </c>
      <c r="G16" s="117">
        <f t="shared" si="0"/>
        <v>2505</v>
      </c>
      <c r="H16" s="110">
        <v>0</v>
      </c>
      <c r="I16" s="110">
        <f t="shared" si="30"/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"/>
        <v>2505</v>
      </c>
      <c r="O16" s="210"/>
      <c r="P16" s="211">
        <f t="shared" si="2"/>
        <v>0</v>
      </c>
      <c r="Q16" s="211">
        <f t="shared" si="3"/>
        <v>2505</v>
      </c>
      <c r="R16" s="211">
        <f t="shared" si="4"/>
        <v>2105.21</v>
      </c>
      <c r="S16" s="211">
        <f t="shared" si="5"/>
        <v>399.78999999999996</v>
      </c>
      <c r="T16" s="212">
        <f t="shared" si="6"/>
        <v>0.10879999999999999</v>
      </c>
      <c r="U16" s="211">
        <f t="shared" si="7"/>
        <v>43.497151999999993</v>
      </c>
      <c r="V16" s="211">
        <f t="shared" si="8"/>
        <v>123.62</v>
      </c>
      <c r="W16" s="211">
        <f t="shared" si="9"/>
        <v>167.117152</v>
      </c>
      <c r="X16" s="211">
        <f t="shared" si="10"/>
        <v>162.435</v>
      </c>
      <c r="Y16" s="211">
        <f t="shared" si="11"/>
        <v>4.6821520000000021</v>
      </c>
      <c r="Z16" s="213"/>
      <c r="AA16" s="209">
        <f t="shared" si="13"/>
        <v>0</v>
      </c>
      <c r="AB16" s="209">
        <f t="shared" si="14"/>
        <v>4.6821520000000021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>SUM(AB16:AG16)</f>
        <v>4.6821520000000021</v>
      </c>
      <c r="AI16" s="209">
        <f t="shared" si="15"/>
        <v>2500.3178480000001</v>
      </c>
      <c r="AJ16" s="111"/>
      <c r="AK16" s="52"/>
      <c r="AL16" s="111">
        <v>-92</v>
      </c>
      <c r="AM16" s="111">
        <f>-AL16-AA16</f>
        <v>92</v>
      </c>
    </row>
    <row r="17" spans="1:39" s="140" customFormat="1" ht="45" customHeight="1">
      <c r="A17" s="7"/>
      <c r="B17" s="108">
        <v>9</v>
      </c>
      <c r="C17" s="147" t="s">
        <v>139</v>
      </c>
      <c r="D17" s="148" t="s">
        <v>224</v>
      </c>
      <c r="E17" s="109">
        <v>15</v>
      </c>
      <c r="F17" s="142">
        <v>131</v>
      </c>
      <c r="G17" s="117">
        <f t="shared" si="0"/>
        <v>1965</v>
      </c>
      <c r="H17" s="110">
        <v>0</v>
      </c>
      <c r="I17" s="110">
        <f t="shared" si="30"/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"/>
        <v>1965</v>
      </c>
      <c r="O17" s="210"/>
      <c r="P17" s="211">
        <f t="shared" si="2"/>
        <v>0</v>
      </c>
      <c r="Q17" s="211">
        <f t="shared" si="3"/>
        <v>1965</v>
      </c>
      <c r="R17" s="211">
        <f t="shared" si="4"/>
        <v>248.04</v>
      </c>
      <c r="S17" s="211">
        <f t="shared" si="5"/>
        <v>1716.96</v>
      </c>
      <c r="T17" s="212">
        <f t="shared" si="6"/>
        <v>6.4000000000000001E-2</v>
      </c>
      <c r="U17" s="211">
        <f t="shared" si="7"/>
        <v>109.88544</v>
      </c>
      <c r="V17" s="211">
        <f t="shared" si="8"/>
        <v>4.76</v>
      </c>
      <c r="W17" s="211">
        <f t="shared" si="9"/>
        <v>114.64544000000001</v>
      </c>
      <c r="X17" s="211">
        <f t="shared" si="10"/>
        <v>191.23</v>
      </c>
      <c r="Y17" s="211">
        <f t="shared" si="11"/>
        <v>-76.584559999999982</v>
      </c>
      <c r="Z17" s="213"/>
      <c r="AA17" s="209">
        <f t="shared" si="13"/>
        <v>76.584559999999982</v>
      </c>
      <c r="AB17" s="209">
        <f t="shared" si="14"/>
        <v>0</v>
      </c>
      <c r="AC17" s="209">
        <v>0</v>
      </c>
      <c r="AD17" s="214">
        <v>0</v>
      </c>
      <c r="AE17" s="214">
        <v>0</v>
      </c>
      <c r="AF17" s="214">
        <v>0</v>
      </c>
      <c r="AG17" s="214">
        <v>403.62</v>
      </c>
      <c r="AH17" s="209">
        <f>SUM(AB17:AG17)</f>
        <v>403.62</v>
      </c>
      <c r="AI17" s="209">
        <f>N17+AA17-AH17</f>
        <v>1637.9645599999999</v>
      </c>
      <c r="AJ17" s="111"/>
      <c r="AK17" s="52"/>
      <c r="AL17" s="111">
        <v>-63</v>
      </c>
      <c r="AM17" s="111">
        <f>-AL17-AA17</f>
        <v>-13.584559999999982</v>
      </c>
    </row>
    <row r="18" spans="1:39" s="140" customFormat="1" ht="45" customHeight="1">
      <c r="A18" s="7"/>
      <c r="B18" s="108">
        <v>10</v>
      </c>
      <c r="C18" s="147" t="s">
        <v>140</v>
      </c>
      <c r="D18" s="148" t="s">
        <v>224</v>
      </c>
      <c r="E18" s="109">
        <v>15</v>
      </c>
      <c r="F18" s="142">
        <v>131</v>
      </c>
      <c r="G18" s="117">
        <f t="shared" si="0"/>
        <v>1965</v>
      </c>
      <c r="H18" s="110">
        <v>0</v>
      </c>
      <c r="I18" s="110">
        <f t="shared" si="30"/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"/>
        <v>1965</v>
      </c>
      <c r="O18" s="210"/>
      <c r="P18" s="211">
        <f t="shared" si="2"/>
        <v>0</v>
      </c>
      <c r="Q18" s="211">
        <f t="shared" si="3"/>
        <v>1965</v>
      </c>
      <c r="R18" s="211">
        <f t="shared" si="4"/>
        <v>248.04</v>
      </c>
      <c r="S18" s="211">
        <f t="shared" si="5"/>
        <v>1716.96</v>
      </c>
      <c r="T18" s="212">
        <f t="shared" si="6"/>
        <v>6.4000000000000001E-2</v>
      </c>
      <c r="U18" s="211">
        <f t="shared" si="7"/>
        <v>109.88544</v>
      </c>
      <c r="V18" s="211">
        <f t="shared" si="8"/>
        <v>4.76</v>
      </c>
      <c r="W18" s="211">
        <f t="shared" si="9"/>
        <v>114.64544000000001</v>
      </c>
      <c r="X18" s="211">
        <f t="shared" si="10"/>
        <v>191.23</v>
      </c>
      <c r="Y18" s="211">
        <f t="shared" si="11"/>
        <v>-76.584559999999982</v>
      </c>
      <c r="Z18" s="213"/>
      <c r="AA18" s="209">
        <f t="shared" si="13"/>
        <v>76.584559999999982</v>
      </c>
      <c r="AB18" s="209">
        <f t="shared" si="14"/>
        <v>0</v>
      </c>
      <c r="AC18" s="209">
        <v>0</v>
      </c>
      <c r="AD18" s="214">
        <v>0</v>
      </c>
      <c r="AE18" s="214">
        <v>0</v>
      </c>
      <c r="AF18" s="214">
        <v>0</v>
      </c>
      <c r="AG18" s="214">
        <v>0</v>
      </c>
      <c r="AH18" s="209">
        <f>SUM(AB18:AG18)</f>
        <v>0</v>
      </c>
      <c r="AI18" s="209">
        <f t="shared" si="15"/>
        <v>2041.58456</v>
      </c>
      <c r="AJ18" s="111"/>
      <c r="AK18" s="52"/>
      <c r="AL18" s="111">
        <v>-92</v>
      </c>
      <c r="AM18" s="111">
        <f>-AL18-AA18</f>
        <v>15.415440000000018</v>
      </c>
    </row>
    <row r="19" spans="1:39" s="140" customFormat="1" ht="30" customHeight="1">
      <c r="A19" s="7"/>
      <c r="B19" s="108"/>
      <c r="C19" s="147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209"/>
      <c r="O19" s="210"/>
      <c r="P19" s="211"/>
      <c r="Q19" s="211"/>
      <c r="R19" s="211"/>
      <c r="S19" s="211"/>
      <c r="T19" s="212"/>
      <c r="U19" s="211"/>
      <c r="V19" s="211"/>
      <c r="W19" s="211"/>
      <c r="X19" s="211"/>
      <c r="Y19" s="211"/>
      <c r="Z19" s="213"/>
      <c r="AA19" s="209"/>
      <c r="AB19" s="209"/>
      <c r="AC19" s="209"/>
      <c r="AD19" s="214"/>
      <c r="AE19" s="214"/>
      <c r="AF19" s="214"/>
      <c r="AG19" s="214"/>
      <c r="AH19" s="209"/>
      <c r="AI19" s="209"/>
      <c r="AJ19" s="111"/>
      <c r="AK19" s="52"/>
      <c r="AL19" s="111"/>
      <c r="AM19" s="111"/>
    </row>
    <row r="20" spans="1:39" s="140" customFormat="1" ht="30" customHeight="1">
      <c r="A20" s="7"/>
      <c r="B20" s="108"/>
      <c r="C20" s="147"/>
      <c r="D20" s="148"/>
      <c r="E20" s="109"/>
      <c r="F20" s="142"/>
      <c r="G20" s="117"/>
      <c r="H20" s="110"/>
      <c r="I20" s="110"/>
      <c r="J20" s="110"/>
      <c r="K20" s="110"/>
      <c r="L20" s="110"/>
      <c r="M20" s="110"/>
      <c r="N20" s="111"/>
      <c r="O20" s="134"/>
      <c r="P20" s="112"/>
      <c r="Q20" s="112"/>
      <c r="R20" s="112"/>
      <c r="S20" s="112"/>
      <c r="T20" s="113"/>
      <c r="U20" s="112"/>
      <c r="V20" s="112"/>
      <c r="W20" s="112"/>
      <c r="X20" s="112"/>
      <c r="Y20" s="112"/>
      <c r="Z20" s="131"/>
      <c r="AA20" s="111"/>
      <c r="AB20" s="111"/>
      <c r="AC20" s="111"/>
      <c r="AD20" s="110"/>
      <c r="AE20" s="110"/>
      <c r="AF20" s="139"/>
      <c r="AG20" s="139"/>
      <c r="AH20" s="111"/>
      <c r="AI20" s="111"/>
      <c r="AJ20" s="111"/>
      <c r="AK20" s="52"/>
      <c r="AL20" s="111"/>
      <c r="AM20" s="111"/>
    </row>
    <row r="21" spans="1:39" s="140" customFormat="1">
      <c r="A21" s="7"/>
      <c r="B21" s="100"/>
      <c r="C21" s="115"/>
      <c r="D21" s="115"/>
      <c r="E21" s="100"/>
      <c r="F21" s="101"/>
      <c r="G21" s="118"/>
      <c r="H21" s="102"/>
      <c r="I21" s="102"/>
      <c r="J21" s="102"/>
      <c r="K21" s="102"/>
      <c r="L21" s="102"/>
      <c r="M21" s="102"/>
      <c r="N21" s="102"/>
      <c r="O21" s="94"/>
      <c r="P21" s="103"/>
      <c r="Q21" s="104"/>
      <c r="R21" s="104"/>
      <c r="S21" s="104"/>
      <c r="T21" s="136"/>
      <c r="U21" s="104"/>
      <c r="V21" s="104"/>
      <c r="W21" s="104"/>
      <c r="X21" s="104"/>
      <c r="Y21" s="104"/>
      <c r="Z21" s="132"/>
      <c r="AA21" s="102"/>
      <c r="AB21" s="102"/>
      <c r="AC21" s="102"/>
      <c r="AD21" s="102"/>
      <c r="AE21" s="102"/>
      <c r="AF21" s="102"/>
      <c r="AG21" s="102"/>
      <c r="AH21" s="102"/>
      <c r="AI21" s="105"/>
      <c r="AJ21" s="105"/>
      <c r="AK21" s="7"/>
      <c r="AL21" s="105"/>
      <c r="AM21" s="105"/>
    </row>
    <row r="22" spans="1:39" s="140" customFormat="1">
      <c r="A22" s="7"/>
      <c r="B22" s="93"/>
      <c r="C22" s="93"/>
      <c r="D22" s="93"/>
      <c r="E22" s="92"/>
      <c r="F22" s="93"/>
      <c r="G22" s="95"/>
      <c r="H22" s="95"/>
      <c r="I22" s="95"/>
      <c r="J22" s="95"/>
      <c r="K22" s="95"/>
      <c r="L22" s="95"/>
      <c r="M22" s="95"/>
      <c r="N22" s="95"/>
      <c r="O22" s="96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7"/>
      <c r="AL22" s="98"/>
      <c r="AM22" s="98"/>
    </row>
    <row r="23" spans="1:39" s="140" customFormat="1" ht="15.75" thickBot="1">
      <c r="A23" s="7"/>
      <c r="B23" s="788" t="s">
        <v>51</v>
      </c>
      <c r="C23" s="789"/>
      <c r="D23" s="789"/>
      <c r="E23" s="789"/>
      <c r="F23" s="790"/>
      <c r="G23" s="114">
        <f t="shared" ref="G23:N23" si="31">SUM(G8:G22)</f>
        <v>16524</v>
      </c>
      <c r="H23" s="114">
        <f t="shared" si="31"/>
        <v>0</v>
      </c>
      <c r="I23" s="114">
        <f t="shared" si="31"/>
        <v>0</v>
      </c>
      <c r="J23" s="114">
        <f t="shared" si="31"/>
        <v>0</v>
      </c>
      <c r="K23" s="114">
        <f t="shared" si="31"/>
        <v>0</v>
      </c>
      <c r="L23" s="114">
        <f t="shared" si="31"/>
        <v>0</v>
      </c>
      <c r="M23" s="114">
        <f t="shared" si="31"/>
        <v>0</v>
      </c>
      <c r="N23" s="114">
        <f t="shared" si="31"/>
        <v>16524</v>
      </c>
      <c r="O23" s="133"/>
      <c r="P23" s="135">
        <f t="shared" ref="P23:Y23" si="32">SUM(P8:P22)</f>
        <v>0</v>
      </c>
      <c r="Q23" s="135">
        <f t="shared" si="32"/>
        <v>16524</v>
      </c>
      <c r="R23" s="135" t="e">
        <f t="shared" si="32"/>
        <v>#N/A</v>
      </c>
      <c r="S23" s="135" t="e">
        <f t="shared" si="32"/>
        <v>#N/A</v>
      </c>
      <c r="T23" s="135" t="e">
        <f t="shared" si="32"/>
        <v>#N/A</v>
      </c>
      <c r="U23" s="135" t="e">
        <f t="shared" si="32"/>
        <v>#N/A</v>
      </c>
      <c r="V23" s="135" t="e">
        <f t="shared" si="32"/>
        <v>#N/A</v>
      </c>
      <c r="W23" s="135" t="e">
        <f t="shared" si="32"/>
        <v>#N/A</v>
      </c>
      <c r="X23" s="135" t="e">
        <f t="shared" si="32"/>
        <v>#N/A</v>
      </c>
      <c r="Y23" s="135" t="e">
        <f t="shared" si="32"/>
        <v>#N/A</v>
      </c>
      <c r="Z23" s="133"/>
      <c r="AA23" s="114">
        <f t="shared" ref="AA23:AI23" si="33">SUM(AA8:AA22)</f>
        <v>714.04592000000002</v>
      </c>
      <c r="AB23" s="114">
        <f t="shared" si="33"/>
        <v>6.1003039999999942</v>
      </c>
      <c r="AC23" s="114">
        <f t="shared" si="33"/>
        <v>0</v>
      </c>
      <c r="AD23" s="114">
        <f t="shared" si="33"/>
        <v>0</v>
      </c>
      <c r="AE23" s="114">
        <f t="shared" si="33"/>
        <v>0</v>
      </c>
      <c r="AF23" s="114">
        <f t="shared" si="33"/>
        <v>0</v>
      </c>
      <c r="AG23" s="114">
        <f t="shared" si="33"/>
        <v>403.62</v>
      </c>
      <c r="AH23" s="114">
        <f t="shared" si="33"/>
        <v>409.720304</v>
      </c>
      <c r="AI23" s="114">
        <f t="shared" si="33"/>
        <v>16828.325616000002</v>
      </c>
      <c r="AJ23" s="114"/>
      <c r="AK23" s="7"/>
      <c r="AL23" s="114">
        <f t="shared" ref="AL23:AM23" si="34">SUM(AL8:AL22)</f>
        <v>361.41999999999996</v>
      </c>
      <c r="AM23" s="114">
        <f t="shared" si="34"/>
        <v>-514.58911999999998</v>
      </c>
    </row>
    <row r="24" spans="1:39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7" spans="1:39">
      <c r="C27" s="52"/>
      <c r="D27" s="52"/>
    </row>
    <row r="28" spans="1:39">
      <c r="C28" s="52"/>
      <c r="D28" s="52"/>
    </row>
    <row r="29" spans="1:39">
      <c r="C29" s="52"/>
      <c r="D29" s="52"/>
    </row>
    <row r="31" spans="1:39">
      <c r="C31" s="144"/>
      <c r="D31" s="144"/>
    </row>
  </sheetData>
  <mergeCells count="6">
    <mergeCell ref="B23:F23"/>
    <mergeCell ref="B2:AI2"/>
    <mergeCell ref="B3:AI3"/>
    <mergeCell ref="G4:N4"/>
    <mergeCell ref="R4:W4"/>
    <mergeCell ref="AB4:AH4"/>
  </mergeCells>
  <pageMargins left="0" right="0" top="0" bottom="0" header="0.31496062992125984" footer="0.31496062992125984"/>
  <pageSetup paperSize="5" scale="6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1"/>
  <sheetViews>
    <sheetView showGridLines="0" topLeftCell="C1" zoomScale="48" zoomScaleNormal="48" workbookViewId="0">
      <selection activeCell="AD15" sqref="AD15"/>
    </sheetView>
  </sheetViews>
  <sheetFormatPr baseColWidth="10" defaultColWidth="11.42578125" defaultRowHeight="15"/>
  <cols>
    <col min="1" max="1" width="5.140625" style="314" customWidth="1"/>
    <col min="2" max="2" width="5.5703125" style="314" customWidth="1"/>
    <col min="3" max="3" width="47" style="314" customWidth="1"/>
    <col min="4" max="4" width="13.5703125" style="314" customWidth="1"/>
    <col min="5" max="5" width="6.5703125" style="314" customWidth="1"/>
    <col min="6" max="6" width="10" style="314" customWidth="1"/>
    <col min="7" max="7" width="18" style="314" bestFit="1" customWidth="1"/>
    <col min="8" max="8" width="11.85546875" style="314" hidden="1" customWidth="1"/>
    <col min="9" max="9" width="12.140625" style="314" hidden="1" customWidth="1"/>
    <col min="10" max="10" width="11.5703125" style="314" hidden="1" customWidth="1"/>
    <col min="11" max="11" width="11.140625" style="314" bestFit="1" customWidth="1"/>
    <col min="12" max="12" width="15.28515625" style="314" bestFit="1" customWidth="1"/>
    <col min="13" max="13" width="10.28515625" style="314" bestFit="1" customWidth="1"/>
    <col min="14" max="14" width="18" style="314" bestFit="1" customWidth="1"/>
    <col min="15" max="15" width="8.7109375" style="314" hidden="1" customWidth="1"/>
    <col min="16" max="16" width="13.140625" style="314" hidden="1" customWidth="1"/>
    <col min="17" max="19" width="11" style="314" hidden="1" customWidth="1"/>
    <col min="20" max="21" width="13.140625" style="314" hidden="1" customWidth="1"/>
    <col min="22" max="22" width="10.5703125" style="314" hidden="1" customWidth="1"/>
    <col min="23" max="23" width="10.42578125" style="314" hidden="1" customWidth="1"/>
    <col min="24" max="24" width="13.140625" style="314" hidden="1" customWidth="1"/>
    <col min="25" max="25" width="11.5703125" style="314" hidden="1" customWidth="1"/>
    <col min="26" max="26" width="7.7109375" style="314" hidden="1" customWidth="1"/>
    <col min="27" max="27" width="14.42578125" style="314" bestFit="1" customWidth="1"/>
    <col min="28" max="28" width="16.5703125" style="314" bestFit="1" customWidth="1"/>
    <col min="29" max="29" width="10.5703125" style="314" bestFit="1" customWidth="1"/>
    <col min="30" max="30" width="12.5703125" style="314" customWidth="1"/>
    <col min="31" max="31" width="14" style="314" customWidth="1"/>
    <col min="32" max="32" width="18.28515625" style="314" customWidth="1"/>
    <col min="33" max="33" width="16.5703125" style="314" bestFit="1" customWidth="1"/>
    <col min="34" max="34" width="17.42578125" style="314" bestFit="1" customWidth="1"/>
    <col min="35" max="35" width="44.7109375" style="314" customWidth="1"/>
    <col min="36" max="36" width="3.140625" style="314" customWidth="1"/>
    <col min="37" max="38" width="13.42578125" style="314" hidden="1" customWidth="1"/>
    <col min="39" max="16384" width="11.42578125" style="314"/>
  </cols>
  <sheetData>
    <row r="2" spans="1:38" s="509" customFormat="1">
      <c r="A2" s="314"/>
      <c r="B2" s="811" t="s">
        <v>81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811"/>
      <c r="AH2" s="811"/>
      <c r="AI2" s="500"/>
      <c r="AJ2" s="314"/>
    </row>
    <row r="3" spans="1:38" s="509" customFormat="1">
      <c r="A3" s="314"/>
      <c r="B3" s="812" t="str">
        <f>'  SEGURIDAD PUBLICA  '!B3:AI3</f>
        <v>NOMINA DEL 01 AL 15 DE AGOSTO DE 2016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501"/>
      <c r="AJ3" s="314"/>
    </row>
    <row r="4" spans="1:38" s="509" customFormat="1" ht="15.75">
      <c r="A4" s="314"/>
      <c r="B4" s="318"/>
      <c r="C4" s="318"/>
      <c r="D4" s="318"/>
      <c r="E4" s="319" t="s">
        <v>24</v>
      </c>
      <c r="F4" s="319" t="s">
        <v>7</v>
      </c>
      <c r="G4" s="808" t="s">
        <v>1</v>
      </c>
      <c r="H4" s="809"/>
      <c r="I4" s="809"/>
      <c r="J4" s="809"/>
      <c r="K4" s="809"/>
      <c r="L4" s="809"/>
      <c r="M4" s="809"/>
      <c r="N4" s="810"/>
      <c r="O4" s="320"/>
      <c r="P4" s="321" t="s">
        <v>29</v>
      </c>
      <c r="Q4" s="322"/>
      <c r="R4" s="813" t="s">
        <v>10</v>
      </c>
      <c r="S4" s="814"/>
      <c r="T4" s="814"/>
      <c r="U4" s="814"/>
      <c r="V4" s="814"/>
      <c r="W4" s="815"/>
      <c r="X4" s="321" t="s">
        <v>36</v>
      </c>
      <c r="Y4" s="321" t="s">
        <v>11</v>
      </c>
      <c r="Z4" s="323"/>
      <c r="AA4" s="319" t="s">
        <v>64</v>
      </c>
      <c r="AB4" s="808" t="s">
        <v>2</v>
      </c>
      <c r="AC4" s="809"/>
      <c r="AD4" s="809"/>
      <c r="AE4" s="809"/>
      <c r="AF4" s="809"/>
      <c r="AG4" s="810"/>
      <c r="AH4" s="319" t="s">
        <v>0</v>
      </c>
      <c r="AI4" s="319"/>
      <c r="AJ4" s="314"/>
      <c r="AK4" s="319" t="s">
        <v>11</v>
      </c>
      <c r="AL4" s="319"/>
    </row>
    <row r="5" spans="1:38" s="509" customFormat="1" ht="15.75">
      <c r="A5" s="314"/>
      <c r="B5" s="283" t="s">
        <v>22</v>
      </c>
      <c r="C5" s="283" t="s">
        <v>23</v>
      </c>
      <c r="D5" s="283"/>
      <c r="E5" s="326" t="s">
        <v>25</v>
      </c>
      <c r="F5" s="283" t="s">
        <v>26</v>
      </c>
      <c r="G5" s="319" t="s">
        <v>7</v>
      </c>
      <c r="H5" s="319" t="s">
        <v>27</v>
      </c>
      <c r="I5" s="319" t="s">
        <v>27</v>
      </c>
      <c r="J5" s="319" t="s">
        <v>56</v>
      </c>
      <c r="K5" s="319" t="s">
        <v>29</v>
      </c>
      <c r="L5" s="319" t="s">
        <v>31</v>
      </c>
      <c r="M5" s="319" t="s">
        <v>31</v>
      </c>
      <c r="N5" s="319" t="s">
        <v>34</v>
      </c>
      <c r="O5" s="320"/>
      <c r="P5" s="327" t="s">
        <v>30</v>
      </c>
      <c r="Q5" s="322" t="s">
        <v>38</v>
      </c>
      <c r="R5" s="322" t="s">
        <v>13</v>
      </c>
      <c r="S5" s="322" t="s">
        <v>40</v>
      </c>
      <c r="T5" s="322" t="s">
        <v>42</v>
      </c>
      <c r="U5" s="322" t="s">
        <v>43</v>
      </c>
      <c r="V5" s="322" t="s">
        <v>15</v>
      </c>
      <c r="W5" s="322" t="s">
        <v>11</v>
      </c>
      <c r="X5" s="327" t="s">
        <v>46</v>
      </c>
      <c r="Y5" s="327" t="s">
        <v>47</v>
      </c>
      <c r="Z5" s="323"/>
      <c r="AA5" s="283" t="s">
        <v>37</v>
      </c>
      <c r="AB5" s="319" t="s">
        <v>3</v>
      </c>
      <c r="AC5" s="319" t="s">
        <v>4</v>
      </c>
      <c r="AD5" s="319" t="s">
        <v>36</v>
      </c>
      <c r="AE5" s="319" t="s">
        <v>57</v>
      </c>
      <c r="AF5" s="319"/>
      <c r="AG5" s="319" t="s">
        <v>8</v>
      </c>
      <c r="AH5" s="283" t="s">
        <v>5</v>
      </c>
      <c r="AI5" s="283" t="s">
        <v>78</v>
      </c>
      <c r="AJ5" s="314"/>
      <c r="AK5" s="283" t="s">
        <v>73</v>
      </c>
      <c r="AL5" s="283" t="s">
        <v>75</v>
      </c>
    </row>
    <row r="6" spans="1:38" s="509" customFormat="1" ht="12" customHeight="1">
      <c r="A6" s="314"/>
      <c r="B6" s="329"/>
      <c r="C6" s="329"/>
      <c r="D6" s="329"/>
      <c r="E6" s="329"/>
      <c r="F6" s="329"/>
      <c r="G6" s="329" t="s">
        <v>53</v>
      </c>
      <c r="H6" s="329" t="s">
        <v>59</v>
      </c>
      <c r="I6" s="329" t="s">
        <v>28</v>
      </c>
      <c r="J6" s="329"/>
      <c r="K6" s="329" t="s">
        <v>30</v>
      </c>
      <c r="L6" s="329" t="s">
        <v>32</v>
      </c>
      <c r="M6" s="329" t="s">
        <v>33</v>
      </c>
      <c r="N6" s="329" t="s">
        <v>35</v>
      </c>
      <c r="O6" s="320"/>
      <c r="P6" s="331" t="s">
        <v>49</v>
      </c>
      <c r="Q6" s="321" t="s">
        <v>39</v>
      </c>
      <c r="R6" s="321" t="s">
        <v>14</v>
      </c>
      <c r="S6" s="321" t="s">
        <v>41</v>
      </c>
      <c r="T6" s="321" t="s">
        <v>41</v>
      </c>
      <c r="U6" s="321" t="s">
        <v>44</v>
      </c>
      <c r="V6" s="321" t="s">
        <v>16</v>
      </c>
      <c r="W6" s="321" t="s">
        <v>45</v>
      </c>
      <c r="X6" s="327" t="s">
        <v>20</v>
      </c>
      <c r="Y6" s="332" t="s">
        <v>368</v>
      </c>
      <c r="Z6" s="333"/>
      <c r="AA6" s="329" t="s">
        <v>63</v>
      </c>
      <c r="AB6" s="329"/>
      <c r="AC6" s="329"/>
      <c r="AD6" s="329" t="s">
        <v>55</v>
      </c>
      <c r="AE6" s="329" t="s">
        <v>58</v>
      </c>
      <c r="AF6" s="329" t="s">
        <v>69</v>
      </c>
      <c r="AG6" s="329" t="s">
        <v>50</v>
      </c>
      <c r="AH6" s="329" t="s">
        <v>6</v>
      </c>
      <c r="AI6" s="329"/>
      <c r="AJ6" s="314"/>
      <c r="AK6" s="329" t="s">
        <v>74</v>
      </c>
      <c r="AL6" s="329"/>
    </row>
    <row r="7" spans="1:38" s="509" customFormat="1" ht="45" customHeight="1">
      <c r="A7" s="314"/>
      <c r="B7" s="283"/>
      <c r="C7" s="510" t="s">
        <v>80</v>
      </c>
      <c r="D7" s="510" t="s">
        <v>71</v>
      </c>
      <c r="E7" s="283"/>
      <c r="F7" s="283"/>
      <c r="G7" s="285"/>
      <c r="H7" s="283"/>
      <c r="I7" s="283"/>
      <c r="J7" s="283"/>
      <c r="K7" s="283"/>
      <c r="L7" s="283"/>
      <c r="M7" s="283"/>
      <c r="N7" s="283"/>
      <c r="O7" s="320"/>
      <c r="P7" s="327"/>
      <c r="Q7" s="327"/>
      <c r="R7" s="327"/>
      <c r="S7" s="327"/>
      <c r="T7" s="327"/>
      <c r="U7" s="327"/>
      <c r="V7" s="327"/>
      <c r="W7" s="327"/>
      <c r="X7" s="327"/>
      <c r="Y7" s="511"/>
      <c r="Z7" s="323"/>
      <c r="AA7" s="283"/>
      <c r="AB7" s="283"/>
      <c r="AC7" s="283"/>
      <c r="AD7" s="283"/>
      <c r="AE7" s="283"/>
      <c r="AF7" s="283"/>
      <c r="AG7" s="283"/>
      <c r="AH7" s="285"/>
      <c r="AI7" s="285"/>
      <c r="AJ7" s="314"/>
      <c r="AK7" s="285"/>
      <c r="AL7" s="285"/>
    </row>
    <row r="8" spans="1:38" s="509" customFormat="1" ht="60.75" customHeight="1">
      <c r="A8" s="314"/>
      <c r="B8" s="292">
        <v>1</v>
      </c>
      <c r="C8" s="151" t="s">
        <v>164</v>
      </c>
      <c r="D8" s="152" t="s">
        <v>165</v>
      </c>
      <c r="E8" s="272">
        <v>15</v>
      </c>
      <c r="F8" s="273">
        <v>631.20000000000005</v>
      </c>
      <c r="G8" s="274">
        <f t="shared" ref="G8:G12" si="0">E8*F8</f>
        <v>9468</v>
      </c>
      <c r="H8" s="275">
        <v>0</v>
      </c>
      <c r="I8" s="275">
        <v>0</v>
      </c>
      <c r="J8" s="275">
        <v>0</v>
      </c>
      <c r="K8" s="275">
        <v>0</v>
      </c>
      <c r="L8" s="275">
        <v>0</v>
      </c>
      <c r="M8" s="275">
        <v>0</v>
      </c>
      <c r="N8" s="512">
        <f>G8+K8+L8+M8</f>
        <v>9468</v>
      </c>
      <c r="O8" s="513"/>
      <c r="P8" s="514">
        <f t="shared" ref="P8:P12" si="1">IF(F8=47.16,0,IF(F8&gt;47.16,K8*0.5,0))</f>
        <v>0</v>
      </c>
      <c r="Q8" s="514">
        <f t="shared" ref="Q8:Q12" si="2">G8+H8+I8+L8+P8+J8</f>
        <v>9468</v>
      </c>
      <c r="R8" s="514">
        <f t="shared" ref="R8:R12" si="3">VLOOKUP(Q8,Tarifa1,1)</f>
        <v>5149.18</v>
      </c>
      <c r="S8" s="514">
        <f t="shared" ref="S8:S12" si="4">Q8-R8</f>
        <v>4318.82</v>
      </c>
      <c r="T8" s="515">
        <f t="shared" ref="T8:T12" si="5">VLOOKUP(Q8,Tarifa1,3)</f>
        <v>0.21360000000000001</v>
      </c>
      <c r="U8" s="514">
        <f t="shared" ref="U8:U12" si="6">S8*T8</f>
        <v>922.49995200000001</v>
      </c>
      <c r="V8" s="514">
        <f t="shared" ref="V8:V12" si="7">VLOOKUP(Q8,Tarifa1,2)</f>
        <v>545.30499999999995</v>
      </c>
      <c r="W8" s="514">
        <f t="shared" ref="W8:W12" si="8">U8+V8</f>
        <v>1467.804952</v>
      </c>
      <c r="X8" s="514">
        <f t="shared" ref="X8:X12" si="9">VLOOKUP(Q8,Credito1,2)</f>
        <v>0</v>
      </c>
      <c r="Y8" s="514">
        <f t="shared" ref="Y8:Y12" si="10">W8-X8</f>
        <v>1467.804952</v>
      </c>
      <c r="Z8" s="516"/>
      <c r="AA8" s="276">
        <f t="shared" ref="AA8:AA12" si="11">-IF(Y8&gt;0,0,Y8)</f>
        <v>0</v>
      </c>
      <c r="AB8" s="276">
        <f>IF(Y8&lt;0,0,Y8)</f>
        <v>1467.804952</v>
      </c>
      <c r="AC8" s="276">
        <v>0</v>
      </c>
      <c r="AD8" s="281">
        <v>0</v>
      </c>
      <c r="AE8" s="281">
        <v>0</v>
      </c>
      <c r="AF8" s="281">
        <v>0</v>
      </c>
      <c r="AG8" s="276">
        <f>AB8+AF8</f>
        <v>1467.804952</v>
      </c>
      <c r="AH8" s="276">
        <f>N8+AA8-AG8</f>
        <v>8000.1950479999996</v>
      </c>
      <c r="AI8" s="512"/>
      <c r="AJ8" s="314"/>
      <c r="AK8" s="512">
        <v>1467.81</v>
      </c>
      <c r="AL8" s="512">
        <f>AB8-AK8</f>
        <v>-5.047999999987951E-3</v>
      </c>
    </row>
    <row r="9" spans="1:38" s="509" customFormat="1" ht="56.25" customHeight="1">
      <c r="A9" s="314"/>
      <c r="B9" s="292">
        <v>2</v>
      </c>
      <c r="C9" s="151" t="s">
        <v>225</v>
      </c>
      <c r="D9" s="152" t="s">
        <v>226</v>
      </c>
      <c r="E9" s="272">
        <v>15</v>
      </c>
      <c r="F9" s="273">
        <v>631.20000000000005</v>
      </c>
      <c r="G9" s="274">
        <f t="shared" si="0"/>
        <v>9468</v>
      </c>
      <c r="H9" s="275">
        <v>0</v>
      </c>
      <c r="I9" s="275">
        <f>H9</f>
        <v>0</v>
      </c>
      <c r="J9" s="275">
        <v>0</v>
      </c>
      <c r="K9" s="275">
        <v>0</v>
      </c>
      <c r="L9" s="275">
        <v>0</v>
      </c>
      <c r="M9" s="275">
        <v>0</v>
      </c>
      <c r="N9" s="512">
        <f t="shared" ref="N9:N17" si="12">G9+K9+L9+M9</f>
        <v>9468</v>
      </c>
      <c r="O9" s="513"/>
      <c r="P9" s="514">
        <f t="shared" si="1"/>
        <v>0</v>
      </c>
      <c r="Q9" s="514">
        <f t="shared" si="2"/>
        <v>9468</v>
      </c>
      <c r="R9" s="514">
        <f t="shared" si="3"/>
        <v>5149.18</v>
      </c>
      <c r="S9" s="514">
        <f t="shared" si="4"/>
        <v>4318.82</v>
      </c>
      <c r="T9" s="515">
        <f t="shared" si="5"/>
        <v>0.21360000000000001</v>
      </c>
      <c r="U9" s="514">
        <f t="shared" si="6"/>
        <v>922.49995200000001</v>
      </c>
      <c r="V9" s="514">
        <f t="shared" si="7"/>
        <v>545.30499999999995</v>
      </c>
      <c r="W9" s="514">
        <f t="shared" si="8"/>
        <v>1467.804952</v>
      </c>
      <c r="X9" s="514">
        <f t="shared" si="9"/>
        <v>0</v>
      </c>
      <c r="Y9" s="514">
        <f t="shared" si="10"/>
        <v>1467.804952</v>
      </c>
      <c r="Z9" s="516"/>
      <c r="AA9" s="276">
        <f t="shared" si="11"/>
        <v>0</v>
      </c>
      <c r="AB9" s="276">
        <f t="shared" ref="AB9:AB17" si="13">IF(Y9&lt;0,0,Y9)</f>
        <v>1467.804952</v>
      </c>
      <c r="AC9" s="276">
        <v>0</v>
      </c>
      <c r="AD9" s="281">
        <v>0</v>
      </c>
      <c r="AE9" s="281">
        <v>0</v>
      </c>
      <c r="AF9" s="281">
        <v>0</v>
      </c>
      <c r="AG9" s="276">
        <f t="shared" ref="AG9:AG17" si="14">AB9+AF9</f>
        <v>1467.804952</v>
      </c>
      <c r="AH9" s="276">
        <f t="shared" ref="AH9:AH17" si="15">N9+AA9-AG9</f>
        <v>8000.1950479999996</v>
      </c>
      <c r="AI9" s="512"/>
      <c r="AJ9" s="314"/>
      <c r="AK9" s="512">
        <v>1467.81</v>
      </c>
      <c r="AL9" s="512">
        <f>AB9-AK9</f>
        <v>-5.047999999987951E-3</v>
      </c>
    </row>
    <row r="10" spans="1:38" s="509" customFormat="1" ht="56.25" customHeight="1">
      <c r="A10" s="314"/>
      <c r="B10" s="292">
        <v>3</v>
      </c>
      <c r="C10" s="151" t="s">
        <v>227</v>
      </c>
      <c r="D10" s="152" t="s">
        <v>226</v>
      </c>
      <c r="E10" s="272">
        <v>15</v>
      </c>
      <c r="F10" s="273">
        <v>631.20000000000005</v>
      </c>
      <c r="G10" s="274">
        <f t="shared" si="0"/>
        <v>9468</v>
      </c>
      <c r="H10" s="275">
        <v>0</v>
      </c>
      <c r="I10" s="275">
        <f>H10</f>
        <v>0</v>
      </c>
      <c r="J10" s="275">
        <v>0</v>
      </c>
      <c r="K10" s="275">
        <v>0</v>
      </c>
      <c r="L10" s="275">
        <v>0</v>
      </c>
      <c r="M10" s="275">
        <v>0</v>
      </c>
      <c r="N10" s="512">
        <f t="shared" si="12"/>
        <v>9468</v>
      </c>
      <c r="O10" s="513"/>
      <c r="P10" s="514">
        <f t="shared" si="1"/>
        <v>0</v>
      </c>
      <c r="Q10" s="514">
        <f t="shared" si="2"/>
        <v>9468</v>
      </c>
      <c r="R10" s="514">
        <f t="shared" si="3"/>
        <v>5149.18</v>
      </c>
      <c r="S10" s="514">
        <f t="shared" si="4"/>
        <v>4318.82</v>
      </c>
      <c r="T10" s="515">
        <f t="shared" si="5"/>
        <v>0.21360000000000001</v>
      </c>
      <c r="U10" s="514">
        <f t="shared" si="6"/>
        <v>922.49995200000001</v>
      </c>
      <c r="V10" s="514">
        <f t="shared" si="7"/>
        <v>545.30499999999995</v>
      </c>
      <c r="W10" s="514">
        <f t="shared" si="8"/>
        <v>1467.804952</v>
      </c>
      <c r="X10" s="514">
        <f t="shared" si="9"/>
        <v>0</v>
      </c>
      <c r="Y10" s="514">
        <f t="shared" si="10"/>
        <v>1467.804952</v>
      </c>
      <c r="Z10" s="516"/>
      <c r="AA10" s="276">
        <f t="shared" si="11"/>
        <v>0</v>
      </c>
      <c r="AB10" s="276">
        <f t="shared" si="13"/>
        <v>1467.804952</v>
      </c>
      <c r="AC10" s="276">
        <v>0</v>
      </c>
      <c r="AD10" s="281">
        <v>0</v>
      </c>
      <c r="AE10" s="281">
        <v>0</v>
      </c>
      <c r="AF10" s="281">
        <v>0</v>
      </c>
      <c r="AG10" s="276">
        <f t="shared" si="14"/>
        <v>1467.804952</v>
      </c>
      <c r="AH10" s="276">
        <f t="shared" si="15"/>
        <v>8000.1950479999996</v>
      </c>
      <c r="AI10" s="512"/>
      <c r="AJ10" s="314"/>
      <c r="AK10" s="512">
        <v>1467.81</v>
      </c>
      <c r="AL10" s="512">
        <f t="shared" ref="AL10:AL17" si="16">AB10-AK10</f>
        <v>-5.047999999987951E-3</v>
      </c>
    </row>
    <row r="11" spans="1:38" s="509" customFormat="1" ht="52.5" customHeight="1">
      <c r="A11" s="314"/>
      <c r="B11" s="292">
        <v>4</v>
      </c>
      <c r="C11" s="151" t="s">
        <v>228</v>
      </c>
      <c r="D11" s="152" t="s">
        <v>226</v>
      </c>
      <c r="E11" s="272">
        <v>15</v>
      </c>
      <c r="F11" s="273">
        <v>631.20000000000005</v>
      </c>
      <c r="G11" s="274">
        <f t="shared" si="0"/>
        <v>9468</v>
      </c>
      <c r="H11" s="275">
        <v>0</v>
      </c>
      <c r="I11" s="275">
        <f>H11</f>
        <v>0</v>
      </c>
      <c r="J11" s="275">
        <v>0</v>
      </c>
      <c r="K11" s="275">
        <v>0</v>
      </c>
      <c r="L11" s="275">
        <v>0</v>
      </c>
      <c r="M11" s="275">
        <v>0</v>
      </c>
      <c r="N11" s="512">
        <f t="shared" si="12"/>
        <v>9468</v>
      </c>
      <c r="O11" s="513"/>
      <c r="P11" s="514">
        <f t="shared" si="1"/>
        <v>0</v>
      </c>
      <c r="Q11" s="514">
        <f t="shared" si="2"/>
        <v>9468</v>
      </c>
      <c r="R11" s="514">
        <f t="shared" si="3"/>
        <v>5149.18</v>
      </c>
      <c r="S11" s="514">
        <f t="shared" si="4"/>
        <v>4318.82</v>
      </c>
      <c r="T11" s="515">
        <f t="shared" si="5"/>
        <v>0.21360000000000001</v>
      </c>
      <c r="U11" s="514">
        <f t="shared" si="6"/>
        <v>922.49995200000001</v>
      </c>
      <c r="V11" s="514">
        <f t="shared" si="7"/>
        <v>545.30499999999995</v>
      </c>
      <c r="W11" s="514">
        <f t="shared" si="8"/>
        <v>1467.804952</v>
      </c>
      <c r="X11" s="514">
        <f t="shared" si="9"/>
        <v>0</v>
      </c>
      <c r="Y11" s="514">
        <f t="shared" si="10"/>
        <v>1467.804952</v>
      </c>
      <c r="Z11" s="516"/>
      <c r="AA11" s="276">
        <f t="shared" si="11"/>
        <v>0</v>
      </c>
      <c r="AB11" s="276">
        <f t="shared" si="13"/>
        <v>1467.804952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si="14"/>
        <v>1467.804952</v>
      </c>
      <c r="AH11" s="276">
        <f t="shared" si="15"/>
        <v>8000.1950479999996</v>
      </c>
      <c r="AI11" s="512"/>
      <c r="AJ11" s="314"/>
      <c r="AK11" s="512">
        <v>1467.81</v>
      </c>
      <c r="AL11" s="512">
        <f t="shared" si="16"/>
        <v>-5.047999999987951E-3</v>
      </c>
    </row>
    <row r="12" spans="1:38" s="509" customFormat="1" ht="54" customHeight="1">
      <c r="A12" s="314"/>
      <c r="B12" s="292">
        <v>5</v>
      </c>
      <c r="C12" s="151" t="s">
        <v>229</v>
      </c>
      <c r="D12" s="152" t="s">
        <v>226</v>
      </c>
      <c r="E12" s="272">
        <v>15</v>
      </c>
      <c r="F12" s="273">
        <v>631.20000000000005</v>
      </c>
      <c r="G12" s="274">
        <f t="shared" si="0"/>
        <v>9468</v>
      </c>
      <c r="H12" s="275">
        <v>0</v>
      </c>
      <c r="I12" s="275">
        <f t="shared" ref="I12" si="17">H12</f>
        <v>0</v>
      </c>
      <c r="J12" s="275">
        <v>0</v>
      </c>
      <c r="K12" s="275">
        <v>0</v>
      </c>
      <c r="L12" s="275">
        <v>0</v>
      </c>
      <c r="M12" s="275">
        <v>0</v>
      </c>
      <c r="N12" s="512">
        <f t="shared" si="12"/>
        <v>9468</v>
      </c>
      <c r="O12" s="513"/>
      <c r="P12" s="514">
        <f t="shared" si="1"/>
        <v>0</v>
      </c>
      <c r="Q12" s="514">
        <f t="shared" si="2"/>
        <v>9468</v>
      </c>
      <c r="R12" s="514">
        <f t="shared" si="3"/>
        <v>5149.18</v>
      </c>
      <c r="S12" s="514">
        <f t="shared" si="4"/>
        <v>4318.82</v>
      </c>
      <c r="T12" s="515">
        <f t="shared" si="5"/>
        <v>0.21360000000000001</v>
      </c>
      <c r="U12" s="514">
        <f t="shared" si="6"/>
        <v>922.49995200000001</v>
      </c>
      <c r="V12" s="514">
        <f t="shared" si="7"/>
        <v>545.30499999999995</v>
      </c>
      <c r="W12" s="514">
        <f t="shared" si="8"/>
        <v>1467.804952</v>
      </c>
      <c r="X12" s="514">
        <f t="shared" si="9"/>
        <v>0</v>
      </c>
      <c r="Y12" s="514">
        <f t="shared" si="10"/>
        <v>1467.804952</v>
      </c>
      <c r="Z12" s="516"/>
      <c r="AA12" s="276">
        <f t="shared" si="11"/>
        <v>0</v>
      </c>
      <c r="AB12" s="276">
        <f t="shared" si="13"/>
        <v>1467.804952</v>
      </c>
      <c r="AC12" s="276">
        <v>0</v>
      </c>
      <c r="AD12" s="281">
        <v>0</v>
      </c>
      <c r="AE12" s="281">
        <v>0</v>
      </c>
      <c r="AF12" s="281">
        <v>0</v>
      </c>
      <c r="AG12" s="276">
        <f t="shared" si="14"/>
        <v>1467.804952</v>
      </c>
      <c r="AH12" s="276">
        <f t="shared" si="15"/>
        <v>8000.1950479999996</v>
      </c>
      <c r="AI12" s="512"/>
      <c r="AJ12" s="314"/>
      <c r="AK12" s="512">
        <v>1467.81</v>
      </c>
      <c r="AL12" s="512">
        <f t="shared" si="16"/>
        <v>-5.047999999987951E-3</v>
      </c>
    </row>
    <row r="13" spans="1:38" s="509" customFormat="1" ht="51" customHeight="1">
      <c r="A13" s="314"/>
      <c r="B13" s="292">
        <v>6</v>
      </c>
      <c r="C13" s="151" t="s">
        <v>230</v>
      </c>
      <c r="D13" s="152" t="s">
        <v>226</v>
      </c>
      <c r="E13" s="272">
        <v>15</v>
      </c>
      <c r="F13" s="273">
        <v>631.20000000000005</v>
      </c>
      <c r="G13" s="274">
        <f t="shared" ref="G13:G17" si="18">E13*F13</f>
        <v>9468</v>
      </c>
      <c r="H13" s="275"/>
      <c r="I13" s="275"/>
      <c r="J13" s="275">
        <v>0</v>
      </c>
      <c r="K13" s="275">
        <v>0</v>
      </c>
      <c r="L13" s="275">
        <v>0</v>
      </c>
      <c r="M13" s="275">
        <v>0</v>
      </c>
      <c r="N13" s="512">
        <f t="shared" si="12"/>
        <v>9468</v>
      </c>
      <c r="O13" s="513"/>
      <c r="P13" s="514">
        <f t="shared" ref="P13:P17" si="19">IF(F13=47.16,0,IF(F13&gt;47.16,K13*0.5,0))</f>
        <v>0</v>
      </c>
      <c r="Q13" s="514">
        <f t="shared" ref="Q13:Q17" si="20">G13+H13+I13+L13+P13+J13</f>
        <v>9468</v>
      </c>
      <c r="R13" s="514">
        <f t="shared" ref="R13:R17" si="21">VLOOKUP(Q13,Tarifa1,1)</f>
        <v>5149.18</v>
      </c>
      <c r="S13" s="514">
        <f t="shared" ref="S13:S17" si="22">Q13-R13</f>
        <v>4318.82</v>
      </c>
      <c r="T13" s="515">
        <f t="shared" ref="T13:T17" si="23">VLOOKUP(Q13,Tarifa1,3)</f>
        <v>0.21360000000000001</v>
      </c>
      <c r="U13" s="514">
        <f t="shared" ref="U13:U17" si="24">S13*T13</f>
        <v>922.49995200000001</v>
      </c>
      <c r="V13" s="514">
        <f t="shared" ref="V13:V17" si="25">VLOOKUP(Q13,Tarifa1,2)</f>
        <v>545.30499999999995</v>
      </c>
      <c r="W13" s="514">
        <f t="shared" ref="W13:W17" si="26">U13+V13</f>
        <v>1467.804952</v>
      </c>
      <c r="X13" s="514">
        <f t="shared" ref="X13:X17" si="27">VLOOKUP(Q13,Credito1,2)</f>
        <v>0</v>
      </c>
      <c r="Y13" s="514">
        <f t="shared" ref="Y13:Y17" si="28">W13-X13</f>
        <v>1467.804952</v>
      </c>
      <c r="Z13" s="516"/>
      <c r="AA13" s="276">
        <f t="shared" ref="AA13:AA17" si="29">-IF(Y13&gt;0,0,Y13)</f>
        <v>0</v>
      </c>
      <c r="AB13" s="276">
        <f t="shared" si="13"/>
        <v>1467.804952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si="14"/>
        <v>1467.804952</v>
      </c>
      <c r="AH13" s="276">
        <f t="shared" si="15"/>
        <v>8000.1950479999996</v>
      </c>
      <c r="AI13" s="512"/>
      <c r="AJ13" s="314"/>
      <c r="AK13" s="512">
        <v>1467.81</v>
      </c>
      <c r="AL13" s="512">
        <f t="shared" si="16"/>
        <v>-5.047999999987951E-3</v>
      </c>
    </row>
    <row r="14" spans="1:38" s="509" customFormat="1" ht="52.5" customHeight="1">
      <c r="A14" s="314"/>
      <c r="B14" s="292">
        <v>7</v>
      </c>
      <c r="C14" s="151" t="s">
        <v>231</v>
      </c>
      <c r="D14" s="152" t="s">
        <v>226</v>
      </c>
      <c r="E14" s="272">
        <v>15</v>
      </c>
      <c r="F14" s="273">
        <v>631.20000000000005</v>
      </c>
      <c r="G14" s="274">
        <f t="shared" si="18"/>
        <v>9468</v>
      </c>
      <c r="H14" s="275"/>
      <c r="I14" s="275"/>
      <c r="J14" s="275">
        <v>0</v>
      </c>
      <c r="K14" s="275">
        <v>0</v>
      </c>
      <c r="L14" s="275">
        <v>0</v>
      </c>
      <c r="M14" s="275">
        <v>0</v>
      </c>
      <c r="N14" s="512">
        <f t="shared" si="12"/>
        <v>9468</v>
      </c>
      <c r="O14" s="513"/>
      <c r="P14" s="514">
        <f t="shared" si="19"/>
        <v>0</v>
      </c>
      <c r="Q14" s="514">
        <f t="shared" si="20"/>
        <v>9468</v>
      </c>
      <c r="R14" s="514">
        <f t="shared" si="21"/>
        <v>5149.18</v>
      </c>
      <c r="S14" s="514">
        <f t="shared" si="22"/>
        <v>4318.82</v>
      </c>
      <c r="T14" s="515">
        <f t="shared" si="23"/>
        <v>0.21360000000000001</v>
      </c>
      <c r="U14" s="514">
        <f t="shared" si="24"/>
        <v>922.49995200000001</v>
      </c>
      <c r="V14" s="514">
        <f t="shared" si="25"/>
        <v>545.30499999999995</v>
      </c>
      <c r="W14" s="514">
        <f t="shared" si="26"/>
        <v>1467.804952</v>
      </c>
      <c r="X14" s="514">
        <f t="shared" si="27"/>
        <v>0</v>
      </c>
      <c r="Y14" s="514">
        <f t="shared" si="28"/>
        <v>1467.804952</v>
      </c>
      <c r="Z14" s="516"/>
      <c r="AA14" s="276">
        <f t="shared" si="29"/>
        <v>0</v>
      </c>
      <c r="AB14" s="276">
        <f t="shared" si="13"/>
        <v>1467.804952</v>
      </c>
      <c r="AC14" s="276">
        <v>0</v>
      </c>
      <c r="AD14" s="281">
        <v>0</v>
      </c>
      <c r="AE14" s="281">
        <v>0</v>
      </c>
      <c r="AF14" s="281">
        <v>0</v>
      </c>
      <c r="AG14" s="276">
        <f t="shared" si="14"/>
        <v>1467.804952</v>
      </c>
      <c r="AH14" s="276">
        <f t="shared" si="15"/>
        <v>8000.1950479999996</v>
      </c>
      <c r="AI14" s="512"/>
      <c r="AJ14" s="314"/>
      <c r="AK14" s="512">
        <v>1467.81</v>
      </c>
      <c r="AL14" s="512">
        <f t="shared" si="16"/>
        <v>-5.047999999987951E-3</v>
      </c>
    </row>
    <row r="15" spans="1:38" s="509" customFormat="1" ht="54.75" customHeight="1">
      <c r="A15" s="314"/>
      <c r="B15" s="292">
        <v>8</v>
      </c>
      <c r="C15" s="151" t="s">
        <v>87</v>
      </c>
      <c r="D15" s="152" t="s">
        <v>226</v>
      </c>
      <c r="E15" s="272">
        <v>15</v>
      </c>
      <c r="F15" s="273">
        <v>631.20000000000005</v>
      </c>
      <c r="G15" s="274">
        <f t="shared" si="18"/>
        <v>9468</v>
      </c>
      <c r="H15" s="275"/>
      <c r="I15" s="275"/>
      <c r="J15" s="275">
        <v>0</v>
      </c>
      <c r="K15" s="275">
        <v>0</v>
      </c>
      <c r="L15" s="275">
        <v>0</v>
      </c>
      <c r="M15" s="275">
        <v>0</v>
      </c>
      <c r="N15" s="512">
        <f t="shared" si="12"/>
        <v>9468</v>
      </c>
      <c r="O15" s="513"/>
      <c r="P15" s="514">
        <f t="shared" si="19"/>
        <v>0</v>
      </c>
      <c r="Q15" s="514">
        <f t="shared" si="20"/>
        <v>9468</v>
      </c>
      <c r="R15" s="514">
        <f t="shared" si="21"/>
        <v>5149.18</v>
      </c>
      <c r="S15" s="514">
        <f t="shared" si="22"/>
        <v>4318.82</v>
      </c>
      <c r="T15" s="515">
        <f t="shared" si="23"/>
        <v>0.21360000000000001</v>
      </c>
      <c r="U15" s="514">
        <f t="shared" si="24"/>
        <v>922.49995200000001</v>
      </c>
      <c r="V15" s="514">
        <f t="shared" si="25"/>
        <v>545.30499999999995</v>
      </c>
      <c r="W15" s="514">
        <f t="shared" si="26"/>
        <v>1467.804952</v>
      </c>
      <c r="X15" s="514">
        <f t="shared" si="27"/>
        <v>0</v>
      </c>
      <c r="Y15" s="514">
        <f t="shared" si="28"/>
        <v>1467.804952</v>
      </c>
      <c r="Z15" s="516"/>
      <c r="AA15" s="276">
        <f t="shared" si="29"/>
        <v>0</v>
      </c>
      <c r="AB15" s="276">
        <f t="shared" si="13"/>
        <v>1467.804952</v>
      </c>
      <c r="AC15" s="276">
        <v>0</v>
      </c>
      <c r="AD15" s="281">
        <v>0</v>
      </c>
      <c r="AE15" s="281">
        <v>0</v>
      </c>
      <c r="AF15" s="281">
        <v>0</v>
      </c>
      <c r="AG15" s="276">
        <f t="shared" si="14"/>
        <v>1467.804952</v>
      </c>
      <c r="AH15" s="276">
        <f t="shared" si="15"/>
        <v>8000.1950479999996</v>
      </c>
      <c r="AI15" s="512"/>
      <c r="AJ15" s="314"/>
      <c r="AK15" s="512">
        <v>1467.81</v>
      </c>
      <c r="AL15" s="512">
        <f t="shared" si="16"/>
        <v>-5.047999999987951E-3</v>
      </c>
    </row>
    <row r="16" spans="1:38" s="509" customFormat="1" ht="56.25" customHeight="1">
      <c r="A16" s="314"/>
      <c r="B16" s="292">
        <v>9</v>
      </c>
      <c r="C16" s="151" t="s">
        <v>232</v>
      </c>
      <c r="D16" s="152" t="s">
        <v>226</v>
      </c>
      <c r="E16" s="272">
        <v>15</v>
      </c>
      <c r="F16" s="273">
        <v>631.20000000000005</v>
      </c>
      <c r="G16" s="274">
        <f t="shared" si="18"/>
        <v>9468</v>
      </c>
      <c r="H16" s="275"/>
      <c r="I16" s="275"/>
      <c r="J16" s="275">
        <v>0</v>
      </c>
      <c r="K16" s="275">
        <v>0</v>
      </c>
      <c r="L16" s="275">
        <v>0</v>
      </c>
      <c r="M16" s="275">
        <v>0</v>
      </c>
      <c r="N16" s="512">
        <f t="shared" si="12"/>
        <v>9468</v>
      </c>
      <c r="O16" s="513"/>
      <c r="P16" s="514">
        <f t="shared" si="19"/>
        <v>0</v>
      </c>
      <c r="Q16" s="514">
        <f t="shared" si="20"/>
        <v>9468</v>
      </c>
      <c r="R16" s="514">
        <f t="shared" si="21"/>
        <v>5149.18</v>
      </c>
      <c r="S16" s="514">
        <f t="shared" si="22"/>
        <v>4318.82</v>
      </c>
      <c r="T16" s="515">
        <f t="shared" si="23"/>
        <v>0.21360000000000001</v>
      </c>
      <c r="U16" s="514">
        <f t="shared" si="24"/>
        <v>922.49995200000001</v>
      </c>
      <c r="V16" s="514">
        <f t="shared" si="25"/>
        <v>545.30499999999995</v>
      </c>
      <c r="W16" s="514">
        <f t="shared" si="26"/>
        <v>1467.804952</v>
      </c>
      <c r="X16" s="514">
        <f t="shared" si="27"/>
        <v>0</v>
      </c>
      <c r="Y16" s="514">
        <f t="shared" si="28"/>
        <v>1467.804952</v>
      </c>
      <c r="Z16" s="516"/>
      <c r="AA16" s="276">
        <f t="shared" si="29"/>
        <v>0</v>
      </c>
      <c r="AB16" s="276">
        <f t="shared" si="13"/>
        <v>1467.804952</v>
      </c>
      <c r="AC16" s="276">
        <v>0</v>
      </c>
      <c r="AD16" s="281">
        <v>0</v>
      </c>
      <c r="AE16" s="281">
        <v>0</v>
      </c>
      <c r="AF16" s="281">
        <v>0</v>
      </c>
      <c r="AG16" s="276">
        <f t="shared" si="14"/>
        <v>1467.804952</v>
      </c>
      <c r="AH16" s="276">
        <f t="shared" si="15"/>
        <v>8000.1950479999996</v>
      </c>
      <c r="AI16" s="512"/>
      <c r="AJ16" s="314"/>
      <c r="AK16" s="512">
        <v>1467.81</v>
      </c>
      <c r="AL16" s="512">
        <f t="shared" si="16"/>
        <v>-5.047999999987951E-3</v>
      </c>
    </row>
    <row r="17" spans="1:38" s="509" customFormat="1" ht="57.75" customHeight="1">
      <c r="A17" s="314"/>
      <c r="B17" s="292">
        <v>10</v>
      </c>
      <c r="C17" s="151" t="s">
        <v>233</v>
      </c>
      <c r="D17" s="152" t="s">
        <v>226</v>
      </c>
      <c r="E17" s="272">
        <v>15</v>
      </c>
      <c r="F17" s="273">
        <v>631.20000000000005</v>
      </c>
      <c r="G17" s="274">
        <f t="shared" si="18"/>
        <v>9468</v>
      </c>
      <c r="H17" s="275"/>
      <c r="I17" s="275"/>
      <c r="J17" s="275">
        <v>0</v>
      </c>
      <c r="K17" s="275">
        <v>0</v>
      </c>
      <c r="L17" s="275">
        <v>0</v>
      </c>
      <c r="M17" s="275">
        <v>0</v>
      </c>
      <c r="N17" s="512">
        <f t="shared" si="12"/>
        <v>9468</v>
      </c>
      <c r="O17" s="513"/>
      <c r="P17" s="514">
        <f t="shared" si="19"/>
        <v>0</v>
      </c>
      <c r="Q17" s="514">
        <f t="shared" si="20"/>
        <v>9468</v>
      </c>
      <c r="R17" s="514">
        <f t="shared" si="21"/>
        <v>5149.18</v>
      </c>
      <c r="S17" s="514">
        <f t="shared" si="22"/>
        <v>4318.82</v>
      </c>
      <c r="T17" s="515">
        <f t="shared" si="23"/>
        <v>0.21360000000000001</v>
      </c>
      <c r="U17" s="514">
        <f t="shared" si="24"/>
        <v>922.49995200000001</v>
      </c>
      <c r="V17" s="514">
        <f t="shared" si="25"/>
        <v>545.30499999999995</v>
      </c>
      <c r="W17" s="514">
        <f t="shared" si="26"/>
        <v>1467.804952</v>
      </c>
      <c r="X17" s="514">
        <f t="shared" si="27"/>
        <v>0</v>
      </c>
      <c r="Y17" s="514">
        <f t="shared" si="28"/>
        <v>1467.804952</v>
      </c>
      <c r="Z17" s="516"/>
      <c r="AA17" s="276">
        <f t="shared" si="29"/>
        <v>0</v>
      </c>
      <c r="AB17" s="276">
        <f t="shared" si="13"/>
        <v>1467.804952</v>
      </c>
      <c r="AC17" s="276">
        <v>0</v>
      </c>
      <c r="AD17" s="281">
        <v>0</v>
      </c>
      <c r="AE17" s="281">
        <v>0</v>
      </c>
      <c r="AF17" s="281">
        <v>0</v>
      </c>
      <c r="AG17" s="276">
        <f t="shared" si="14"/>
        <v>1467.804952</v>
      </c>
      <c r="AH17" s="276">
        <f t="shared" si="15"/>
        <v>8000.1950479999996</v>
      </c>
      <c r="AI17" s="512"/>
      <c r="AJ17" s="314"/>
      <c r="AK17" s="512">
        <v>1467.81</v>
      </c>
      <c r="AL17" s="512">
        <f t="shared" si="16"/>
        <v>-5.047999999987951E-3</v>
      </c>
    </row>
    <row r="18" spans="1:38" s="509" customFormat="1" ht="15.75">
      <c r="A18" s="314"/>
      <c r="B18" s="294"/>
      <c r="C18" s="295"/>
      <c r="D18" s="295"/>
      <c r="E18" s="294"/>
      <c r="F18" s="296"/>
      <c r="G18" s="297"/>
      <c r="H18" s="298"/>
      <c r="I18" s="298"/>
      <c r="J18" s="298"/>
      <c r="K18" s="298"/>
      <c r="L18" s="298"/>
      <c r="M18" s="298"/>
      <c r="N18" s="298"/>
      <c r="O18" s="513"/>
      <c r="P18" s="517"/>
      <c r="Q18" s="518"/>
      <c r="R18" s="518"/>
      <c r="S18" s="518"/>
      <c r="T18" s="519"/>
      <c r="U18" s="518"/>
      <c r="V18" s="518"/>
      <c r="W18" s="518"/>
      <c r="X18" s="518"/>
      <c r="Y18" s="518"/>
      <c r="Z18" s="520"/>
      <c r="AA18" s="298"/>
      <c r="AB18" s="298"/>
      <c r="AC18" s="298"/>
      <c r="AD18" s="298"/>
      <c r="AE18" s="298"/>
      <c r="AF18" s="298"/>
      <c r="AG18" s="298"/>
      <c r="AH18" s="521"/>
      <c r="AI18" s="521"/>
      <c r="AJ18" s="314"/>
      <c r="AK18" s="521"/>
      <c r="AL18" s="521"/>
    </row>
    <row r="19" spans="1:38" s="509" customFormat="1" ht="15.75">
      <c r="A19" s="314"/>
      <c r="B19" s="303"/>
      <c r="C19" s="303"/>
      <c r="D19" s="303"/>
      <c r="E19" s="304"/>
      <c r="F19" s="303"/>
      <c r="G19" s="305"/>
      <c r="H19" s="305"/>
      <c r="I19" s="305"/>
      <c r="J19" s="305"/>
      <c r="K19" s="305"/>
      <c r="L19" s="305"/>
      <c r="M19" s="305"/>
      <c r="N19" s="305"/>
      <c r="O19" s="522"/>
      <c r="P19" s="523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314"/>
      <c r="AK19" s="524"/>
      <c r="AL19" s="524"/>
    </row>
    <row r="20" spans="1:38" s="509" customFormat="1" ht="20.25" customHeight="1" thickBot="1">
      <c r="A20" s="314"/>
      <c r="B20" s="808" t="s">
        <v>51</v>
      </c>
      <c r="C20" s="809"/>
      <c r="D20" s="809"/>
      <c r="E20" s="809"/>
      <c r="F20" s="810"/>
      <c r="G20" s="310">
        <f t="shared" ref="G20:N20" si="30">SUM(G8:G19)</f>
        <v>94680</v>
      </c>
      <c r="H20" s="310">
        <f t="shared" si="30"/>
        <v>0</v>
      </c>
      <c r="I20" s="310">
        <f t="shared" si="30"/>
        <v>0</v>
      </c>
      <c r="J20" s="310">
        <f t="shared" si="30"/>
        <v>0</v>
      </c>
      <c r="K20" s="310">
        <f t="shared" si="30"/>
        <v>0</v>
      </c>
      <c r="L20" s="310">
        <f t="shared" si="30"/>
        <v>0</v>
      </c>
      <c r="M20" s="310">
        <f t="shared" si="30"/>
        <v>0</v>
      </c>
      <c r="N20" s="310">
        <f t="shared" si="30"/>
        <v>94680</v>
      </c>
      <c r="O20" s="525"/>
      <c r="P20" s="526">
        <f t="shared" ref="P20:Y20" si="31">SUM(P8:P19)</f>
        <v>0</v>
      </c>
      <c r="Q20" s="526">
        <f t="shared" si="31"/>
        <v>94680</v>
      </c>
      <c r="R20" s="526">
        <f t="shared" si="31"/>
        <v>51491.8</v>
      </c>
      <c r="S20" s="526">
        <f t="shared" si="31"/>
        <v>43188.2</v>
      </c>
      <c r="T20" s="526">
        <f t="shared" si="31"/>
        <v>2.1360000000000001</v>
      </c>
      <c r="U20" s="526">
        <f t="shared" si="31"/>
        <v>9224.9995199999994</v>
      </c>
      <c r="V20" s="526">
        <f t="shared" si="31"/>
        <v>5453.05</v>
      </c>
      <c r="W20" s="526">
        <f t="shared" si="31"/>
        <v>14678.049520000002</v>
      </c>
      <c r="X20" s="526">
        <f t="shared" si="31"/>
        <v>0</v>
      </c>
      <c r="Y20" s="526">
        <f t="shared" si="31"/>
        <v>14678.049520000002</v>
      </c>
      <c r="Z20" s="525"/>
      <c r="AA20" s="310">
        <f t="shared" ref="AA20:AF20" si="32">SUM(AA8:AA19)</f>
        <v>0</v>
      </c>
      <c r="AB20" s="310">
        <f>SUM(AB8:AB17)</f>
        <v>14678.049520000002</v>
      </c>
      <c r="AC20" s="310">
        <f t="shared" si="32"/>
        <v>0</v>
      </c>
      <c r="AD20" s="310">
        <f t="shared" si="32"/>
        <v>0</v>
      </c>
      <c r="AE20" s="310">
        <f t="shared" si="32"/>
        <v>0</v>
      </c>
      <c r="AF20" s="310">
        <f t="shared" si="32"/>
        <v>0</v>
      </c>
      <c r="AG20" s="310">
        <f>SUM(AG8:AG17)</f>
        <v>14678.049520000002</v>
      </c>
      <c r="AH20" s="310">
        <f>SUM(AH8:AH17)</f>
        <v>80001.95048</v>
      </c>
      <c r="AI20" s="310"/>
      <c r="AJ20" s="314"/>
      <c r="AK20" s="310">
        <f t="shared" ref="AK20:AL20" si="33">SUM(AK8:AK19)</f>
        <v>14678.099999999997</v>
      </c>
      <c r="AL20" s="310">
        <f t="shared" si="33"/>
        <v>-5.047999999987951E-2</v>
      </c>
    </row>
    <row r="21" spans="1:38" s="509" customFormat="1" ht="15.75" thickTop="1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</row>
    <row r="26" spans="1:38">
      <c r="AA26" s="527"/>
    </row>
    <row r="27" spans="1:38">
      <c r="AD27" s="527"/>
    </row>
    <row r="28" spans="1:38" ht="15.75">
      <c r="C28" s="528"/>
      <c r="D28" s="528"/>
    </row>
    <row r="31" spans="1:38">
      <c r="AA31" s="527"/>
    </row>
  </sheetData>
  <mergeCells count="6">
    <mergeCell ref="B20:F20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5"/>
  <sheetViews>
    <sheetView showGridLines="0" zoomScale="68" zoomScaleNormal="68" workbookViewId="0">
      <selection activeCell="D13" sqref="D13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18.5703125" style="7" bestFit="1" customWidth="1"/>
    <col min="5" max="5" width="6.5703125" style="7" customWidth="1"/>
    <col min="6" max="6" width="10" style="7" customWidth="1"/>
    <col min="7" max="7" width="14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7.7109375" style="7" bestFit="1" customWidth="1"/>
    <col min="12" max="12" width="10" style="7" bestFit="1" customWidth="1"/>
    <col min="13" max="13" width="8.7109375" style="7" bestFit="1" customWidth="1"/>
    <col min="14" max="14" width="14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4.28515625" style="7" bestFit="1" customWidth="1"/>
    <col min="33" max="33" width="11" style="7" customWidth="1"/>
    <col min="34" max="34" width="10.28515625" style="7" bestFit="1" customWidth="1"/>
    <col min="35" max="35" width="13.5703125" style="7" bestFit="1" customWidth="1"/>
    <col min="36" max="36" width="45.71093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518</v>
      </c>
      <c r="AG5" s="80" t="s">
        <v>521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523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100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208</v>
      </c>
      <c r="D8" s="148" t="s">
        <v>209</v>
      </c>
      <c r="E8" s="109">
        <v>15</v>
      </c>
      <c r="F8" s="142">
        <v>167</v>
      </c>
      <c r="G8" s="117">
        <f t="shared" ref="G8:G11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1" si="1">SUM(G8:M8)</f>
        <v>2505</v>
      </c>
      <c r="O8" s="134"/>
      <c r="P8" s="112">
        <f t="shared" ref="P8:P11" si="2">IF(F8=47.16,0,IF(F8&gt;47.16,K8*0.5,0))</f>
        <v>0</v>
      </c>
      <c r="Q8" s="112">
        <f t="shared" ref="Q8:Q11" si="3">G8+H8+I8+L8+P8+J8</f>
        <v>2505</v>
      </c>
      <c r="R8" s="112">
        <f t="shared" ref="R8:R11" si="4">VLOOKUP(Q8,Tarifa1,1)</f>
        <v>2105.21</v>
      </c>
      <c r="S8" s="112">
        <f t="shared" ref="S8:S11" si="5">Q8-R8</f>
        <v>399.78999999999996</v>
      </c>
      <c r="T8" s="113">
        <f t="shared" ref="T8:T11" si="6">VLOOKUP(Q8,Tarifa1,3)</f>
        <v>0.10879999999999999</v>
      </c>
      <c r="U8" s="112">
        <f t="shared" ref="U8:U11" si="7">S8*T8</f>
        <v>43.497151999999993</v>
      </c>
      <c r="V8" s="112">
        <f t="shared" ref="V8:V11" si="8">VLOOKUP(Q8,Tarifa1,2)</f>
        <v>123.62</v>
      </c>
      <c r="W8" s="112">
        <f t="shared" ref="W8:W11" si="9">U8+V8</f>
        <v>167.117152</v>
      </c>
      <c r="X8" s="112">
        <f t="shared" ref="X8:X11" si="10">VLOOKUP(Q8,Credito1,2)</f>
        <v>162.435</v>
      </c>
      <c r="Y8" s="112">
        <f t="shared" ref="Y8:Y11" si="11">W8-X8</f>
        <v>4.6821520000000021</v>
      </c>
      <c r="Z8" s="131"/>
      <c r="AA8" s="111">
        <f t="shared" ref="AA8:AA11" si="12">-IF(Y8&gt;0,0,Y8)</f>
        <v>0</v>
      </c>
      <c r="AB8" s="111">
        <f t="shared" ref="AB8:AB11" si="13">IF(Y8&lt;0,0,Y8)</f>
        <v>4.6821520000000021</v>
      </c>
      <c r="AC8" s="111">
        <v>0</v>
      </c>
      <c r="AD8" s="110">
        <v>0</v>
      </c>
      <c r="AE8" s="110">
        <v>0</v>
      </c>
      <c r="AF8" s="110">
        <v>0</v>
      </c>
      <c r="AG8" s="110">
        <v>0</v>
      </c>
      <c r="AH8" s="111">
        <f>SUM(AB8:AG8)</f>
        <v>4.6821520000000021</v>
      </c>
      <c r="AI8" s="111">
        <f t="shared" ref="AI8:AI11" si="14">N8+AA8-AH8</f>
        <v>2500.3178480000001</v>
      </c>
      <c r="AJ8" s="111"/>
      <c r="AK8" s="52"/>
      <c r="AL8" s="111">
        <v>-67</v>
      </c>
      <c r="AM8" s="111">
        <f t="shared" ref="AM8" si="15">-AL8-AA8</f>
        <v>67</v>
      </c>
    </row>
    <row r="9" spans="1:39" s="140" customFormat="1" ht="45" customHeight="1">
      <c r="A9" s="7"/>
      <c r="B9" s="108">
        <v>2</v>
      </c>
      <c r="C9" s="147" t="s">
        <v>210</v>
      </c>
      <c r="D9" s="148" t="s">
        <v>211</v>
      </c>
      <c r="E9" s="109">
        <v>15</v>
      </c>
      <c r="F9" s="142">
        <v>151</v>
      </c>
      <c r="G9" s="117">
        <f t="shared" si="0"/>
        <v>2265</v>
      </c>
      <c r="H9" s="110">
        <v>0</v>
      </c>
      <c r="I9" s="110">
        <f t="shared" ref="I9:I14" si="16"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2265</v>
      </c>
      <c r="O9" s="134"/>
      <c r="P9" s="112">
        <f t="shared" si="2"/>
        <v>0</v>
      </c>
      <c r="Q9" s="112">
        <f t="shared" si="3"/>
        <v>2265</v>
      </c>
      <c r="R9" s="112">
        <f t="shared" si="4"/>
        <v>2105.21</v>
      </c>
      <c r="S9" s="112">
        <f t="shared" si="5"/>
        <v>159.78999999999996</v>
      </c>
      <c r="T9" s="113">
        <f t="shared" si="6"/>
        <v>0.10879999999999999</v>
      </c>
      <c r="U9" s="112">
        <f t="shared" si="7"/>
        <v>17.385151999999994</v>
      </c>
      <c r="V9" s="112">
        <f t="shared" si="8"/>
        <v>123.62</v>
      </c>
      <c r="W9" s="112">
        <f t="shared" si="9"/>
        <v>141.00515200000001</v>
      </c>
      <c r="X9" s="112">
        <f t="shared" si="10"/>
        <v>177.11500000000001</v>
      </c>
      <c r="Y9" s="112">
        <f t="shared" si="11"/>
        <v>-36.109848</v>
      </c>
      <c r="Z9" s="131"/>
      <c r="AA9" s="111">
        <f t="shared" si="12"/>
        <v>36.109848</v>
      </c>
      <c r="AB9" s="111">
        <f t="shared" si="13"/>
        <v>0</v>
      </c>
      <c r="AC9" s="111">
        <v>0</v>
      </c>
      <c r="AD9" s="110">
        <v>0</v>
      </c>
      <c r="AE9" s="110">
        <v>0</v>
      </c>
      <c r="AF9" s="139">
        <v>0</v>
      </c>
      <c r="AG9" s="139">
        <v>0</v>
      </c>
      <c r="AH9" s="111">
        <f t="shared" ref="AH9:AH14" si="17">SUM(AB9:AG9)</f>
        <v>0</v>
      </c>
      <c r="AI9" s="111">
        <f t="shared" si="14"/>
        <v>2301.1098480000001</v>
      </c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45" customHeight="1">
      <c r="A10" s="7"/>
      <c r="B10" s="108">
        <v>3</v>
      </c>
      <c r="C10" s="147" t="s">
        <v>212</v>
      </c>
      <c r="D10" s="148" t="s">
        <v>77</v>
      </c>
      <c r="E10" s="109">
        <v>15</v>
      </c>
      <c r="F10" s="142">
        <v>140</v>
      </c>
      <c r="G10" s="117">
        <f t="shared" si="0"/>
        <v>2100</v>
      </c>
      <c r="H10" s="110">
        <v>0</v>
      </c>
      <c r="I10" s="110">
        <f t="shared" si="16"/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2100</v>
      </c>
      <c r="O10" s="134"/>
      <c r="P10" s="112">
        <f t="shared" si="2"/>
        <v>0</v>
      </c>
      <c r="Q10" s="112">
        <f t="shared" si="3"/>
        <v>2100</v>
      </c>
      <c r="R10" s="112">
        <f t="shared" si="4"/>
        <v>248.04</v>
      </c>
      <c r="S10" s="112">
        <f t="shared" si="5"/>
        <v>1851.96</v>
      </c>
      <c r="T10" s="113">
        <f t="shared" si="6"/>
        <v>6.4000000000000001E-2</v>
      </c>
      <c r="U10" s="112">
        <f t="shared" si="7"/>
        <v>118.52544</v>
      </c>
      <c r="V10" s="112">
        <f t="shared" si="8"/>
        <v>4.76</v>
      </c>
      <c r="W10" s="112">
        <f t="shared" si="9"/>
        <v>123.28544000000001</v>
      </c>
      <c r="X10" s="112">
        <f t="shared" si="10"/>
        <v>191.23</v>
      </c>
      <c r="Y10" s="112">
        <f t="shared" si="11"/>
        <v>-67.944559999999981</v>
      </c>
      <c r="Z10" s="131"/>
      <c r="AA10" s="111">
        <f t="shared" si="12"/>
        <v>67.944559999999981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39">
        <v>326.89</v>
      </c>
      <c r="AH10" s="111">
        <f t="shared" si="17"/>
        <v>326.89</v>
      </c>
      <c r="AI10" s="111">
        <f t="shared" si="14"/>
        <v>1841.05456</v>
      </c>
      <c r="AJ10" s="111"/>
      <c r="AK10" s="52"/>
      <c r="AL10" s="111">
        <v>-64</v>
      </c>
      <c r="AM10" s="111">
        <f t="shared" ref="AM10:AM14" si="18">-AL10-AA10</f>
        <v>-3.9445599999999814</v>
      </c>
    </row>
    <row r="11" spans="1:39" s="140" customFormat="1" ht="45" customHeight="1">
      <c r="A11" s="7"/>
      <c r="B11" s="108">
        <v>4</v>
      </c>
      <c r="C11" s="147" t="s">
        <v>213</v>
      </c>
      <c r="D11" s="148" t="s">
        <v>77</v>
      </c>
      <c r="E11" s="109">
        <v>15</v>
      </c>
      <c r="F11" s="142">
        <v>140</v>
      </c>
      <c r="G11" s="117">
        <f t="shared" si="0"/>
        <v>2100</v>
      </c>
      <c r="H11" s="110">
        <v>0</v>
      </c>
      <c r="I11" s="110">
        <f t="shared" si="16"/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si="1"/>
        <v>2100</v>
      </c>
      <c r="O11" s="134"/>
      <c r="P11" s="112">
        <f t="shared" si="2"/>
        <v>0</v>
      </c>
      <c r="Q11" s="112">
        <f t="shared" si="3"/>
        <v>2100</v>
      </c>
      <c r="R11" s="112">
        <f t="shared" si="4"/>
        <v>248.04</v>
      </c>
      <c r="S11" s="112">
        <f t="shared" si="5"/>
        <v>1851.96</v>
      </c>
      <c r="T11" s="113">
        <f t="shared" si="6"/>
        <v>6.4000000000000001E-2</v>
      </c>
      <c r="U11" s="112">
        <f t="shared" si="7"/>
        <v>118.52544</v>
      </c>
      <c r="V11" s="112">
        <f t="shared" si="8"/>
        <v>4.76</v>
      </c>
      <c r="W11" s="112">
        <f t="shared" si="9"/>
        <v>123.28544000000001</v>
      </c>
      <c r="X11" s="112">
        <f t="shared" si="10"/>
        <v>191.23</v>
      </c>
      <c r="Y11" s="112">
        <f t="shared" si="11"/>
        <v>-67.944559999999981</v>
      </c>
      <c r="Z11" s="131"/>
      <c r="AA11" s="111">
        <f t="shared" si="12"/>
        <v>67.944559999999981</v>
      </c>
      <c r="AB11" s="111">
        <f t="shared" si="13"/>
        <v>0</v>
      </c>
      <c r="AC11" s="111">
        <v>0</v>
      </c>
      <c r="AD11" s="110">
        <v>0</v>
      </c>
      <c r="AE11" s="110">
        <v>0</v>
      </c>
      <c r="AF11" s="139">
        <v>0</v>
      </c>
      <c r="AG11" s="139">
        <v>0</v>
      </c>
      <c r="AH11" s="111">
        <f t="shared" si="17"/>
        <v>0</v>
      </c>
      <c r="AI11" s="111">
        <f t="shared" si="14"/>
        <v>2167.9445599999999</v>
      </c>
      <c r="AJ11" s="111"/>
      <c r="AK11" s="52"/>
      <c r="AL11" s="111">
        <v>-51</v>
      </c>
      <c r="AM11" s="111">
        <f t="shared" si="18"/>
        <v>-16.944559999999981</v>
      </c>
    </row>
    <row r="12" spans="1:39" s="140" customFormat="1" ht="45" customHeight="1">
      <c r="A12" s="7"/>
      <c r="B12" s="108">
        <v>5</v>
      </c>
      <c r="C12" s="388" t="s">
        <v>515</v>
      </c>
      <c r="D12" s="389" t="s">
        <v>265</v>
      </c>
      <c r="E12" s="390">
        <v>15</v>
      </c>
      <c r="F12" s="391">
        <v>110</v>
      </c>
      <c r="G12" s="396">
        <f t="shared" ref="G12" si="19">E12*F12</f>
        <v>1650</v>
      </c>
      <c r="H12" s="397">
        <v>0</v>
      </c>
      <c r="I12" s="397">
        <f t="shared" si="16"/>
        <v>0</v>
      </c>
      <c r="J12" s="397">
        <v>0</v>
      </c>
      <c r="K12" s="397">
        <v>0</v>
      </c>
      <c r="L12" s="397">
        <v>0</v>
      </c>
      <c r="M12" s="397">
        <v>0</v>
      </c>
      <c r="N12" s="396">
        <f t="shared" ref="N12" si="20">SUM(G12:M12)</f>
        <v>1650</v>
      </c>
      <c r="O12" s="404"/>
      <c r="P12" s="396">
        <f t="shared" ref="P12" si="21">IF(F12=47.16,0,IF(F12&gt;47.16,K12*0.5,0))</f>
        <v>0</v>
      </c>
      <c r="Q12" s="396">
        <f t="shared" ref="Q12" si="22">G12+H12+I12+L12+P12+J12</f>
        <v>1650</v>
      </c>
      <c r="R12" s="396">
        <f t="shared" ref="R12" si="23">VLOOKUP(Q12,Tarifa1,1)</f>
        <v>248.04</v>
      </c>
      <c r="S12" s="396">
        <f t="shared" ref="S12" si="24">Q12-R12</f>
        <v>1401.96</v>
      </c>
      <c r="T12" s="405">
        <f t="shared" ref="T12" si="25">VLOOKUP(Q12,Tarifa1,3)</f>
        <v>6.4000000000000001E-2</v>
      </c>
      <c r="U12" s="396">
        <f t="shared" ref="U12" si="26">S12*T12</f>
        <v>89.725440000000006</v>
      </c>
      <c r="V12" s="396">
        <f t="shared" ref="V12" si="27">VLOOKUP(Q12,Tarifa1,2)</f>
        <v>4.76</v>
      </c>
      <c r="W12" s="396">
        <f t="shared" ref="W12" si="28">U12+V12</f>
        <v>94.485440000000011</v>
      </c>
      <c r="X12" s="396">
        <f t="shared" ref="X12" si="29">VLOOKUP(Q12,Credito1,2)</f>
        <v>203.31</v>
      </c>
      <c r="Y12" s="396">
        <f t="shared" ref="Y12" si="30">W12-X12</f>
        <v>-108.82455999999999</v>
      </c>
      <c r="Z12" s="401"/>
      <c r="AA12" s="396">
        <f t="shared" ref="AA12" si="31">-IF(Y12&gt;0,0,Y12)</f>
        <v>108.82455999999999</v>
      </c>
      <c r="AB12" s="396">
        <f t="shared" ref="AB12" si="32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406">
        <v>0</v>
      </c>
      <c r="AH12" s="111">
        <f t="shared" si="17"/>
        <v>0</v>
      </c>
      <c r="AI12" s="396">
        <f t="shared" ref="AI12" si="33">N12+AA12-AH12</f>
        <v>1758.82456</v>
      </c>
      <c r="AJ12" s="111"/>
      <c r="AK12" s="52"/>
      <c r="AL12" s="111">
        <v>-92</v>
      </c>
      <c r="AM12" s="111">
        <f t="shared" si="18"/>
        <v>-16.824559999999991</v>
      </c>
    </row>
    <row r="13" spans="1:39" s="140" customFormat="1" ht="45" customHeight="1">
      <c r="A13" s="7"/>
      <c r="B13" s="108">
        <v>6</v>
      </c>
      <c r="C13" s="147" t="s">
        <v>442</v>
      </c>
      <c r="D13" s="148" t="s">
        <v>443</v>
      </c>
      <c r="E13" s="109">
        <v>15</v>
      </c>
      <c r="F13" s="142">
        <v>120</v>
      </c>
      <c r="G13" s="396">
        <f t="shared" ref="G13" si="34">E13*F13</f>
        <v>1800</v>
      </c>
      <c r="H13" s="397">
        <v>0</v>
      </c>
      <c r="I13" s="397">
        <f t="shared" si="16"/>
        <v>0</v>
      </c>
      <c r="J13" s="397">
        <v>0</v>
      </c>
      <c r="K13" s="397">
        <v>0</v>
      </c>
      <c r="L13" s="397">
        <v>0</v>
      </c>
      <c r="M13" s="397">
        <v>0</v>
      </c>
      <c r="N13" s="396">
        <f t="shared" ref="N13" si="35">SUM(G13:M13)</f>
        <v>1800</v>
      </c>
      <c r="O13" s="404"/>
      <c r="P13" s="396">
        <f t="shared" ref="P13" si="36">IF(F13=47.16,0,IF(F13&gt;47.16,K13*0.5,0))</f>
        <v>0</v>
      </c>
      <c r="Q13" s="396">
        <f t="shared" ref="Q13" si="37">G13+H13+I13+L13+P13+J13</f>
        <v>1800</v>
      </c>
      <c r="R13" s="396">
        <f t="shared" ref="R13" si="38">VLOOKUP(Q13,Tarifa1,1)</f>
        <v>248.04</v>
      </c>
      <c r="S13" s="396">
        <f t="shared" ref="S13" si="39">Q13-R13</f>
        <v>1551.96</v>
      </c>
      <c r="T13" s="405">
        <f t="shared" ref="T13" si="40">VLOOKUP(Q13,Tarifa1,3)</f>
        <v>6.4000000000000001E-2</v>
      </c>
      <c r="U13" s="396">
        <f t="shared" ref="U13" si="41">S13*T13</f>
        <v>99.32544</v>
      </c>
      <c r="V13" s="396">
        <f t="shared" ref="V13" si="42">VLOOKUP(Q13,Tarifa1,2)</f>
        <v>4.76</v>
      </c>
      <c r="W13" s="396">
        <f t="shared" ref="W13" si="43">U13+V13</f>
        <v>104.08544000000001</v>
      </c>
      <c r="X13" s="396">
        <f t="shared" ref="X13" si="44">VLOOKUP(Q13,Credito1,2)</f>
        <v>191.23</v>
      </c>
      <c r="Y13" s="396">
        <f t="shared" ref="Y13" si="45">W13-X13</f>
        <v>-87.144559999999984</v>
      </c>
      <c r="Z13" s="401"/>
      <c r="AA13" s="396">
        <f t="shared" ref="AA13" si="46">-IF(Y13&gt;0,0,Y13)</f>
        <v>87.144559999999984</v>
      </c>
      <c r="AB13" s="396">
        <f t="shared" ref="AB13" si="47">IF(Y13&lt;0,0,Y13)</f>
        <v>0</v>
      </c>
      <c r="AC13" s="396">
        <v>0</v>
      </c>
      <c r="AD13" s="397">
        <v>0</v>
      </c>
      <c r="AE13" s="397">
        <v>0</v>
      </c>
      <c r="AF13" s="406">
        <v>0</v>
      </c>
      <c r="AG13" s="406">
        <v>0</v>
      </c>
      <c r="AH13" s="111">
        <f t="shared" si="17"/>
        <v>0</v>
      </c>
      <c r="AI13" s="396">
        <f t="shared" ref="AI13" si="48">N13+AA13-AH13</f>
        <v>1887.14456</v>
      </c>
      <c r="AJ13" s="111"/>
      <c r="AK13" s="52"/>
      <c r="AL13" s="111">
        <v>-100</v>
      </c>
      <c r="AM13" s="111">
        <f t="shared" si="18"/>
        <v>12.855440000000016</v>
      </c>
    </row>
    <row r="14" spans="1:39" s="140" customFormat="1" ht="45" customHeight="1">
      <c r="A14" s="7"/>
      <c r="B14" s="108">
        <v>7</v>
      </c>
      <c r="C14" s="147" t="s">
        <v>497</v>
      </c>
      <c r="D14" s="148" t="s">
        <v>498</v>
      </c>
      <c r="E14" s="109">
        <v>15</v>
      </c>
      <c r="F14" s="142">
        <v>91.6</v>
      </c>
      <c r="G14" s="396">
        <f t="shared" ref="G14" si="49">E14*F14</f>
        <v>1374</v>
      </c>
      <c r="H14" s="397">
        <v>0</v>
      </c>
      <c r="I14" s="397">
        <f t="shared" si="16"/>
        <v>0</v>
      </c>
      <c r="J14" s="397">
        <v>0</v>
      </c>
      <c r="K14" s="397">
        <v>0</v>
      </c>
      <c r="L14" s="397">
        <v>0</v>
      </c>
      <c r="M14" s="397">
        <v>0</v>
      </c>
      <c r="N14" s="396">
        <f t="shared" ref="N14" si="50">SUM(G14:M14)</f>
        <v>1374</v>
      </c>
      <c r="O14" s="404"/>
      <c r="P14" s="396">
        <f t="shared" ref="P14" si="51">IF(F14=47.16,0,IF(F14&gt;47.16,K14*0.5,0))</f>
        <v>0</v>
      </c>
      <c r="Q14" s="396">
        <f t="shared" ref="Q14" si="52">G14+H14+I14+L14+P14+J14</f>
        <v>1374</v>
      </c>
      <c r="R14" s="396">
        <f t="shared" ref="R14" si="53">VLOOKUP(Q14,Tarifa1,1)</f>
        <v>248.04</v>
      </c>
      <c r="S14" s="396">
        <f t="shared" ref="S14" si="54">Q14-R14</f>
        <v>1125.96</v>
      </c>
      <c r="T14" s="405">
        <f t="shared" ref="T14" si="55">VLOOKUP(Q14,Tarifa1,3)</f>
        <v>6.4000000000000001E-2</v>
      </c>
      <c r="U14" s="396">
        <f t="shared" ref="U14" si="56">S14*T14</f>
        <v>72.061440000000005</v>
      </c>
      <c r="V14" s="396">
        <f t="shared" ref="V14" si="57">VLOOKUP(Q14,Tarifa1,2)</f>
        <v>4.76</v>
      </c>
      <c r="W14" s="396">
        <f t="shared" ref="W14" si="58">U14+V14</f>
        <v>76.82144000000001</v>
      </c>
      <c r="X14" s="396">
        <f t="shared" ref="X14" si="59">VLOOKUP(Q14,Credito1,2)</f>
        <v>203.31</v>
      </c>
      <c r="Y14" s="396">
        <f t="shared" ref="Y14" si="60">W14-X14</f>
        <v>-126.48855999999999</v>
      </c>
      <c r="Z14" s="401"/>
      <c r="AA14" s="396">
        <f t="shared" ref="AA14" si="61">-IF(Y14&gt;0,0,Y14)</f>
        <v>126.48855999999999</v>
      </c>
      <c r="AB14" s="396">
        <f t="shared" ref="AB14" si="62">IF(Y14&lt;0,0,Y14)</f>
        <v>0</v>
      </c>
      <c r="AC14" s="396">
        <v>0</v>
      </c>
      <c r="AD14" s="397">
        <v>0</v>
      </c>
      <c r="AE14" s="397">
        <v>0</v>
      </c>
      <c r="AF14" s="406">
        <v>0</v>
      </c>
      <c r="AG14" s="406">
        <v>0</v>
      </c>
      <c r="AH14" s="111">
        <f t="shared" si="17"/>
        <v>0</v>
      </c>
      <c r="AI14" s="396">
        <f t="shared" ref="AI14" si="63">N14+AA14-AH14</f>
        <v>1500.48856</v>
      </c>
      <c r="AJ14" s="111"/>
      <c r="AK14" s="52"/>
      <c r="AL14" s="111">
        <v>-67</v>
      </c>
      <c r="AM14" s="111">
        <f t="shared" si="18"/>
        <v>-59.488559999999993</v>
      </c>
    </row>
    <row r="15" spans="1:39" s="140" customFormat="1">
      <c r="A15" s="7"/>
      <c r="B15" s="100"/>
      <c r="C15" s="115"/>
      <c r="D15" s="115"/>
      <c r="E15" s="100"/>
      <c r="F15" s="101"/>
      <c r="G15" s="118"/>
      <c r="H15" s="102"/>
      <c r="I15" s="102"/>
      <c r="J15" s="102"/>
      <c r="K15" s="102"/>
      <c r="L15" s="102"/>
      <c r="M15" s="102"/>
      <c r="N15" s="102"/>
      <c r="O15" s="94"/>
      <c r="P15" s="103"/>
      <c r="Q15" s="104"/>
      <c r="R15" s="104"/>
      <c r="S15" s="104"/>
      <c r="T15" s="136"/>
      <c r="U15" s="104"/>
      <c r="V15" s="104"/>
      <c r="W15" s="104"/>
      <c r="X15" s="104"/>
      <c r="Y15" s="104"/>
      <c r="Z15" s="132"/>
      <c r="AA15" s="102"/>
      <c r="AB15" s="102"/>
      <c r="AC15" s="102"/>
      <c r="AD15" s="102"/>
      <c r="AE15" s="102"/>
      <c r="AF15" s="102"/>
      <c r="AG15" s="102"/>
      <c r="AH15" s="102"/>
      <c r="AI15" s="105"/>
      <c r="AJ15" s="105"/>
      <c r="AK15" s="7"/>
      <c r="AL15" s="105"/>
      <c r="AM15" s="105"/>
    </row>
    <row r="16" spans="1:39" s="140" customFormat="1">
      <c r="A16" s="7"/>
      <c r="B16" s="93"/>
      <c r="C16" s="93"/>
      <c r="D16" s="93"/>
      <c r="E16" s="92"/>
      <c r="F16" s="93"/>
      <c r="G16" s="95"/>
      <c r="H16" s="95"/>
      <c r="I16" s="95"/>
      <c r="J16" s="95"/>
      <c r="K16" s="95"/>
      <c r="L16" s="95"/>
      <c r="M16" s="95"/>
      <c r="N16" s="95"/>
      <c r="O16" s="96"/>
      <c r="P16" s="97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7"/>
      <c r="AL16" s="98"/>
      <c r="AM16" s="98"/>
    </row>
    <row r="17" spans="1:39" s="140" customFormat="1" ht="15.75" thickBot="1">
      <c r="A17" s="7"/>
      <c r="B17" s="788" t="s">
        <v>51</v>
      </c>
      <c r="C17" s="789"/>
      <c r="D17" s="789"/>
      <c r="E17" s="789"/>
      <c r="F17" s="790"/>
      <c r="G17" s="114">
        <f t="shared" ref="G17:N17" si="64">SUM(G8:G16)</f>
        <v>13794</v>
      </c>
      <c r="H17" s="114">
        <f t="shared" si="64"/>
        <v>0</v>
      </c>
      <c r="I17" s="114">
        <f t="shared" si="64"/>
        <v>0</v>
      </c>
      <c r="J17" s="114">
        <f t="shared" si="64"/>
        <v>0</v>
      </c>
      <c r="K17" s="114">
        <f t="shared" si="64"/>
        <v>0</v>
      </c>
      <c r="L17" s="114">
        <f t="shared" si="64"/>
        <v>0</v>
      </c>
      <c r="M17" s="114">
        <f t="shared" si="64"/>
        <v>0</v>
      </c>
      <c r="N17" s="114">
        <f t="shared" si="64"/>
        <v>13794</v>
      </c>
      <c r="O17" s="133"/>
      <c r="P17" s="135">
        <f t="shared" ref="P17:Y17" si="65">SUM(P8:P16)</f>
        <v>0</v>
      </c>
      <c r="Q17" s="135">
        <f t="shared" si="65"/>
        <v>13794</v>
      </c>
      <c r="R17" s="135">
        <f t="shared" si="65"/>
        <v>5450.62</v>
      </c>
      <c r="S17" s="135">
        <f t="shared" si="65"/>
        <v>8343.380000000001</v>
      </c>
      <c r="T17" s="135">
        <f t="shared" si="65"/>
        <v>0.53759999999999997</v>
      </c>
      <c r="U17" s="135">
        <f t="shared" si="65"/>
        <v>559.04550399999994</v>
      </c>
      <c r="V17" s="135">
        <f t="shared" si="65"/>
        <v>271.03999999999996</v>
      </c>
      <c r="W17" s="135">
        <f t="shared" si="65"/>
        <v>830.08550400000001</v>
      </c>
      <c r="X17" s="135">
        <f t="shared" si="65"/>
        <v>1319.86</v>
      </c>
      <c r="Y17" s="135">
        <f t="shared" si="65"/>
        <v>-489.77449599999989</v>
      </c>
      <c r="Z17" s="133"/>
      <c r="AA17" s="114">
        <f t="shared" ref="AA17:AI17" si="66">SUM(AA8:AA16)</f>
        <v>494.45664799999997</v>
      </c>
      <c r="AB17" s="114">
        <f t="shared" si="66"/>
        <v>4.6821520000000021</v>
      </c>
      <c r="AC17" s="114">
        <f t="shared" si="66"/>
        <v>0</v>
      </c>
      <c r="AD17" s="114">
        <f t="shared" si="66"/>
        <v>0</v>
      </c>
      <c r="AE17" s="114">
        <f t="shared" si="66"/>
        <v>0</v>
      </c>
      <c r="AF17" s="114">
        <f t="shared" si="66"/>
        <v>0</v>
      </c>
      <c r="AG17" s="114">
        <f t="shared" si="66"/>
        <v>326.89</v>
      </c>
      <c r="AH17" s="114">
        <f t="shared" si="66"/>
        <v>331.57215199999996</v>
      </c>
      <c r="AI17" s="114">
        <f t="shared" si="66"/>
        <v>13956.884496000001</v>
      </c>
      <c r="AJ17" s="114"/>
      <c r="AK17" s="7"/>
      <c r="AL17" s="114">
        <f t="shared" ref="AL17:AM17" si="67">SUM(AL8:AL16)</f>
        <v>-436.86</v>
      </c>
      <c r="AM17" s="114">
        <f t="shared" si="67"/>
        <v>-21.486799999999917</v>
      </c>
    </row>
    <row r="18" spans="1:39" s="140" customFormat="1" ht="13.5" thickTop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21" spans="1:39">
      <c r="C21" s="52"/>
      <c r="D21" s="52"/>
    </row>
    <row r="22" spans="1:39">
      <c r="C22" s="52"/>
      <c r="D22" s="52"/>
    </row>
    <row r="23" spans="1:39">
      <c r="C23" s="52"/>
      <c r="D23" s="52"/>
    </row>
    <row r="25" spans="1:39">
      <c r="C25" s="144"/>
      <c r="D25" s="144"/>
    </row>
  </sheetData>
  <mergeCells count="6">
    <mergeCell ref="B17:F17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2"/>
  <sheetViews>
    <sheetView showGridLines="0" zoomScale="68" zoomScaleNormal="68" workbookViewId="0">
      <selection activeCell="AF7" sqref="AF7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41.5703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0" style="7" bestFit="1" customWidth="1"/>
    <col min="13" max="13" width="8.710937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9.42578125" style="7" bestFit="1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.85546875" style="7" bestFit="1" customWidth="1"/>
    <col min="33" max="33" width="11.85546875" style="7" customWidth="1"/>
    <col min="34" max="34" width="11.140625" style="7" customWidth="1"/>
    <col min="35" max="35" width="13.42578125" style="7" customWidth="1"/>
    <col min="36" max="36" width="40.42578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518</v>
      </c>
      <c r="AG5" s="80" t="s">
        <v>524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520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141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203"/>
      <c r="O7" s="204"/>
      <c r="P7" s="205"/>
      <c r="Q7" s="205"/>
      <c r="R7" s="205"/>
      <c r="S7" s="205"/>
      <c r="T7" s="205"/>
      <c r="U7" s="205"/>
      <c r="V7" s="205"/>
      <c r="W7" s="205"/>
      <c r="X7" s="205"/>
      <c r="Y7" s="206"/>
      <c r="Z7" s="207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142</v>
      </c>
      <c r="D8" s="148" t="s">
        <v>82</v>
      </c>
      <c r="E8" s="109">
        <v>15</v>
      </c>
      <c r="F8" s="142">
        <v>205</v>
      </c>
      <c r="G8" s="117">
        <f t="shared" ref="G8" si="0">E8*F8</f>
        <v>3075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3075</v>
      </c>
      <c r="O8" s="210"/>
      <c r="P8" s="211">
        <f t="shared" ref="P8" si="2">IF(F8=47.16,0,IF(F8&gt;47.16,K8*0.5,0))</f>
        <v>0</v>
      </c>
      <c r="Q8" s="211">
        <f t="shared" ref="Q8" si="3">G8+H8+I8+L8+P8+J8</f>
        <v>3075</v>
      </c>
      <c r="R8" s="211">
        <f t="shared" ref="R8" si="4">VLOOKUP(Q8,Tarifa1,1)</f>
        <v>2105.21</v>
      </c>
      <c r="S8" s="211">
        <f t="shared" ref="S8" si="5">Q8-R8</f>
        <v>969.79</v>
      </c>
      <c r="T8" s="212">
        <f t="shared" ref="T8" si="6">VLOOKUP(Q8,Tarifa1,3)</f>
        <v>0.10879999999999999</v>
      </c>
      <c r="U8" s="211">
        <f t="shared" ref="U8" si="7">S8*T8</f>
        <v>105.51315199999999</v>
      </c>
      <c r="V8" s="211">
        <f t="shared" ref="V8" si="8">VLOOKUP(Q8,Tarifa1,2)</f>
        <v>123.62</v>
      </c>
      <c r="W8" s="211">
        <f t="shared" ref="W8" si="9">U8+V8</f>
        <v>229.133152</v>
      </c>
      <c r="X8" s="211">
        <f t="shared" ref="X8" si="10">VLOOKUP(Q8,Credito1,2)</f>
        <v>147.315</v>
      </c>
      <c r="Y8" s="211">
        <f t="shared" ref="Y8" si="11">W8-X8</f>
        <v>81.818151999999998</v>
      </c>
      <c r="Z8" s="213"/>
      <c r="AA8" s="209">
        <f t="shared" ref="AA8" si="12">-IF(Y8&gt;0,0,Y8)</f>
        <v>0</v>
      </c>
      <c r="AB8" s="209">
        <f t="shared" ref="AB8" si="13">IF(Y8&lt;0,0,Y8)</f>
        <v>81.818151999999998</v>
      </c>
      <c r="AC8" s="209">
        <v>0</v>
      </c>
      <c r="AD8" s="214">
        <v>0</v>
      </c>
      <c r="AE8" s="214">
        <v>0</v>
      </c>
      <c r="AF8" s="214">
        <v>0</v>
      </c>
      <c r="AG8" s="214">
        <v>659.36</v>
      </c>
      <c r="AH8" s="209">
        <f>SUM(AB8:AG8)</f>
        <v>741.17815199999995</v>
      </c>
      <c r="AI8" s="209">
        <f t="shared" ref="AI8" si="14">N8+AA8-AH8</f>
        <v>2333.821848</v>
      </c>
      <c r="AJ8" s="111"/>
      <c r="AK8" s="52"/>
      <c r="AL8" s="111">
        <v>377</v>
      </c>
      <c r="AM8" s="111">
        <f>AB8-AL8</f>
        <v>-295.181848</v>
      </c>
    </row>
    <row r="9" spans="1:39" s="140" customFormat="1" ht="45" customHeight="1">
      <c r="A9" s="7"/>
      <c r="B9" s="108"/>
      <c r="C9" s="147"/>
      <c r="D9" s="148"/>
      <c r="E9" s="109"/>
      <c r="F9" s="142"/>
      <c r="G9" s="117"/>
      <c r="H9" s="110"/>
      <c r="I9" s="110"/>
      <c r="J9" s="110"/>
      <c r="K9" s="110"/>
      <c r="L9" s="110"/>
      <c r="M9" s="110"/>
      <c r="N9" s="209"/>
      <c r="O9" s="210"/>
      <c r="P9" s="211"/>
      <c r="Q9" s="211"/>
      <c r="R9" s="211"/>
      <c r="S9" s="211"/>
      <c r="T9" s="212"/>
      <c r="U9" s="211"/>
      <c r="V9" s="211"/>
      <c r="W9" s="211"/>
      <c r="X9" s="211"/>
      <c r="Y9" s="211"/>
      <c r="Z9" s="213"/>
      <c r="AA9" s="209"/>
      <c r="AB9" s="209"/>
      <c r="AC9" s="209"/>
      <c r="AD9" s="214"/>
      <c r="AE9" s="214"/>
      <c r="AF9" s="214"/>
      <c r="AG9" s="214"/>
      <c r="AH9" s="209"/>
      <c r="AI9" s="209"/>
      <c r="AJ9" s="111"/>
      <c r="AK9" s="52"/>
      <c r="AL9" s="111">
        <v>46</v>
      </c>
      <c r="AM9" s="111">
        <f t="shared" ref="AM9" si="15">AB9-AL9</f>
        <v>-46</v>
      </c>
    </row>
    <row r="10" spans="1:39" s="140" customFormat="1" ht="36" customHeight="1">
      <c r="A10" s="7"/>
      <c r="B10" s="108"/>
      <c r="C10" s="147"/>
      <c r="D10" s="148"/>
      <c r="E10" s="109"/>
      <c r="F10" s="142"/>
      <c r="G10" s="117"/>
      <c r="H10" s="110"/>
      <c r="I10" s="110"/>
      <c r="J10" s="110"/>
      <c r="K10" s="110"/>
      <c r="L10" s="110"/>
      <c r="M10" s="110"/>
      <c r="N10" s="209"/>
      <c r="O10" s="210"/>
      <c r="P10" s="211"/>
      <c r="Q10" s="211"/>
      <c r="R10" s="211"/>
      <c r="S10" s="211"/>
      <c r="T10" s="212"/>
      <c r="U10" s="211"/>
      <c r="V10" s="211"/>
      <c r="W10" s="211"/>
      <c r="X10" s="211"/>
      <c r="Y10" s="211"/>
      <c r="Z10" s="213"/>
      <c r="AA10" s="209"/>
      <c r="AB10" s="209"/>
      <c r="AC10" s="209"/>
      <c r="AD10" s="214"/>
      <c r="AE10" s="214"/>
      <c r="AF10" s="214"/>
      <c r="AG10" s="214"/>
      <c r="AH10" s="209"/>
      <c r="AI10" s="209"/>
      <c r="AJ10" s="111"/>
      <c r="AK10" s="52"/>
      <c r="AL10" s="111"/>
      <c r="AM10" s="111"/>
    </row>
    <row r="11" spans="1:39" s="140" customFormat="1" ht="30" hidden="1" customHeight="1">
      <c r="A11" s="7"/>
      <c r="B11" s="108">
        <v>4</v>
      </c>
      <c r="C11" s="147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09"/>
      <c r="O11" s="210"/>
      <c r="P11" s="211"/>
      <c r="Q11" s="211"/>
      <c r="R11" s="211"/>
      <c r="S11" s="211"/>
      <c r="T11" s="212"/>
      <c r="U11" s="211"/>
      <c r="V11" s="211"/>
      <c r="W11" s="211"/>
      <c r="X11" s="211"/>
      <c r="Y11" s="211"/>
      <c r="Z11" s="213"/>
      <c r="AA11" s="209"/>
      <c r="AB11" s="209"/>
      <c r="AC11" s="209"/>
      <c r="AD11" s="214"/>
      <c r="AE11" s="214"/>
      <c r="AF11" s="214"/>
      <c r="AG11" s="214"/>
      <c r="AH11" s="209"/>
      <c r="AI11" s="209"/>
      <c r="AJ11" s="111"/>
      <c r="AK11" s="52"/>
      <c r="AL11" s="111"/>
      <c r="AM11" s="111"/>
    </row>
    <row r="12" spans="1:39" s="140" customFormat="1">
      <c r="A12" s="7"/>
      <c r="B12" s="100"/>
      <c r="C12" s="115"/>
      <c r="D12" s="115"/>
      <c r="E12" s="100"/>
      <c r="F12" s="101"/>
      <c r="G12" s="118"/>
      <c r="H12" s="102"/>
      <c r="I12" s="102"/>
      <c r="J12" s="102"/>
      <c r="K12" s="102"/>
      <c r="L12" s="102"/>
      <c r="M12" s="102"/>
      <c r="N12" s="215"/>
      <c r="O12" s="216"/>
      <c r="P12" s="217"/>
      <c r="Q12" s="218"/>
      <c r="R12" s="218"/>
      <c r="S12" s="218"/>
      <c r="T12" s="218"/>
      <c r="U12" s="218"/>
      <c r="V12" s="218"/>
      <c r="W12" s="218"/>
      <c r="X12" s="218"/>
      <c r="Y12" s="218"/>
      <c r="Z12" s="219"/>
      <c r="AA12" s="215"/>
      <c r="AB12" s="215"/>
      <c r="AC12" s="215"/>
      <c r="AD12" s="215"/>
      <c r="AE12" s="215"/>
      <c r="AF12" s="215"/>
      <c r="AG12" s="215"/>
      <c r="AH12" s="215"/>
      <c r="AI12" s="220"/>
      <c r="AJ12" s="105"/>
      <c r="AK12" s="7"/>
      <c r="AL12" s="105"/>
      <c r="AM12" s="105"/>
    </row>
    <row r="13" spans="1:39" s="140" customFormat="1">
      <c r="A13" s="7"/>
      <c r="B13" s="93"/>
      <c r="C13" s="93"/>
      <c r="D13" s="93"/>
      <c r="E13" s="92"/>
      <c r="F13" s="93"/>
      <c r="G13" s="95"/>
      <c r="H13" s="95"/>
      <c r="I13" s="95"/>
      <c r="J13" s="95"/>
      <c r="K13" s="95"/>
      <c r="L13" s="95"/>
      <c r="M13" s="95"/>
      <c r="N13" s="221"/>
      <c r="O13" s="222"/>
      <c r="P13" s="223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98"/>
      <c r="AK13" s="7"/>
      <c r="AL13" s="98"/>
      <c r="AM13" s="98"/>
    </row>
    <row r="14" spans="1:39" s="140" customFormat="1" ht="15.75" thickBot="1">
      <c r="A14" s="7"/>
      <c r="B14" s="788" t="s">
        <v>51</v>
      </c>
      <c r="C14" s="789"/>
      <c r="D14" s="789"/>
      <c r="E14" s="789"/>
      <c r="F14" s="790"/>
      <c r="G14" s="114">
        <f t="shared" ref="G14:N14" si="16">SUM(G8:G13)</f>
        <v>3075</v>
      </c>
      <c r="H14" s="114">
        <f t="shared" si="16"/>
        <v>0</v>
      </c>
      <c r="I14" s="114">
        <f t="shared" si="16"/>
        <v>0</v>
      </c>
      <c r="J14" s="114">
        <f t="shared" si="16"/>
        <v>0</v>
      </c>
      <c r="K14" s="114">
        <f t="shared" si="16"/>
        <v>0</v>
      </c>
      <c r="L14" s="114">
        <f t="shared" si="16"/>
        <v>0</v>
      </c>
      <c r="M14" s="114">
        <f t="shared" si="16"/>
        <v>0</v>
      </c>
      <c r="N14" s="182">
        <f t="shared" si="16"/>
        <v>3075</v>
      </c>
      <c r="O14" s="183"/>
      <c r="P14" s="184">
        <f t="shared" ref="P14:Y14" si="17">SUM(P8:P13)</f>
        <v>0</v>
      </c>
      <c r="Q14" s="184">
        <f t="shared" si="17"/>
        <v>3075</v>
      </c>
      <c r="R14" s="184">
        <f t="shared" si="17"/>
        <v>2105.21</v>
      </c>
      <c r="S14" s="184">
        <f t="shared" si="17"/>
        <v>969.79</v>
      </c>
      <c r="T14" s="184">
        <f t="shared" si="17"/>
        <v>0.10879999999999999</v>
      </c>
      <c r="U14" s="184">
        <f t="shared" si="17"/>
        <v>105.51315199999999</v>
      </c>
      <c r="V14" s="184">
        <f t="shared" si="17"/>
        <v>123.62</v>
      </c>
      <c r="W14" s="184">
        <f t="shared" si="17"/>
        <v>229.133152</v>
      </c>
      <c r="X14" s="184">
        <f t="shared" si="17"/>
        <v>147.315</v>
      </c>
      <c r="Y14" s="184">
        <f t="shared" si="17"/>
        <v>81.818151999999998</v>
      </c>
      <c r="Z14" s="183"/>
      <c r="AA14" s="182">
        <f t="shared" ref="AA14:AI14" si="18">SUM(AA8:AA13)</f>
        <v>0</v>
      </c>
      <c r="AB14" s="182">
        <f t="shared" si="18"/>
        <v>81.818151999999998</v>
      </c>
      <c r="AC14" s="182">
        <f t="shared" si="18"/>
        <v>0</v>
      </c>
      <c r="AD14" s="182">
        <f t="shared" si="18"/>
        <v>0</v>
      </c>
      <c r="AE14" s="182">
        <f t="shared" si="18"/>
        <v>0</v>
      </c>
      <c r="AF14" s="182">
        <f t="shared" si="18"/>
        <v>0</v>
      </c>
      <c r="AG14" s="182">
        <f t="shared" si="18"/>
        <v>659.36</v>
      </c>
      <c r="AH14" s="182">
        <f t="shared" si="18"/>
        <v>741.17815199999995</v>
      </c>
      <c r="AI14" s="182">
        <f t="shared" si="18"/>
        <v>2333.821848</v>
      </c>
      <c r="AJ14" s="114"/>
      <c r="AK14" s="7"/>
      <c r="AL14" s="114">
        <f t="shared" ref="AL14:AM14" si="19">SUM(AL8:AL13)</f>
        <v>423</v>
      </c>
      <c r="AM14" s="114">
        <f t="shared" si="19"/>
        <v>-341.181848</v>
      </c>
    </row>
    <row r="15" spans="1:39" s="140" customFormat="1" ht="13.5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7"/>
      <c r="AK15" s="7"/>
      <c r="AL15" s="7"/>
      <c r="AM15" s="7"/>
    </row>
    <row r="18" spans="3:4">
      <c r="C18" s="52"/>
      <c r="D18" s="52"/>
    </row>
    <row r="19" spans="3:4">
      <c r="C19" s="52"/>
      <c r="D19" s="52"/>
    </row>
    <row r="20" spans="3:4">
      <c r="C20" s="52"/>
      <c r="D20" s="52"/>
    </row>
    <row r="22" spans="3:4">
      <c r="C22" s="144"/>
      <c r="D22" s="144"/>
    </row>
  </sheetData>
  <mergeCells count="6">
    <mergeCell ref="B14:F14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29"/>
  <sheetViews>
    <sheetView showGridLines="0" zoomScale="66" zoomScaleNormal="66" workbookViewId="0">
      <selection sqref="A1:XFD1048576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85546875" style="7" customWidth="1"/>
    <col min="4" max="4" width="31.5703125" style="7" customWidth="1"/>
    <col min="5" max="5" width="6.5703125" style="7" customWidth="1"/>
    <col min="6" max="6" width="10" style="7" customWidth="1"/>
    <col min="7" max="7" width="14.8554687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28515625" style="7" bestFit="1" customWidth="1"/>
    <col min="13" max="13" width="9" style="7" bestFit="1" customWidth="1"/>
    <col min="14" max="14" width="14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5703125" style="7" bestFit="1" customWidth="1"/>
    <col min="29" max="29" width="11.28515625" style="7" hidden="1" customWidth="1"/>
    <col min="30" max="31" width="10.42578125" style="7" hidden="1" customWidth="1"/>
    <col min="32" max="32" width="11.42578125" style="7" bestFit="1" customWidth="1"/>
    <col min="33" max="33" width="11.140625" style="7" customWidth="1"/>
    <col min="34" max="34" width="13.42578125" style="7" customWidth="1"/>
    <col min="35" max="35" width="38.710937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1" spans="1:40">
      <c r="A1" s="566"/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</row>
    <row r="2" spans="1:40" s="140" customFormat="1" ht="18">
      <c r="A2" s="566"/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567"/>
      <c r="AJ2" s="566"/>
      <c r="AK2" s="568"/>
      <c r="AL2" s="568"/>
      <c r="AM2" s="568"/>
      <c r="AN2" s="568"/>
    </row>
    <row r="3" spans="1:40" s="140" customFormat="1">
      <c r="A3" s="566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0"/>
      <c r="AF3" s="830"/>
      <c r="AG3" s="830"/>
      <c r="AH3" s="830"/>
      <c r="AI3" s="569"/>
      <c r="AJ3" s="566"/>
      <c r="AK3" s="568"/>
      <c r="AL3" s="568"/>
      <c r="AM3" s="568"/>
      <c r="AN3" s="568"/>
    </row>
    <row r="4" spans="1:40" s="140" customFormat="1">
      <c r="A4" s="566"/>
      <c r="B4" s="570"/>
      <c r="C4" s="570"/>
      <c r="D4" s="570"/>
      <c r="E4" s="571"/>
      <c r="F4" s="571"/>
      <c r="G4" s="831"/>
      <c r="H4" s="832"/>
      <c r="I4" s="832"/>
      <c r="J4" s="832"/>
      <c r="K4" s="832"/>
      <c r="L4" s="832"/>
      <c r="M4" s="832"/>
      <c r="N4" s="833"/>
      <c r="O4" s="572"/>
      <c r="P4" s="571"/>
      <c r="Q4" s="573"/>
      <c r="R4" s="831"/>
      <c r="S4" s="832"/>
      <c r="T4" s="832"/>
      <c r="U4" s="832"/>
      <c r="V4" s="832"/>
      <c r="W4" s="833"/>
      <c r="X4" s="571"/>
      <c r="Y4" s="571"/>
      <c r="Z4" s="572"/>
      <c r="AA4" s="571"/>
      <c r="AB4" s="831"/>
      <c r="AC4" s="832"/>
      <c r="AD4" s="832"/>
      <c r="AE4" s="832"/>
      <c r="AF4" s="832"/>
      <c r="AG4" s="833"/>
      <c r="AH4" s="571"/>
      <c r="AI4" s="571"/>
      <c r="AJ4" s="566"/>
      <c r="AK4" s="571"/>
      <c r="AL4" s="571"/>
      <c r="AM4" s="568"/>
      <c r="AN4" s="568"/>
    </row>
    <row r="5" spans="1:40" s="140" customFormat="1">
      <c r="A5" s="566"/>
      <c r="B5" s="574"/>
      <c r="C5" s="574"/>
      <c r="D5" s="574"/>
      <c r="E5" s="575"/>
      <c r="F5" s="574"/>
      <c r="G5" s="571"/>
      <c r="H5" s="571"/>
      <c r="I5" s="571"/>
      <c r="J5" s="571"/>
      <c r="K5" s="571"/>
      <c r="L5" s="571"/>
      <c r="M5" s="571"/>
      <c r="N5" s="571"/>
      <c r="O5" s="572"/>
      <c r="P5" s="574"/>
      <c r="Q5" s="573"/>
      <c r="R5" s="573"/>
      <c r="S5" s="573"/>
      <c r="T5" s="573"/>
      <c r="U5" s="573"/>
      <c r="V5" s="573"/>
      <c r="W5" s="573"/>
      <c r="X5" s="574"/>
      <c r="Y5" s="574"/>
      <c r="Z5" s="572"/>
      <c r="AA5" s="574"/>
      <c r="AB5" s="571"/>
      <c r="AC5" s="571"/>
      <c r="AD5" s="571"/>
      <c r="AE5" s="571"/>
      <c r="AF5" s="571"/>
      <c r="AG5" s="571"/>
      <c r="AH5" s="574"/>
      <c r="AI5" s="574"/>
      <c r="AJ5" s="566"/>
      <c r="AK5" s="574"/>
      <c r="AL5" s="574"/>
      <c r="AM5" s="568"/>
      <c r="AN5" s="568"/>
    </row>
    <row r="6" spans="1:40" s="140" customFormat="1" ht="12" customHeight="1">
      <c r="A6" s="566"/>
      <c r="B6" s="576"/>
      <c r="C6" s="576"/>
      <c r="D6" s="576"/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2"/>
      <c r="P6" s="576"/>
      <c r="Q6" s="571"/>
      <c r="R6" s="571"/>
      <c r="S6" s="571"/>
      <c r="T6" s="571"/>
      <c r="U6" s="571"/>
      <c r="V6" s="571"/>
      <c r="W6" s="571"/>
      <c r="X6" s="574"/>
      <c r="Y6" s="577"/>
      <c r="Z6" s="578"/>
      <c r="AA6" s="576"/>
      <c r="AB6" s="576"/>
      <c r="AC6" s="576"/>
      <c r="AD6" s="576"/>
      <c r="AE6" s="576"/>
      <c r="AF6" s="576"/>
      <c r="AG6" s="576"/>
      <c r="AH6" s="576"/>
      <c r="AI6" s="576"/>
      <c r="AJ6" s="566"/>
      <c r="AK6" s="576"/>
      <c r="AL6" s="576"/>
      <c r="AM6" s="568"/>
      <c r="AN6" s="568"/>
    </row>
    <row r="7" spans="1:40" s="140" customFormat="1" ht="30" customHeight="1">
      <c r="A7" s="566"/>
      <c r="B7" s="574"/>
      <c r="C7" s="579"/>
      <c r="D7" s="579"/>
      <c r="E7" s="574"/>
      <c r="F7" s="574"/>
      <c r="G7" s="580"/>
      <c r="H7" s="574"/>
      <c r="I7" s="574"/>
      <c r="J7" s="574"/>
      <c r="K7" s="574"/>
      <c r="L7" s="574"/>
      <c r="M7" s="574"/>
      <c r="N7" s="574"/>
      <c r="O7" s="572"/>
      <c r="P7" s="574"/>
      <c r="Q7" s="574"/>
      <c r="R7" s="574"/>
      <c r="S7" s="574"/>
      <c r="T7" s="574"/>
      <c r="U7" s="574"/>
      <c r="V7" s="574"/>
      <c r="W7" s="574"/>
      <c r="X7" s="574"/>
      <c r="Y7" s="572"/>
      <c r="Z7" s="572"/>
      <c r="AA7" s="574"/>
      <c r="AB7" s="574"/>
      <c r="AC7" s="574"/>
      <c r="AD7" s="574"/>
      <c r="AE7" s="574"/>
      <c r="AF7" s="574"/>
      <c r="AG7" s="574"/>
      <c r="AH7" s="580"/>
      <c r="AI7" s="580"/>
      <c r="AJ7" s="566"/>
      <c r="AK7" s="580"/>
      <c r="AL7" s="580"/>
      <c r="AM7" s="568"/>
      <c r="AN7" s="568"/>
    </row>
    <row r="8" spans="1:40" s="140" customFormat="1" ht="30" customHeight="1">
      <c r="A8" s="566"/>
      <c r="B8" s="581"/>
      <c r="C8" s="582"/>
      <c r="D8" s="583"/>
      <c r="E8" s="584"/>
      <c r="F8" s="585"/>
      <c r="G8" s="586"/>
      <c r="H8" s="587"/>
      <c r="I8" s="587"/>
      <c r="J8" s="587"/>
      <c r="K8" s="587"/>
      <c r="L8" s="587"/>
      <c r="M8" s="587"/>
      <c r="N8" s="586"/>
      <c r="O8" s="588"/>
      <c r="P8" s="586"/>
      <c r="Q8" s="586"/>
      <c r="R8" s="586"/>
      <c r="S8" s="586"/>
      <c r="T8" s="589"/>
      <c r="U8" s="586"/>
      <c r="V8" s="586"/>
      <c r="W8" s="586"/>
      <c r="X8" s="586"/>
      <c r="Y8" s="586"/>
      <c r="Z8" s="590"/>
      <c r="AA8" s="586"/>
      <c r="AB8" s="586"/>
      <c r="AC8" s="586"/>
      <c r="AD8" s="587"/>
      <c r="AE8" s="587"/>
      <c r="AF8" s="587"/>
      <c r="AG8" s="586"/>
      <c r="AH8" s="586"/>
      <c r="AI8" s="586"/>
      <c r="AJ8" s="591"/>
      <c r="AK8" s="586"/>
      <c r="AL8" s="586"/>
      <c r="AM8" s="568"/>
      <c r="AN8" s="568"/>
    </row>
    <row r="9" spans="1:40" s="140" customFormat="1" ht="30" hidden="1" customHeight="1">
      <c r="A9" s="566"/>
      <c r="B9" s="581"/>
      <c r="C9" s="582"/>
      <c r="D9" s="583"/>
      <c r="E9" s="584"/>
      <c r="F9" s="585"/>
      <c r="G9" s="586"/>
      <c r="H9" s="587"/>
      <c r="I9" s="587"/>
      <c r="J9" s="587"/>
      <c r="K9" s="587"/>
      <c r="L9" s="587"/>
      <c r="M9" s="587"/>
      <c r="N9" s="586"/>
      <c r="O9" s="588"/>
      <c r="P9" s="586"/>
      <c r="Q9" s="586"/>
      <c r="R9" s="586"/>
      <c r="S9" s="586"/>
      <c r="T9" s="589"/>
      <c r="U9" s="586"/>
      <c r="V9" s="586"/>
      <c r="W9" s="586"/>
      <c r="X9" s="586"/>
      <c r="Y9" s="586"/>
      <c r="Z9" s="590"/>
      <c r="AA9" s="586"/>
      <c r="AB9" s="586"/>
      <c r="AC9" s="586"/>
      <c r="AD9" s="587"/>
      <c r="AE9" s="587"/>
      <c r="AF9" s="587"/>
      <c r="AG9" s="586"/>
      <c r="AH9" s="586"/>
      <c r="AI9" s="586"/>
      <c r="AJ9" s="591"/>
      <c r="AK9" s="586"/>
      <c r="AL9" s="586"/>
      <c r="AM9" s="568"/>
      <c r="AN9" s="568"/>
    </row>
    <row r="10" spans="1:40" s="140" customFormat="1" ht="30" customHeight="1">
      <c r="A10" s="566"/>
      <c r="B10" s="581"/>
      <c r="C10" s="582"/>
      <c r="D10" s="583"/>
      <c r="E10" s="584"/>
      <c r="F10" s="585"/>
      <c r="G10" s="586"/>
      <c r="H10" s="587"/>
      <c r="I10" s="587"/>
      <c r="J10" s="587"/>
      <c r="K10" s="587"/>
      <c r="L10" s="587"/>
      <c r="M10" s="587"/>
      <c r="N10" s="586"/>
      <c r="O10" s="588"/>
      <c r="P10" s="586"/>
      <c r="Q10" s="586"/>
      <c r="R10" s="586"/>
      <c r="S10" s="586"/>
      <c r="T10" s="589"/>
      <c r="U10" s="586"/>
      <c r="V10" s="586"/>
      <c r="W10" s="586"/>
      <c r="X10" s="586"/>
      <c r="Y10" s="586"/>
      <c r="Z10" s="590"/>
      <c r="AA10" s="586"/>
      <c r="AB10" s="586"/>
      <c r="AC10" s="586"/>
      <c r="AD10" s="587"/>
      <c r="AE10" s="587"/>
      <c r="AF10" s="587"/>
      <c r="AG10" s="586"/>
      <c r="AH10" s="586"/>
      <c r="AI10" s="586"/>
      <c r="AJ10" s="591"/>
      <c r="AK10" s="586"/>
      <c r="AL10" s="586"/>
      <c r="AM10" s="568"/>
      <c r="AN10" s="568"/>
    </row>
    <row r="11" spans="1:40" s="140" customFormat="1" ht="30" customHeight="1">
      <c r="A11" s="566"/>
      <c r="B11" s="581"/>
      <c r="C11" s="582"/>
      <c r="D11" s="583"/>
      <c r="E11" s="584"/>
      <c r="F11" s="585"/>
      <c r="G11" s="586"/>
      <c r="H11" s="587"/>
      <c r="I11" s="587"/>
      <c r="J11" s="587"/>
      <c r="K11" s="587"/>
      <c r="L11" s="587"/>
      <c r="M11" s="587"/>
      <c r="N11" s="586"/>
      <c r="O11" s="588"/>
      <c r="P11" s="586"/>
      <c r="Q11" s="586"/>
      <c r="R11" s="586"/>
      <c r="S11" s="586"/>
      <c r="T11" s="589"/>
      <c r="U11" s="586"/>
      <c r="V11" s="586"/>
      <c r="W11" s="586"/>
      <c r="X11" s="586"/>
      <c r="Y11" s="586"/>
      <c r="Z11" s="590"/>
      <c r="AA11" s="586"/>
      <c r="AB11" s="586"/>
      <c r="AC11" s="586"/>
      <c r="AD11" s="587"/>
      <c r="AE11" s="587"/>
      <c r="AF11" s="587"/>
      <c r="AG11" s="586"/>
      <c r="AH11" s="586"/>
      <c r="AI11" s="586"/>
      <c r="AJ11" s="591"/>
      <c r="AK11" s="586"/>
      <c r="AL11" s="586"/>
      <c r="AM11" s="568"/>
      <c r="AN11" s="568"/>
    </row>
    <row r="12" spans="1:40" s="140" customFormat="1" ht="30" customHeight="1">
      <c r="A12" s="566"/>
      <c r="B12" s="581"/>
      <c r="C12" s="582"/>
      <c r="D12" s="583"/>
      <c r="E12" s="584"/>
      <c r="F12" s="585"/>
      <c r="G12" s="586"/>
      <c r="H12" s="587"/>
      <c r="I12" s="587"/>
      <c r="J12" s="587"/>
      <c r="K12" s="587"/>
      <c r="L12" s="587"/>
      <c r="M12" s="587"/>
      <c r="N12" s="586"/>
      <c r="O12" s="588"/>
      <c r="P12" s="586"/>
      <c r="Q12" s="586"/>
      <c r="R12" s="586"/>
      <c r="S12" s="586"/>
      <c r="T12" s="589"/>
      <c r="U12" s="586"/>
      <c r="V12" s="586"/>
      <c r="W12" s="586"/>
      <c r="X12" s="586"/>
      <c r="Y12" s="586"/>
      <c r="Z12" s="590"/>
      <c r="AA12" s="586"/>
      <c r="AB12" s="586"/>
      <c r="AC12" s="586"/>
      <c r="AD12" s="587"/>
      <c r="AE12" s="587"/>
      <c r="AF12" s="587"/>
      <c r="AG12" s="586"/>
      <c r="AH12" s="586"/>
      <c r="AI12" s="586"/>
      <c r="AJ12" s="591"/>
      <c r="AK12" s="586"/>
      <c r="AL12" s="586"/>
      <c r="AM12" s="568"/>
      <c r="AN12" s="568"/>
    </row>
    <row r="13" spans="1:40" s="140" customFormat="1" ht="30" customHeight="1">
      <c r="A13" s="566"/>
      <c r="B13" s="581"/>
      <c r="C13" s="582"/>
      <c r="D13" s="583"/>
      <c r="E13" s="584"/>
      <c r="F13" s="585"/>
      <c r="G13" s="586"/>
      <c r="H13" s="587"/>
      <c r="I13" s="587"/>
      <c r="J13" s="587"/>
      <c r="K13" s="587"/>
      <c r="L13" s="587"/>
      <c r="M13" s="587"/>
      <c r="N13" s="586"/>
      <c r="O13" s="588"/>
      <c r="P13" s="586"/>
      <c r="Q13" s="586"/>
      <c r="R13" s="586"/>
      <c r="S13" s="586"/>
      <c r="T13" s="589"/>
      <c r="U13" s="586"/>
      <c r="V13" s="586"/>
      <c r="W13" s="586"/>
      <c r="X13" s="586"/>
      <c r="Y13" s="586"/>
      <c r="Z13" s="590"/>
      <c r="AA13" s="586"/>
      <c r="AB13" s="586"/>
      <c r="AC13" s="586"/>
      <c r="AD13" s="587"/>
      <c r="AE13" s="587"/>
      <c r="AF13" s="587"/>
      <c r="AG13" s="586"/>
      <c r="AH13" s="586"/>
      <c r="AI13" s="586"/>
      <c r="AJ13" s="591"/>
      <c r="AK13" s="586"/>
      <c r="AL13" s="586"/>
      <c r="AM13" s="568"/>
      <c r="AN13" s="568"/>
    </row>
    <row r="14" spans="1:40" s="140" customFormat="1" ht="30" customHeight="1">
      <c r="A14" s="566"/>
      <c r="B14" s="581"/>
      <c r="C14" s="582"/>
      <c r="D14" s="583"/>
      <c r="E14" s="584"/>
      <c r="F14" s="585"/>
      <c r="G14" s="586"/>
      <c r="H14" s="587"/>
      <c r="I14" s="587"/>
      <c r="J14" s="587"/>
      <c r="K14" s="587"/>
      <c r="L14" s="587"/>
      <c r="M14" s="587"/>
      <c r="N14" s="586"/>
      <c r="O14" s="588"/>
      <c r="P14" s="586"/>
      <c r="Q14" s="586"/>
      <c r="R14" s="586"/>
      <c r="S14" s="586"/>
      <c r="T14" s="589"/>
      <c r="U14" s="586"/>
      <c r="V14" s="586"/>
      <c r="W14" s="586"/>
      <c r="X14" s="586"/>
      <c r="Y14" s="586"/>
      <c r="Z14" s="590"/>
      <c r="AA14" s="586"/>
      <c r="AB14" s="586"/>
      <c r="AC14" s="586"/>
      <c r="AD14" s="587"/>
      <c r="AE14" s="587"/>
      <c r="AF14" s="587"/>
      <c r="AG14" s="586"/>
      <c r="AH14" s="586"/>
      <c r="AI14" s="586"/>
      <c r="AJ14" s="591"/>
      <c r="AK14" s="586"/>
      <c r="AL14" s="586"/>
      <c r="AM14" s="568"/>
      <c r="AN14" s="568"/>
    </row>
    <row r="15" spans="1:40" s="140" customFormat="1" ht="30" customHeight="1">
      <c r="A15" s="566"/>
      <c r="B15" s="581"/>
      <c r="C15" s="582"/>
      <c r="D15" s="583"/>
      <c r="E15" s="584"/>
      <c r="F15" s="585"/>
      <c r="G15" s="586"/>
      <c r="H15" s="587"/>
      <c r="I15" s="587"/>
      <c r="J15" s="587"/>
      <c r="K15" s="587"/>
      <c r="L15" s="587"/>
      <c r="M15" s="587"/>
      <c r="N15" s="586"/>
      <c r="O15" s="588"/>
      <c r="P15" s="586"/>
      <c r="Q15" s="586"/>
      <c r="R15" s="586"/>
      <c r="S15" s="586"/>
      <c r="T15" s="589"/>
      <c r="U15" s="586"/>
      <c r="V15" s="586"/>
      <c r="W15" s="586"/>
      <c r="X15" s="586"/>
      <c r="Y15" s="586"/>
      <c r="Z15" s="590"/>
      <c r="AA15" s="586"/>
      <c r="AB15" s="586"/>
      <c r="AC15" s="586"/>
      <c r="AD15" s="587"/>
      <c r="AE15" s="587"/>
      <c r="AF15" s="587"/>
      <c r="AG15" s="586"/>
      <c r="AH15" s="586"/>
      <c r="AI15" s="586"/>
      <c r="AJ15" s="591"/>
      <c r="AK15" s="586"/>
      <c r="AL15" s="586"/>
      <c r="AM15" s="568"/>
      <c r="AN15" s="568"/>
    </row>
    <row r="16" spans="1:40" s="140" customFormat="1" ht="30" hidden="1" customHeight="1">
      <c r="A16" s="566"/>
      <c r="B16" s="581"/>
      <c r="C16" s="582"/>
      <c r="D16" s="583"/>
      <c r="E16" s="584"/>
      <c r="F16" s="585"/>
      <c r="G16" s="586"/>
      <c r="H16" s="587"/>
      <c r="I16" s="587"/>
      <c r="J16" s="587"/>
      <c r="K16" s="587"/>
      <c r="L16" s="587"/>
      <c r="M16" s="587"/>
      <c r="N16" s="586"/>
      <c r="O16" s="588"/>
      <c r="P16" s="586"/>
      <c r="Q16" s="586"/>
      <c r="R16" s="586"/>
      <c r="S16" s="586"/>
      <c r="T16" s="589"/>
      <c r="U16" s="586"/>
      <c r="V16" s="586"/>
      <c r="W16" s="586"/>
      <c r="X16" s="586"/>
      <c r="Y16" s="586"/>
      <c r="Z16" s="590"/>
      <c r="AA16" s="586"/>
      <c r="AB16" s="586"/>
      <c r="AC16" s="586"/>
      <c r="AD16" s="587"/>
      <c r="AE16" s="587"/>
      <c r="AF16" s="587"/>
      <c r="AG16" s="586"/>
      <c r="AH16" s="586"/>
      <c r="AI16" s="586"/>
      <c r="AJ16" s="591"/>
      <c r="AK16" s="586"/>
      <c r="AL16" s="586"/>
      <c r="AM16" s="568"/>
      <c r="AN16" s="568"/>
    </row>
    <row r="17" spans="1:40" s="140" customFormat="1" ht="30" customHeight="1">
      <c r="A17" s="566"/>
      <c r="B17" s="581"/>
      <c r="C17" s="582"/>
      <c r="D17" s="583"/>
      <c r="E17" s="584"/>
      <c r="F17" s="585"/>
      <c r="G17" s="586"/>
      <c r="H17" s="587"/>
      <c r="I17" s="587"/>
      <c r="J17" s="587"/>
      <c r="K17" s="587"/>
      <c r="L17" s="587"/>
      <c r="M17" s="587"/>
      <c r="N17" s="586"/>
      <c r="O17" s="588"/>
      <c r="P17" s="586"/>
      <c r="Q17" s="586"/>
      <c r="R17" s="586"/>
      <c r="S17" s="586"/>
      <c r="T17" s="589"/>
      <c r="U17" s="586"/>
      <c r="V17" s="586"/>
      <c r="W17" s="586"/>
      <c r="X17" s="586"/>
      <c r="Y17" s="586"/>
      <c r="Z17" s="590"/>
      <c r="AA17" s="586"/>
      <c r="AB17" s="586"/>
      <c r="AC17" s="586"/>
      <c r="AD17" s="587"/>
      <c r="AE17" s="587"/>
      <c r="AF17" s="587"/>
      <c r="AG17" s="586"/>
      <c r="AH17" s="586"/>
      <c r="AI17" s="586"/>
      <c r="AJ17" s="591"/>
      <c r="AK17" s="586"/>
      <c r="AL17" s="586"/>
      <c r="AM17" s="568"/>
      <c r="AN17" s="568"/>
    </row>
    <row r="18" spans="1:40" s="140" customFormat="1" ht="30" customHeight="1">
      <c r="A18" s="566"/>
      <c r="B18" s="581"/>
      <c r="C18" s="582"/>
      <c r="D18" s="583"/>
      <c r="E18" s="584"/>
      <c r="F18" s="585"/>
      <c r="G18" s="586"/>
      <c r="H18" s="587"/>
      <c r="I18" s="587"/>
      <c r="J18" s="587"/>
      <c r="K18" s="587"/>
      <c r="L18" s="587"/>
      <c r="M18" s="587"/>
      <c r="N18" s="586"/>
      <c r="O18" s="588"/>
      <c r="P18" s="586"/>
      <c r="Q18" s="586"/>
      <c r="R18" s="586"/>
      <c r="S18" s="586"/>
      <c r="T18" s="589"/>
      <c r="U18" s="586"/>
      <c r="V18" s="586"/>
      <c r="W18" s="586"/>
      <c r="X18" s="586"/>
      <c r="Y18" s="586"/>
      <c r="Z18" s="590"/>
      <c r="AA18" s="586"/>
      <c r="AB18" s="586"/>
      <c r="AC18" s="586"/>
      <c r="AD18" s="587"/>
      <c r="AE18" s="587"/>
      <c r="AF18" s="587"/>
      <c r="AG18" s="586"/>
      <c r="AH18" s="586"/>
      <c r="AI18" s="586"/>
      <c r="AJ18" s="591"/>
      <c r="AK18" s="586"/>
      <c r="AL18" s="586"/>
      <c r="AM18" s="568"/>
      <c r="AN18" s="568"/>
    </row>
    <row r="19" spans="1:40" s="140" customFormat="1">
      <c r="A19" s="566"/>
      <c r="B19" s="592"/>
      <c r="C19" s="593"/>
      <c r="D19" s="593"/>
      <c r="E19" s="592"/>
      <c r="F19" s="594"/>
      <c r="G19" s="595"/>
      <c r="H19" s="596"/>
      <c r="I19" s="596"/>
      <c r="J19" s="596"/>
      <c r="K19" s="596"/>
      <c r="L19" s="596"/>
      <c r="M19" s="596"/>
      <c r="N19" s="596"/>
      <c r="O19" s="597"/>
      <c r="P19" s="598"/>
      <c r="Q19" s="596"/>
      <c r="R19" s="596"/>
      <c r="S19" s="596"/>
      <c r="T19" s="599"/>
      <c r="U19" s="596"/>
      <c r="V19" s="596"/>
      <c r="W19" s="596"/>
      <c r="X19" s="596"/>
      <c r="Y19" s="596"/>
      <c r="Z19" s="597"/>
      <c r="AA19" s="596"/>
      <c r="AB19" s="596"/>
      <c r="AC19" s="596"/>
      <c r="AD19" s="596"/>
      <c r="AE19" s="596"/>
      <c r="AF19" s="596"/>
      <c r="AG19" s="596"/>
      <c r="AH19" s="600"/>
      <c r="AI19" s="600"/>
      <c r="AJ19" s="566"/>
      <c r="AK19" s="600"/>
      <c r="AL19" s="600"/>
      <c r="AM19" s="568"/>
      <c r="AN19" s="568"/>
    </row>
    <row r="20" spans="1:40" s="140" customFormat="1">
      <c r="A20" s="566"/>
      <c r="B20" s="601"/>
      <c r="C20" s="601"/>
      <c r="D20" s="601"/>
      <c r="E20" s="602"/>
      <c r="F20" s="601"/>
      <c r="G20" s="603"/>
      <c r="H20" s="603"/>
      <c r="I20" s="603"/>
      <c r="J20" s="603"/>
      <c r="K20" s="603"/>
      <c r="L20" s="603"/>
      <c r="M20" s="603"/>
      <c r="N20" s="603"/>
      <c r="O20" s="604"/>
      <c r="P20" s="603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566"/>
      <c r="AK20" s="604"/>
      <c r="AL20" s="604"/>
      <c r="AM20" s="568"/>
      <c r="AN20" s="568"/>
    </row>
    <row r="21" spans="1:40" s="140" customFormat="1" ht="15.75" thickBot="1">
      <c r="A21" s="566"/>
      <c r="B21" s="826"/>
      <c r="C21" s="827"/>
      <c r="D21" s="827"/>
      <c r="E21" s="827"/>
      <c r="F21" s="828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605"/>
      <c r="Z21" s="605"/>
      <c r="AA21" s="605"/>
      <c r="AB21" s="605"/>
      <c r="AC21" s="605"/>
      <c r="AD21" s="605"/>
      <c r="AE21" s="605"/>
      <c r="AF21" s="605"/>
      <c r="AG21" s="605"/>
      <c r="AH21" s="605"/>
      <c r="AI21" s="605"/>
      <c r="AJ21" s="566"/>
      <c r="AK21" s="605"/>
      <c r="AL21" s="605"/>
      <c r="AM21" s="568"/>
      <c r="AN21" s="568"/>
    </row>
    <row r="22" spans="1:40" s="140" customFormat="1" ht="13.5" thickTop="1">
      <c r="A22" s="566"/>
      <c r="B22" s="566"/>
      <c r="C22" s="566"/>
      <c r="D22" s="566"/>
      <c r="E22" s="566"/>
      <c r="F22" s="566"/>
      <c r="G22" s="566"/>
      <c r="H22" s="566"/>
      <c r="I22" s="566"/>
      <c r="J22" s="566"/>
      <c r="K22" s="566"/>
      <c r="L22" s="566"/>
      <c r="M22" s="566"/>
      <c r="N22" s="566"/>
      <c r="O22" s="566"/>
      <c r="P22" s="566"/>
      <c r="Q22" s="566"/>
      <c r="R22" s="566"/>
      <c r="S22" s="566"/>
      <c r="T22" s="566"/>
      <c r="U22" s="566"/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6"/>
      <c r="AJ22" s="566"/>
      <c r="AK22" s="566"/>
      <c r="AL22" s="566"/>
      <c r="AM22" s="568"/>
      <c r="AN22" s="568"/>
    </row>
    <row r="23" spans="1:40">
      <c r="A23" s="566"/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6"/>
      <c r="AG23" s="566"/>
      <c r="AH23" s="566"/>
      <c r="AI23" s="566"/>
      <c r="AJ23" s="566"/>
      <c r="AK23" s="566"/>
      <c r="AL23" s="566"/>
      <c r="AM23" s="566"/>
      <c r="AN23" s="566"/>
    </row>
    <row r="24" spans="1:40">
      <c r="A24" s="566"/>
      <c r="B24" s="566"/>
      <c r="C24" s="566"/>
      <c r="D24" s="566"/>
      <c r="E24" s="566"/>
      <c r="F24" s="566"/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/>
      <c r="AI24" s="566"/>
      <c r="AJ24" s="566"/>
      <c r="AK24" s="566"/>
      <c r="AL24" s="566"/>
      <c r="AM24" s="566"/>
      <c r="AN24" s="566"/>
    </row>
    <row r="25" spans="1:40">
      <c r="A25" s="566"/>
      <c r="B25" s="566"/>
      <c r="C25" s="591"/>
      <c r="D25" s="591"/>
      <c r="E25" s="566"/>
      <c r="F25" s="566"/>
      <c r="G25" s="566"/>
      <c r="H25" s="566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6"/>
      <c r="AH25" s="566"/>
      <c r="AI25" s="566"/>
      <c r="AJ25" s="566"/>
      <c r="AK25" s="566"/>
      <c r="AL25" s="566"/>
      <c r="AM25" s="566"/>
      <c r="AN25" s="566"/>
    </row>
    <row r="26" spans="1:40">
      <c r="A26" s="566"/>
      <c r="B26" s="566"/>
      <c r="C26" s="591"/>
      <c r="D26" s="591"/>
      <c r="E26" s="566"/>
      <c r="F26" s="566"/>
      <c r="G26" s="566"/>
      <c r="H26" s="566"/>
      <c r="I26" s="566"/>
      <c r="J26" s="566"/>
      <c r="K26" s="566"/>
      <c r="L26" s="566"/>
      <c r="M26" s="566"/>
      <c r="N26" s="60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6"/>
      <c r="AJ26" s="566"/>
      <c r="AK26" s="566"/>
      <c r="AL26" s="566"/>
      <c r="AM26" s="566"/>
      <c r="AN26" s="566"/>
    </row>
    <row r="27" spans="1:40">
      <c r="A27" s="566"/>
      <c r="B27" s="566"/>
      <c r="C27" s="591"/>
      <c r="D27" s="591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6"/>
      <c r="AJ27" s="566"/>
      <c r="AK27" s="566"/>
      <c r="AL27" s="566"/>
      <c r="AM27" s="566"/>
      <c r="AN27" s="566"/>
    </row>
    <row r="28" spans="1:40">
      <c r="A28" s="566"/>
      <c r="B28" s="566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</row>
    <row r="29" spans="1:40">
      <c r="A29" s="566"/>
      <c r="B29" s="566"/>
      <c r="C29" s="607"/>
      <c r="D29" s="607"/>
      <c r="E29" s="566"/>
      <c r="F29" s="566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566"/>
      <c r="AL29" s="566"/>
      <c r="AM29" s="566"/>
      <c r="AN29" s="566"/>
    </row>
  </sheetData>
  <mergeCells count="6">
    <mergeCell ref="B21:F21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23"/>
  <sheetViews>
    <sheetView showGridLines="0" topLeftCell="C1" zoomScale="85" workbookViewId="0">
      <selection activeCell="E10" sqref="E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24.140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45"/>
      <c r="AJ2" s="7"/>
    </row>
    <row r="3" spans="1:38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5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305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45" customHeight="1">
      <c r="A8" s="7"/>
      <c r="B8" s="459">
        <v>1</v>
      </c>
      <c r="C8" s="474" t="s">
        <v>86</v>
      </c>
      <c r="D8" s="475" t="s">
        <v>88</v>
      </c>
      <c r="E8" s="538">
        <v>15</v>
      </c>
      <c r="F8" s="539">
        <v>132</v>
      </c>
      <c r="G8" s="540">
        <f t="shared" ref="G8:G11" si="0">E8*F8</f>
        <v>1980</v>
      </c>
      <c r="H8" s="541">
        <v>0</v>
      </c>
      <c r="I8" s="541">
        <v>0</v>
      </c>
      <c r="J8" s="541">
        <v>0</v>
      </c>
      <c r="K8" s="541">
        <v>0</v>
      </c>
      <c r="L8" s="541">
        <v>0</v>
      </c>
      <c r="M8" s="541">
        <v>0</v>
      </c>
      <c r="N8" s="542">
        <f t="shared" ref="N8:N11" si="1">SUM(G8:M8)</f>
        <v>1980</v>
      </c>
      <c r="O8" s="542"/>
      <c r="P8" s="543">
        <f t="shared" ref="P8:P11" si="2">IF(F8=47.16,0,IF(F8&gt;47.16,K8*0.5,0))</f>
        <v>0</v>
      </c>
      <c r="Q8" s="543">
        <f t="shared" ref="Q8:Q11" si="3">G8+H8+I8+L8+P8+J8</f>
        <v>1980</v>
      </c>
      <c r="R8" s="543">
        <f t="shared" ref="R8:R11" si="4">VLOOKUP(Q8,Tarifa1,1)</f>
        <v>248.04</v>
      </c>
      <c r="S8" s="543">
        <f t="shared" ref="S8:S11" si="5">Q8-R8</f>
        <v>1731.96</v>
      </c>
      <c r="T8" s="544">
        <f t="shared" ref="T8:T11" si="6">VLOOKUP(Q8,Tarifa1,3)</f>
        <v>6.4000000000000001E-2</v>
      </c>
      <c r="U8" s="543">
        <f t="shared" ref="U8:U11" si="7">S8*T8</f>
        <v>110.84544000000001</v>
      </c>
      <c r="V8" s="543">
        <f t="shared" ref="V8:V11" si="8">VLOOKUP(Q8,Tarifa1,2)</f>
        <v>4.76</v>
      </c>
      <c r="W8" s="543">
        <f t="shared" ref="W8:W11" si="9">U8+V8</f>
        <v>115.60544000000002</v>
      </c>
      <c r="X8" s="543">
        <f t="shared" ref="X8:X11" si="10">VLOOKUP(Q8,Credito1,2)</f>
        <v>191.23</v>
      </c>
      <c r="Y8" s="543">
        <f t="shared" ref="Y8:Y11" si="11">W8-X8</f>
        <v>-75.624559999999974</v>
      </c>
      <c r="Z8" s="545"/>
      <c r="AA8" s="542">
        <f t="shared" ref="AA8:AA11" si="12">-IF(Y8&gt;0,0,Y8)</f>
        <v>75.624559999999974</v>
      </c>
      <c r="AB8" s="542">
        <f t="shared" ref="AB8:AB11" si="13">IF(Y8&lt;0,0,Y8)</f>
        <v>0</v>
      </c>
      <c r="AC8" s="542">
        <v>0</v>
      </c>
      <c r="AD8" s="546">
        <v>0</v>
      </c>
      <c r="AE8" s="546">
        <v>0</v>
      </c>
      <c r="AF8" s="546">
        <v>0</v>
      </c>
      <c r="AG8" s="542">
        <f t="shared" ref="AG8:AG11" si="14">SUM(AB8:AF8)</f>
        <v>0</v>
      </c>
      <c r="AH8" s="542">
        <f t="shared" ref="AH8:AH11" si="15">N8+AA8-AG8</f>
        <v>2055.6245600000002</v>
      </c>
      <c r="AI8" s="481"/>
      <c r="AJ8" s="52"/>
      <c r="AK8" s="111">
        <v>-158</v>
      </c>
      <c r="AL8" s="111">
        <f t="shared" ref="AL8:AL12" si="16">-AK8-AA8</f>
        <v>82.375440000000026</v>
      </c>
    </row>
    <row r="9" spans="1:38" s="140" customFormat="1" ht="45" customHeight="1">
      <c r="A9" s="7"/>
      <c r="B9" s="459">
        <v>2</v>
      </c>
      <c r="C9" s="474" t="s">
        <v>306</v>
      </c>
      <c r="D9" s="475" t="s">
        <v>444</v>
      </c>
      <c r="E9" s="555">
        <v>15</v>
      </c>
      <c r="F9" s="539">
        <v>205.58</v>
      </c>
      <c r="G9" s="540">
        <f t="shared" si="0"/>
        <v>3083.7000000000003</v>
      </c>
      <c r="H9" s="541">
        <v>0</v>
      </c>
      <c r="I9" s="541">
        <v>0</v>
      </c>
      <c r="J9" s="541">
        <v>0</v>
      </c>
      <c r="K9" s="541">
        <v>0</v>
      </c>
      <c r="L9" s="541">
        <v>0</v>
      </c>
      <c r="M9" s="541">
        <v>0</v>
      </c>
      <c r="N9" s="542">
        <f t="shared" si="1"/>
        <v>3083.7000000000003</v>
      </c>
      <c r="O9" s="542"/>
      <c r="P9" s="543">
        <f t="shared" si="2"/>
        <v>0</v>
      </c>
      <c r="Q9" s="543">
        <f t="shared" si="3"/>
        <v>3083.7000000000003</v>
      </c>
      <c r="R9" s="543">
        <f t="shared" si="4"/>
        <v>2105.21</v>
      </c>
      <c r="S9" s="543">
        <f t="shared" si="5"/>
        <v>978.49000000000024</v>
      </c>
      <c r="T9" s="544">
        <f t="shared" si="6"/>
        <v>0.10879999999999999</v>
      </c>
      <c r="U9" s="543">
        <f t="shared" si="7"/>
        <v>106.45971200000002</v>
      </c>
      <c r="V9" s="543">
        <f t="shared" si="8"/>
        <v>123.62</v>
      </c>
      <c r="W9" s="543">
        <f t="shared" si="9"/>
        <v>230.07971200000003</v>
      </c>
      <c r="X9" s="543">
        <f t="shared" si="10"/>
        <v>147.315</v>
      </c>
      <c r="Y9" s="543">
        <f t="shared" si="11"/>
        <v>82.764712000000031</v>
      </c>
      <c r="Z9" s="545"/>
      <c r="AA9" s="542">
        <f t="shared" si="12"/>
        <v>0</v>
      </c>
      <c r="AB9" s="542">
        <f t="shared" si="13"/>
        <v>82.764712000000031</v>
      </c>
      <c r="AC9" s="542">
        <v>0</v>
      </c>
      <c r="AD9" s="546">
        <v>0</v>
      </c>
      <c r="AE9" s="546">
        <v>0</v>
      </c>
      <c r="AF9" s="546">
        <v>0</v>
      </c>
      <c r="AG9" s="542">
        <f t="shared" si="14"/>
        <v>82.764712000000031</v>
      </c>
      <c r="AH9" s="542">
        <f t="shared" si="15"/>
        <v>3000.9352880000001</v>
      </c>
      <c r="AI9" s="481"/>
      <c r="AJ9" s="52"/>
      <c r="AK9" s="111">
        <v>-158</v>
      </c>
      <c r="AL9" s="111">
        <f t="shared" si="16"/>
        <v>158</v>
      </c>
    </row>
    <row r="10" spans="1:38" s="140" customFormat="1" ht="45" customHeight="1">
      <c r="A10" s="7"/>
      <c r="B10" s="459">
        <v>3</v>
      </c>
      <c r="C10" s="460" t="s">
        <v>457</v>
      </c>
      <c r="D10" s="461" t="s">
        <v>458</v>
      </c>
      <c r="E10" s="556">
        <v>15</v>
      </c>
      <c r="F10" s="548">
        <v>128.1</v>
      </c>
      <c r="G10" s="549">
        <f t="shared" si="0"/>
        <v>1921.5</v>
      </c>
      <c r="H10" s="550">
        <v>0</v>
      </c>
      <c r="I10" s="550">
        <f t="shared" ref="I10" si="17">H10</f>
        <v>0</v>
      </c>
      <c r="J10" s="550">
        <v>0</v>
      </c>
      <c r="K10" s="550">
        <v>0</v>
      </c>
      <c r="L10" s="550">
        <v>0</v>
      </c>
      <c r="M10" s="550">
        <v>0</v>
      </c>
      <c r="N10" s="549">
        <f t="shared" ref="N10" si="18">SUM(G10:M10)</f>
        <v>1921.5</v>
      </c>
      <c r="O10" s="551"/>
      <c r="P10" s="549">
        <f t="shared" si="2"/>
        <v>0</v>
      </c>
      <c r="Q10" s="549">
        <f t="shared" si="3"/>
        <v>1921.5</v>
      </c>
      <c r="R10" s="549">
        <f t="shared" si="4"/>
        <v>248.04</v>
      </c>
      <c r="S10" s="549">
        <f t="shared" si="5"/>
        <v>1673.46</v>
      </c>
      <c r="T10" s="552">
        <f t="shared" si="6"/>
        <v>6.4000000000000001E-2</v>
      </c>
      <c r="U10" s="549">
        <f t="shared" si="7"/>
        <v>107.10144000000001</v>
      </c>
      <c r="V10" s="549">
        <f t="shared" si="8"/>
        <v>4.76</v>
      </c>
      <c r="W10" s="549">
        <f t="shared" si="9"/>
        <v>111.86144000000002</v>
      </c>
      <c r="X10" s="549">
        <f t="shared" si="10"/>
        <v>191.23</v>
      </c>
      <c r="Y10" s="549">
        <f t="shared" si="11"/>
        <v>-79.368559999999974</v>
      </c>
      <c r="Z10" s="553"/>
      <c r="AA10" s="549">
        <f t="shared" si="12"/>
        <v>79.368559999999974</v>
      </c>
      <c r="AB10" s="549">
        <f t="shared" si="13"/>
        <v>0</v>
      </c>
      <c r="AC10" s="549">
        <v>0</v>
      </c>
      <c r="AD10" s="550">
        <v>0</v>
      </c>
      <c r="AE10" s="550">
        <v>0</v>
      </c>
      <c r="AF10" s="554">
        <v>0</v>
      </c>
      <c r="AG10" s="549">
        <f t="shared" si="14"/>
        <v>0</v>
      </c>
      <c r="AH10" s="549">
        <f t="shared" si="15"/>
        <v>2000.8685599999999</v>
      </c>
      <c r="AI10" s="481"/>
      <c r="AJ10" s="52"/>
      <c r="AK10" s="111"/>
      <c r="AL10" s="111"/>
    </row>
    <row r="11" spans="1:38" s="140" customFormat="1" ht="45" customHeight="1">
      <c r="A11" s="7"/>
      <c r="B11" s="459">
        <v>4</v>
      </c>
      <c r="C11" s="474" t="s">
        <v>308</v>
      </c>
      <c r="D11" s="475" t="s">
        <v>77</v>
      </c>
      <c r="E11" s="538">
        <v>15</v>
      </c>
      <c r="F11" s="539">
        <v>155</v>
      </c>
      <c r="G11" s="540">
        <f t="shared" si="0"/>
        <v>2325</v>
      </c>
      <c r="H11" s="541">
        <v>0</v>
      </c>
      <c r="I11" s="541">
        <v>0</v>
      </c>
      <c r="J11" s="541">
        <v>0</v>
      </c>
      <c r="K11" s="541">
        <v>0</v>
      </c>
      <c r="L11" s="541">
        <v>0</v>
      </c>
      <c r="M11" s="541">
        <v>0</v>
      </c>
      <c r="N11" s="542">
        <f t="shared" si="1"/>
        <v>2325</v>
      </c>
      <c r="O11" s="542"/>
      <c r="P11" s="543">
        <f t="shared" si="2"/>
        <v>0</v>
      </c>
      <c r="Q11" s="543">
        <f t="shared" si="3"/>
        <v>2325</v>
      </c>
      <c r="R11" s="543">
        <f t="shared" si="4"/>
        <v>2105.21</v>
      </c>
      <c r="S11" s="543">
        <f t="shared" si="5"/>
        <v>219.78999999999996</v>
      </c>
      <c r="T11" s="544">
        <f t="shared" si="6"/>
        <v>0.10879999999999999</v>
      </c>
      <c r="U11" s="543">
        <f t="shared" si="7"/>
        <v>23.913151999999993</v>
      </c>
      <c r="V11" s="543">
        <f t="shared" si="8"/>
        <v>123.62</v>
      </c>
      <c r="W11" s="543">
        <f t="shared" si="9"/>
        <v>147.533152</v>
      </c>
      <c r="X11" s="543">
        <f t="shared" si="10"/>
        <v>177.11500000000001</v>
      </c>
      <c r="Y11" s="543">
        <f t="shared" si="11"/>
        <v>-29.581848000000008</v>
      </c>
      <c r="Z11" s="545"/>
      <c r="AA11" s="542">
        <f t="shared" si="12"/>
        <v>29.581848000000008</v>
      </c>
      <c r="AB11" s="542">
        <f t="shared" si="13"/>
        <v>0</v>
      </c>
      <c r="AC11" s="542">
        <v>0</v>
      </c>
      <c r="AD11" s="546">
        <v>0</v>
      </c>
      <c r="AE11" s="546">
        <v>0</v>
      </c>
      <c r="AF11" s="546">
        <v>0</v>
      </c>
      <c r="AG11" s="542">
        <f t="shared" si="14"/>
        <v>0</v>
      </c>
      <c r="AH11" s="542">
        <f t="shared" si="15"/>
        <v>2354.5818479999998</v>
      </c>
      <c r="AI11" s="481"/>
      <c r="AJ11" s="52"/>
      <c r="AK11" s="111">
        <v>-158</v>
      </c>
      <c r="AL11" s="111">
        <f t="shared" si="16"/>
        <v>128.41815199999999</v>
      </c>
    </row>
    <row r="12" spans="1:38" s="140" customFormat="1" ht="45" hidden="1" customHeight="1">
      <c r="A12" s="7"/>
      <c r="B12" s="459"/>
      <c r="C12" s="728"/>
      <c r="D12" s="461"/>
      <c r="E12" s="547"/>
      <c r="F12" s="548"/>
      <c r="G12" s="540"/>
      <c r="H12" s="541"/>
      <c r="I12" s="541"/>
      <c r="J12" s="541"/>
      <c r="K12" s="541"/>
      <c r="L12" s="541"/>
      <c r="M12" s="541"/>
      <c r="N12" s="542"/>
      <c r="O12" s="542"/>
      <c r="P12" s="543"/>
      <c r="Q12" s="543"/>
      <c r="R12" s="543"/>
      <c r="S12" s="543"/>
      <c r="T12" s="544"/>
      <c r="U12" s="543"/>
      <c r="V12" s="543"/>
      <c r="W12" s="543"/>
      <c r="X12" s="543"/>
      <c r="Y12" s="543"/>
      <c r="Z12" s="545"/>
      <c r="AA12" s="542"/>
      <c r="AB12" s="542"/>
      <c r="AC12" s="542"/>
      <c r="AD12" s="546"/>
      <c r="AE12" s="546"/>
      <c r="AF12" s="546"/>
      <c r="AG12" s="542"/>
      <c r="AH12" s="542"/>
      <c r="AI12" s="481"/>
      <c r="AJ12" s="52"/>
      <c r="AK12" s="111">
        <v>-158</v>
      </c>
      <c r="AL12" s="111">
        <f t="shared" si="16"/>
        <v>158</v>
      </c>
    </row>
    <row r="13" spans="1:38" s="140" customFormat="1">
      <c r="A13" s="7"/>
      <c r="B13" s="529"/>
      <c r="C13" s="530"/>
      <c r="D13" s="530"/>
      <c r="E13" s="529"/>
      <c r="F13" s="531"/>
      <c r="G13" s="532"/>
      <c r="H13" s="533"/>
      <c r="I13" s="533"/>
      <c r="J13" s="533"/>
      <c r="K13" s="533"/>
      <c r="L13" s="533"/>
      <c r="M13" s="533"/>
      <c r="N13" s="533"/>
      <c r="O13" s="533"/>
      <c r="P13" s="534"/>
      <c r="Q13" s="534"/>
      <c r="R13" s="534"/>
      <c r="S13" s="534"/>
      <c r="T13" s="535"/>
      <c r="U13" s="534"/>
      <c r="V13" s="534"/>
      <c r="W13" s="534"/>
      <c r="X13" s="534"/>
      <c r="Y13" s="534"/>
      <c r="Z13" s="536"/>
      <c r="AA13" s="533"/>
      <c r="AB13" s="533"/>
      <c r="AC13" s="533"/>
      <c r="AD13" s="533"/>
      <c r="AE13" s="533"/>
      <c r="AF13" s="533"/>
      <c r="AG13" s="533"/>
      <c r="AH13" s="537"/>
      <c r="AI13" s="537"/>
      <c r="AJ13" s="7"/>
      <c r="AK13" s="105"/>
      <c r="AL13" s="105"/>
    </row>
    <row r="14" spans="1:38" s="140" customFormat="1">
      <c r="A14" s="7"/>
      <c r="B14" s="93"/>
      <c r="C14" s="93"/>
      <c r="D14" s="93"/>
      <c r="E14" s="93"/>
      <c r="F14" s="93"/>
      <c r="G14" s="96"/>
      <c r="H14" s="96"/>
      <c r="I14" s="96"/>
      <c r="J14" s="96"/>
      <c r="K14" s="96"/>
      <c r="L14" s="96"/>
      <c r="M14" s="96"/>
      <c r="N14" s="96"/>
      <c r="O14" s="96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7"/>
      <c r="AK14" s="98"/>
      <c r="AL14" s="98"/>
    </row>
    <row r="15" spans="1:38" s="140" customFormat="1" ht="15.75" thickBot="1">
      <c r="A15" s="7"/>
      <c r="B15" s="788" t="s">
        <v>51</v>
      </c>
      <c r="C15" s="789"/>
      <c r="D15" s="789"/>
      <c r="E15" s="789"/>
      <c r="F15" s="790"/>
      <c r="G15" s="114">
        <f t="shared" ref="G15:N15" si="19">SUM(G8:G14)</f>
        <v>9310.2000000000007</v>
      </c>
      <c r="H15" s="114">
        <f t="shared" si="19"/>
        <v>0</v>
      </c>
      <c r="I15" s="114">
        <f t="shared" si="19"/>
        <v>0</v>
      </c>
      <c r="J15" s="114">
        <f t="shared" si="19"/>
        <v>0</v>
      </c>
      <c r="K15" s="114">
        <f t="shared" si="19"/>
        <v>0</v>
      </c>
      <c r="L15" s="114">
        <f t="shared" si="19"/>
        <v>0</v>
      </c>
      <c r="M15" s="114">
        <f t="shared" si="19"/>
        <v>0</v>
      </c>
      <c r="N15" s="114">
        <f t="shared" si="19"/>
        <v>9310.2000000000007</v>
      </c>
      <c r="O15" s="133"/>
      <c r="P15" s="135">
        <f t="shared" ref="P15:Y15" si="20">SUM(P8:P14)</f>
        <v>0</v>
      </c>
      <c r="Q15" s="135">
        <f t="shared" si="20"/>
        <v>9310.2000000000007</v>
      </c>
      <c r="R15" s="135">
        <f t="shared" si="20"/>
        <v>4706.5</v>
      </c>
      <c r="S15" s="135">
        <f t="shared" si="20"/>
        <v>4603.7</v>
      </c>
      <c r="T15" s="135">
        <f t="shared" si="20"/>
        <v>0.34560000000000002</v>
      </c>
      <c r="U15" s="135">
        <f t="shared" si="20"/>
        <v>348.31974400000001</v>
      </c>
      <c r="V15" s="135">
        <f t="shared" si="20"/>
        <v>256.76</v>
      </c>
      <c r="W15" s="135">
        <f t="shared" si="20"/>
        <v>605.07974400000001</v>
      </c>
      <c r="X15" s="135">
        <f t="shared" si="20"/>
        <v>706.89</v>
      </c>
      <c r="Y15" s="135">
        <f t="shared" si="20"/>
        <v>-101.81025599999992</v>
      </c>
      <c r="Z15" s="133"/>
      <c r="AA15" s="114">
        <f t="shared" ref="AA15:AH15" si="21">SUM(AA8:AA14)</f>
        <v>184.57496799999996</v>
      </c>
      <c r="AB15" s="114">
        <f t="shared" si="21"/>
        <v>82.764712000000031</v>
      </c>
      <c r="AC15" s="114">
        <f t="shared" si="21"/>
        <v>0</v>
      </c>
      <c r="AD15" s="114">
        <f t="shared" si="21"/>
        <v>0</v>
      </c>
      <c r="AE15" s="114">
        <f t="shared" si="21"/>
        <v>0</v>
      </c>
      <c r="AF15" s="114">
        <f t="shared" si="21"/>
        <v>0</v>
      </c>
      <c r="AG15" s="114">
        <f t="shared" si="21"/>
        <v>82.764712000000031</v>
      </c>
      <c r="AH15" s="114">
        <f t="shared" si="21"/>
        <v>9412.0102560000014</v>
      </c>
      <c r="AI15" s="114"/>
      <c r="AJ15" s="7"/>
      <c r="AK15" s="114">
        <f t="shared" ref="AK15:AL15" si="22">SUM(AK8:AK14)</f>
        <v>-632</v>
      </c>
      <c r="AL15" s="114">
        <f t="shared" si="22"/>
        <v>526.79359199999999</v>
      </c>
    </row>
    <row r="16" spans="1:38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9" spans="3:4">
      <c r="C19" s="52"/>
      <c r="D19" s="52"/>
    </row>
    <row r="20" spans="3:4">
      <c r="C20" s="52"/>
      <c r="D20" s="52"/>
    </row>
    <row r="21" spans="3:4" ht="24" customHeight="1">
      <c r="C21" s="52"/>
      <c r="D21" s="52"/>
    </row>
    <row r="23" spans="3:4">
      <c r="C23" s="144"/>
      <c r="D23" s="144"/>
    </row>
  </sheetData>
  <mergeCells count="6">
    <mergeCell ref="B15:F15"/>
    <mergeCell ref="B2:AH2"/>
    <mergeCell ref="B3:AH3"/>
    <mergeCell ref="G4:N4"/>
    <mergeCell ref="R4:W4"/>
    <mergeCell ref="AB4:AG4"/>
  </mergeCells>
  <pageMargins left="0.78740157480314965" right="0.51181102362204722" top="0.70866141732283472" bottom="0.98425196850393704" header="0" footer="0"/>
  <pageSetup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6"/>
  <sheetViews>
    <sheetView zoomScale="68" zoomScaleNormal="68" workbookViewId="0">
      <selection activeCell="L12" sqref="L1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5.14062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2.28515625" style="7" bestFit="1" customWidth="1"/>
    <col min="35" max="35" width="13.42578125" style="7" customWidth="1"/>
    <col min="36" max="36" width="42.71093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9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50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69</v>
      </c>
      <c r="AG5" s="80" t="s">
        <v>521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529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159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160</v>
      </c>
      <c r="D8" s="148" t="s">
        <v>161</v>
      </c>
      <c r="E8" s="109">
        <v>15</v>
      </c>
      <c r="F8" s="142">
        <v>190.6</v>
      </c>
      <c r="G8" s="117">
        <f t="shared" ref="G8" si="0">E8*F8</f>
        <v>2859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2859</v>
      </c>
      <c r="O8" s="210"/>
      <c r="P8" s="211">
        <f t="shared" ref="P8" si="2">IF(F8=47.16,0,IF(F8&gt;47.16,K8*0.5,0))</f>
        <v>0</v>
      </c>
      <c r="Q8" s="211">
        <f t="shared" ref="Q8" si="3">G8+H8+I8+L8+P8+J8</f>
        <v>2859</v>
      </c>
      <c r="R8" s="211">
        <f t="shared" ref="R8" si="4">VLOOKUP(Q8,Tarifa1,1)</f>
        <v>2105.21</v>
      </c>
      <c r="S8" s="211">
        <f t="shared" ref="S8" si="5">Q8-R8</f>
        <v>753.79</v>
      </c>
      <c r="T8" s="212">
        <f t="shared" ref="T8" si="6">VLOOKUP(Q8,Tarifa1,3)</f>
        <v>0.10879999999999999</v>
      </c>
      <c r="U8" s="211">
        <f t="shared" ref="U8" si="7">S8*T8</f>
        <v>82.012351999999993</v>
      </c>
      <c r="V8" s="211">
        <f t="shared" ref="V8" si="8">VLOOKUP(Q8,Tarifa1,2)</f>
        <v>123.62</v>
      </c>
      <c r="W8" s="211">
        <f t="shared" ref="W8" si="9">U8+V8</f>
        <v>205.632352</v>
      </c>
      <c r="X8" s="211">
        <f t="shared" ref="X8" si="10">VLOOKUP(Q8,Credito1,2)</f>
        <v>147.315</v>
      </c>
      <c r="Y8" s="211">
        <f t="shared" ref="Y8" si="11">W8-X8</f>
        <v>58.317352</v>
      </c>
      <c r="Z8" s="213"/>
      <c r="AA8" s="209">
        <f t="shared" ref="AA8" si="12">-IF(Y8&gt;0,0,Y8)</f>
        <v>0</v>
      </c>
      <c r="AB8" s="209">
        <f t="shared" ref="AB8" si="13">IF(Y8&lt;0,0,Y8)</f>
        <v>58.317352</v>
      </c>
      <c r="AC8" s="209">
        <v>0</v>
      </c>
      <c r="AD8" s="214">
        <v>0</v>
      </c>
      <c r="AE8" s="214">
        <v>0</v>
      </c>
      <c r="AF8" s="214">
        <v>0</v>
      </c>
      <c r="AG8" s="214">
        <v>1343.58</v>
      </c>
      <c r="AH8" s="209">
        <f>SUM(AB8:AG8)</f>
        <v>1401.897352</v>
      </c>
      <c r="AI8" s="209">
        <f t="shared" ref="AI8:AI15" si="14">N8+AA8-AH8</f>
        <v>1457.102648</v>
      </c>
      <c r="AJ8" s="209"/>
      <c r="AK8" s="52"/>
      <c r="AL8" s="111">
        <v>41</v>
      </c>
      <c r="AM8" s="111">
        <f>AB8-AL8</f>
        <v>17.317352</v>
      </c>
    </row>
    <row r="9" spans="1:39" s="140" customFormat="1" ht="45" customHeight="1">
      <c r="A9" s="7"/>
      <c r="B9" s="108">
        <v>2</v>
      </c>
      <c r="C9" s="177" t="s">
        <v>162</v>
      </c>
      <c r="D9" s="148" t="s">
        <v>163</v>
      </c>
      <c r="E9" s="109">
        <v>15</v>
      </c>
      <c r="F9" s="142">
        <v>190.6</v>
      </c>
      <c r="G9" s="117">
        <f t="shared" ref="G9" si="15">E9*F9</f>
        <v>2859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ref="N9" si="16">SUM(G9:M9)</f>
        <v>2859</v>
      </c>
      <c r="O9" s="210"/>
      <c r="P9" s="211">
        <f t="shared" ref="P9" si="17">IF(F9=47.16,0,IF(F9&gt;47.16,K9*0.5,0))</f>
        <v>0</v>
      </c>
      <c r="Q9" s="211">
        <f t="shared" ref="Q9" si="18">G9+H9+I9+L9+P9+J9</f>
        <v>2859</v>
      </c>
      <c r="R9" s="211">
        <f t="shared" ref="R9" si="19">VLOOKUP(Q9,Tarifa1,1)</f>
        <v>2105.21</v>
      </c>
      <c r="S9" s="211">
        <f t="shared" ref="S9" si="20">Q9-R9</f>
        <v>753.79</v>
      </c>
      <c r="T9" s="212">
        <f t="shared" ref="T9" si="21">VLOOKUP(Q9,Tarifa1,3)</f>
        <v>0.10879999999999999</v>
      </c>
      <c r="U9" s="211">
        <f t="shared" ref="U9" si="22">S9*T9</f>
        <v>82.012351999999993</v>
      </c>
      <c r="V9" s="211">
        <f t="shared" ref="V9" si="23">VLOOKUP(Q9,Tarifa1,2)</f>
        <v>123.62</v>
      </c>
      <c r="W9" s="211">
        <f t="shared" ref="W9" si="24">U9+V9</f>
        <v>205.632352</v>
      </c>
      <c r="X9" s="211">
        <f t="shared" ref="X9" si="25">VLOOKUP(Q9,Credito1,2)</f>
        <v>147.315</v>
      </c>
      <c r="Y9" s="211">
        <f t="shared" ref="Y9" si="26">W9-X9</f>
        <v>58.317352</v>
      </c>
      <c r="Z9" s="213"/>
      <c r="AA9" s="209">
        <f t="shared" ref="AA9" si="27">-IF(Y9&gt;0,0,Y9)</f>
        <v>0</v>
      </c>
      <c r="AB9" s="209">
        <f t="shared" ref="AB9" si="28">IF(Y9&lt;0,0,Y9)</f>
        <v>58.317352</v>
      </c>
      <c r="AC9" s="209">
        <v>0</v>
      </c>
      <c r="AD9" s="214">
        <v>0</v>
      </c>
      <c r="AE9" s="214">
        <v>0</v>
      </c>
      <c r="AF9" s="214">
        <v>0</v>
      </c>
      <c r="AG9" s="214">
        <v>659.36</v>
      </c>
      <c r="AH9" s="209">
        <f>SUM(AB9:AG9)</f>
        <v>717.67735200000004</v>
      </c>
      <c r="AI9" s="209">
        <f t="shared" si="14"/>
        <v>2141.3226479999998</v>
      </c>
      <c r="AJ9" s="209"/>
      <c r="AK9" s="52"/>
      <c r="AL9" s="111"/>
      <c r="AM9" s="111"/>
    </row>
    <row r="10" spans="1:39" s="140" customFormat="1" ht="45" customHeight="1">
      <c r="A10" s="7"/>
      <c r="B10" s="108">
        <v>3</v>
      </c>
      <c r="C10" s="254" t="s">
        <v>315</v>
      </c>
      <c r="D10" s="148" t="s">
        <v>77</v>
      </c>
      <c r="E10" s="109">
        <v>15</v>
      </c>
      <c r="F10" s="142">
        <v>131</v>
      </c>
      <c r="G10" s="117">
        <f t="shared" ref="G10" si="29">E10*F10</f>
        <v>1965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ref="N10" si="30">SUM(G10:M10)</f>
        <v>1965</v>
      </c>
      <c r="O10" s="210"/>
      <c r="P10" s="211">
        <f t="shared" ref="P10" si="31">IF(F10=47.16,0,IF(F10&gt;47.16,K10*0.5,0))</f>
        <v>0</v>
      </c>
      <c r="Q10" s="211">
        <f t="shared" ref="Q10" si="32">G10+H10+I10+L10+P10+J10</f>
        <v>1965</v>
      </c>
      <c r="R10" s="211">
        <f t="shared" ref="R10" si="33">VLOOKUP(Q10,Tarifa1,1)</f>
        <v>248.04</v>
      </c>
      <c r="S10" s="211">
        <f t="shared" ref="S10" si="34">Q10-R10</f>
        <v>1716.96</v>
      </c>
      <c r="T10" s="212">
        <f t="shared" ref="T10" si="35">VLOOKUP(Q10,Tarifa1,3)</f>
        <v>6.4000000000000001E-2</v>
      </c>
      <c r="U10" s="211">
        <f t="shared" ref="U10" si="36">S10*T10</f>
        <v>109.88544</v>
      </c>
      <c r="V10" s="211">
        <f t="shared" ref="V10" si="37">VLOOKUP(Q10,Tarifa1,2)</f>
        <v>4.76</v>
      </c>
      <c r="W10" s="211">
        <f t="shared" ref="W10" si="38">U10+V10</f>
        <v>114.64544000000001</v>
      </c>
      <c r="X10" s="211">
        <f t="shared" ref="X10" si="39">VLOOKUP(Q10,Credito1,2)</f>
        <v>191.23</v>
      </c>
      <c r="Y10" s="211">
        <f t="shared" ref="Y10" si="40">W10-X10</f>
        <v>-76.584559999999982</v>
      </c>
      <c r="Z10" s="213"/>
      <c r="AA10" s="209">
        <f t="shared" ref="AA10" si="41">-IF(Y10&gt;0,0,Y10)</f>
        <v>76.584559999999982</v>
      </c>
      <c r="AB10" s="209">
        <f t="shared" ref="AB10" si="42">IF(Y10&lt;0,0,Y10)</f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>SUM(AB10:AG10)</f>
        <v>0</v>
      </c>
      <c r="AI10" s="209">
        <f t="shared" si="14"/>
        <v>2041.58456</v>
      </c>
      <c r="AJ10" s="209"/>
      <c r="AK10" s="52"/>
      <c r="AL10" s="111"/>
      <c r="AM10" s="111"/>
    </row>
    <row r="11" spans="1:39" s="140" customFormat="1" ht="45" customHeight="1">
      <c r="A11" s="7"/>
      <c r="B11" s="108"/>
      <c r="C11" s="655"/>
      <c r="D11" s="148"/>
      <c r="E11" s="109"/>
      <c r="F11" s="142"/>
      <c r="G11" s="117"/>
      <c r="H11" s="110"/>
      <c r="I11" s="110"/>
      <c r="J11" s="110"/>
      <c r="K11" s="110"/>
      <c r="L11" s="110"/>
      <c r="M11" s="110"/>
      <c r="N11" s="209"/>
      <c r="O11" s="210"/>
      <c r="P11" s="211"/>
      <c r="Q11" s="211"/>
      <c r="R11" s="211"/>
      <c r="S11" s="211"/>
      <c r="T11" s="212"/>
      <c r="U11" s="211"/>
      <c r="V11" s="211"/>
      <c r="W11" s="211"/>
      <c r="X11" s="211"/>
      <c r="Y11" s="211"/>
      <c r="Z11" s="213"/>
      <c r="AA11" s="209"/>
      <c r="AB11" s="209"/>
      <c r="AC11" s="209"/>
      <c r="AD11" s="214"/>
      <c r="AE11" s="214"/>
      <c r="AF11" s="214"/>
      <c r="AG11" s="214"/>
      <c r="AH11" s="209"/>
      <c r="AI11" s="209"/>
      <c r="AJ11" s="209"/>
      <c r="AK11" s="52"/>
      <c r="AL11" s="111">
        <v>41</v>
      </c>
      <c r="AM11" s="111">
        <f>AB11-AL11</f>
        <v>-41</v>
      </c>
    </row>
    <row r="12" spans="1:39" s="140" customFormat="1" ht="45" customHeight="1">
      <c r="A12" s="7"/>
      <c r="B12" s="176"/>
      <c r="C12" s="107" t="s">
        <v>309</v>
      </c>
      <c r="D12" s="107" t="s">
        <v>71</v>
      </c>
      <c r="E12" s="109"/>
      <c r="F12" s="142"/>
      <c r="G12" s="117"/>
      <c r="H12" s="110"/>
      <c r="I12" s="110"/>
      <c r="J12" s="110"/>
      <c r="K12" s="110"/>
      <c r="L12" s="110"/>
      <c r="M12" s="110"/>
      <c r="N12" s="209"/>
      <c r="O12" s="210"/>
      <c r="P12" s="211"/>
      <c r="Q12" s="211"/>
      <c r="R12" s="211"/>
      <c r="S12" s="211"/>
      <c r="T12" s="212"/>
      <c r="U12" s="211"/>
      <c r="V12" s="211"/>
      <c r="W12" s="211"/>
      <c r="X12" s="211"/>
      <c r="Y12" s="211"/>
      <c r="Z12" s="213"/>
      <c r="AA12" s="209"/>
      <c r="AB12" s="209"/>
      <c r="AC12" s="209"/>
      <c r="AD12" s="214"/>
      <c r="AE12" s="214"/>
      <c r="AF12" s="214"/>
      <c r="AG12" s="214"/>
      <c r="AH12" s="209"/>
      <c r="AI12" s="209"/>
      <c r="AJ12" s="209"/>
      <c r="AK12" s="52"/>
      <c r="AL12" s="111"/>
      <c r="AM12" s="111"/>
    </row>
    <row r="13" spans="1:39" s="140" customFormat="1" ht="45" customHeight="1">
      <c r="A13" s="7"/>
      <c r="B13" s="176">
        <v>4</v>
      </c>
      <c r="C13" s="388" t="s">
        <v>310</v>
      </c>
      <c r="D13" s="389" t="s">
        <v>381</v>
      </c>
      <c r="E13" s="390">
        <v>15</v>
      </c>
      <c r="F13" s="391">
        <v>128.1</v>
      </c>
      <c r="G13" s="396">
        <f t="shared" ref="G13:G15" si="43">E13*F13</f>
        <v>1921.5</v>
      </c>
      <c r="H13" s="397">
        <v>0</v>
      </c>
      <c r="I13" s="397">
        <f>H13</f>
        <v>0</v>
      </c>
      <c r="J13" s="397">
        <v>0</v>
      </c>
      <c r="K13" s="397">
        <v>0</v>
      </c>
      <c r="L13" s="397">
        <v>0</v>
      </c>
      <c r="M13" s="397">
        <v>0</v>
      </c>
      <c r="N13" s="392">
        <f t="shared" ref="N13:N15" si="44">SUM(G13:M13)</f>
        <v>1921.5</v>
      </c>
      <c r="O13" s="394"/>
      <c r="P13" s="392">
        <f t="shared" ref="P13:P15" si="45">IF(F13=47.16,0,IF(F13&gt;47.16,K13*0.5,0))</f>
        <v>0</v>
      </c>
      <c r="Q13" s="392">
        <f t="shared" ref="Q13:Q15" si="46">G13+H13+I13+L13+P13+J13</f>
        <v>1921.5</v>
      </c>
      <c r="R13" s="392">
        <f t="shared" ref="R13:R15" si="47">VLOOKUP(Q13,Tarifa1,1)</f>
        <v>248.04</v>
      </c>
      <c r="S13" s="392">
        <f t="shared" ref="S13:S15" si="48">Q13-R13</f>
        <v>1673.46</v>
      </c>
      <c r="T13" s="395">
        <f t="shared" ref="T13:T15" si="49">VLOOKUP(Q13,Tarifa1,3)</f>
        <v>6.4000000000000001E-2</v>
      </c>
      <c r="U13" s="392">
        <f t="shared" ref="U13:U15" si="50">S13*T13</f>
        <v>107.10144000000001</v>
      </c>
      <c r="V13" s="392">
        <f t="shared" ref="V13:V15" si="51">VLOOKUP(Q13,Tarifa1,2)</f>
        <v>4.76</v>
      </c>
      <c r="W13" s="392">
        <f t="shared" ref="W13:W15" si="52">U13+V13</f>
        <v>111.86144000000002</v>
      </c>
      <c r="X13" s="392">
        <f t="shared" ref="X13:X15" si="53">VLOOKUP(Q13,Credito1,2)</f>
        <v>191.23</v>
      </c>
      <c r="Y13" s="392">
        <f t="shared" ref="Y13:Y15" si="54">W13-X13</f>
        <v>-79.368559999999974</v>
      </c>
      <c r="Z13" s="394"/>
      <c r="AA13" s="392">
        <f t="shared" ref="AA13:AA15" si="55">-IF(Y13&gt;0,0,Y13)</f>
        <v>79.368559999999974</v>
      </c>
      <c r="AB13" s="392">
        <f t="shared" ref="AB13:AB15" si="56">IF(Y13&lt;0,0,Y13)</f>
        <v>0</v>
      </c>
      <c r="AC13" s="392">
        <v>0</v>
      </c>
      <c r="AD13" s="393">
        <v>0</v>
      </c>
      <c r="AE13" s="393">
        <v>0</v>
      </c>
      <c r="AF13" s="393">
        <v>0</v>
      </c>
      <c r="AG13" s="393">
        <v>242.82</v>
      </c>
      <c r="AH13" s="392">
        <f>SUM(AB13:AG13)</f>
        <v>242.82</v>
      </c>
      <c r="AI13" s="209">
        <f t="shared" si="14"/>
        <v>1758.04856</v>
      </c>
      <c r="AJ13" s="209"/>
      <c r="AK13" s="52"/>
      <c r="AL13" s="111"/>
      <c r="AM13" s="111"/>
    </row>
    <row r="14" spans="1:39" s="140" customFormat="1" ht="45" customHeight="1">
      <c r="A14" s="7"/>
      <c r="B14" s="176">
        <v>5</v>
      </c>
      <c r="C14" s="388" t="s">
        <v>311</v>
      </c>
      <c r="D14" s="389" t="s">
        <v>382</v>
      </c>
      <c r="E14" s="390">
        <v>15</v>
      </c>
      <c r="F14" s="391">
        <v>128.1</v>
      </c>
      <c r="G14" s="396">
        <f t="shared" si="43"/>
        <v>1921.5</v>
      </c>
      <c r="H14" s="397">
        <v>0</v>
      </c>
      <c r="I14" s="397">
        <f>H14</f>
        <v>0</v>
      </c>
      <c r="J14" s="397">
        <v>0</v>
      </c>
      <c r="K14" s="397">
        <v>0</v>
      </c>
      <c r="L14" s="397">
        <v>0</v>
      </c>
      <c r="M14" s="397">
        <v>0</v>
      </c>
      <c r="N14" s="392">
        <f t="shared" si="44"/>
        <v>1921.5</v>
      </c>
      <c r="O14" s="394"/>
      <c r="P14" s="392">
        <f t="shared" si="45"/>
        <v>0</v>
      </c>
      <c r="Q14" s="392">
        <f t="shared" si="46"/>
        <v>1921.5</v>
      </c>
      <c r="R14" s="392">
        <f t="shared" si="47"/>
        <v>248.04</v>
      </c>
      <c r="S14" s="392">
        <f t="shared" si="48"/>
        <v>1673.46</v>
      </c>
      <c r="T14" s="395">
        <f t="shared" si="49"/>
        <v>6.4000000000000001E-2</v>
      </c>
      <c r="U14" s="392">
        <f t="shared" si="50"/>
        <v>107.10144000000001</v>
      </c>
      <c r="V14" s="392">
        <f t="shared" si="51"/>
        <v>4.76</v>
      </c>
      <c r="W14" s="392">
        <f t="shared" si="52"/>
        <v>111.86144000000002</v>
      </c>
      <c r="X14" s="392">
        <f t="shared" si="53"/>
        <v>191.23</v>
      </c>
      <c r="Y14" s="392">
        <f t="shared" si="54"/>
        <v>-79.368559999999974</v>
      </c>
      <c r="Z14" s="394"/>
      <c r="AA14" s="392">
        <f t="shared" si="55"/>
        <v>79.368559999999974</v>
      </c>
      <c r="AB14" s="392">
        <f t="shared" si="56"/>
        <v>0</v>
      </c>
      <c r="AC14" s="392">
        <v>0</v>
      </c>
      <c r="AD14" s="393">
        <v>0</v>
      </c>
      <c r="AE14" s="393">
        <v>0</v>
      </c>
      <c r="AF14" s="393">
        <v>0</v>
      </c>
      <c r="AG14" s="393">
        <v>0</v>
      </c>
      <c r="AH14" s="392">
        <f>SUM(AB14:AG14)</f>
        <v>0</v>
      </c>
      <c r="AI14" s="209">
        <f t="shared" si="14"/>
        <v>2000.8685599999999</v>
      </c>
      <c r="AJ14" s="209"/>
      <c r="AK14" s="52"/>
      <c r="AL14" s="111"/>
      <c r="AM14" s="111"/>
    </row>
    <row r="15" spans="1:39" s="140" customFormat="1" ht="45" customHeight="1">
      <c r="A15" s="7"/>
      <c r="B15" s="108">
        <v>6</v>
      </c>
      <c r="C15" s="388" t="s">
        <v>312</v>
      </c>
      <c r="D15" s="389" t="s">
        <v>382</v>
      </c>
      <c r="E15" s="390">
        <v>15</v>
      </c>
      <c r="F15" s="391">
        <v>128.1</v>
      </c>
      <c r="G15" s="396">
        <f t="shared" si="43"/>
        <v>1921.5</v>
      </c>
      <c r="H15" s="397">
        <v>0</v>
      </c>
      <c r="I15" s="397">
        <f>H15</f>
        <v>0</v>
      </c>
      <c r="J15" s="397">
        <v>0</v>
      </c>
      <c r="K15" s="397">
        <v>0</v>
      </c>
      <c r="L15" s="397">
        <v>0</v>
      </c>
      <c r="M15" s="397">
        <v>0</v>
      </c>
      <c r="N15" s="392">
        <f t="shared" si="44"/>
        <v>1921.5</v>
      </c>
      <c r="O15" s="394"/>
      <c r="P15" s="392">
        <f t="shared" si="45"/>
        <v>0</v>
      </c>
      <c r="Q15" s="392">
        <f t="shared" si="46"/>
        <v>1921.5</v>
      </c>
      <c r="R15" s="392">
        <f t="shared" si="47"/>
        <v>248.04</v>
      </c>
      <c r="S15" s="392">
        <f t="shared" si="48"/>
        <v>1673.46</v>
      </c>
      <c r="T15" s="395">
        <f t="shared" si="49"/>
        <v>6.4000000000000001E-2</v>
      </c>
      <c r="U15" s="392">
        <f t="shared" si="50"/>
        <v>107.10144000000001</v>
      </c>
      <c r="V15" s="392">
        <f t="shared" si="51"/>
        <v>4.76</v>
      </c>
      <c r="W15" s="392">
        <f t="shared" si="52"/>
        <v>111.86144000000002</v>
      </c>
      <c r="X15" s="392">
        <f t="shared" si="53"/>
        <v>191.23</v>
      </c>
      <c r="Y15" s="392">
        <f t="shared" si="54"/>
        <v>-79.368559999999974</v>
      </c>
      <c r="Z15" s="394"/>
      <c r="AA15" s="392">
        <f t="shared" si="55"/>
        <v>79.368559999999974</v>
      </c>
      <c r="AB15" s="392">
        <f t="shared" si="56"/>
        <v>0</v>
      </c>
      <c r="AC15" s="392">
        <v>0</v>
      </c>
      <c r="AD15" s="393">
        <v>0</v>
      </c>
      <c r="AE15" s="393">
        <v>0</v>
      </c>
      <c r="AF15" s="393">
        <v>0</v>
      </c>
      <c r="AG15" s="393">
        <v>0</v>
      </c>
      <c r="AH15" s="392">
        <f>SUM(AB15:AG15)</f>
        <v>0</v>
      </c>
      <c r="AI15" s="209">
        <f t="shared" si="14"/>
        <v>2000.8685599999999</v>
      </c>
      <c r="AJ15" s="209"/>
      <c r="AK15" s="52"/>
      <c r="AL15" s="111"/>
      <c r="AM15" s="111"/>
    </row>
    <row r="16" spans="1:39" s="140" customFormat="1" ht="14.25">
      <c r="A16" s="7"/>
      <c r="B16" s="100"/>
      <c r="C16" s="115"/>
      <c r="D16" s="115"/>
      <c r="E16" s="100"/>
      <c r="F16" s="142"/>
      <c r="G16" s="117"/>
      <c r="H16" s="110"/>
      <c r="I16" s="110"/>
      <c r="J16" s="110"/>
      <c r="K16" s="110"/>
      <c r="L16" s="110"/>
      <c r="M16" s="110"/>
      <c r="N16" s="209"/>
      <c r="O16" s="210"/>
      <c r="P16" s="211"/>
      <c r="Q16" s="211"/>
      <c r="R16" s="211"/>
      <c r="S16" s="211"/>
      <c r="T16" s="212"/>
      <c r="U16" s="211"/>
      <c r="V16" s="211"/>
      <c r="W16" s="211"/>
      <c r="X16" s="211"/>
      <c r="Y16" s="211"/>
      <c r="Z16" s="213"/>
      <c r="AA16" s="209"/>
      <c r="AB16" s="209"/>
      <c r="AC16" s="209"/>
      <c r="AD16" s="214"/>
      <c r="AE16" s="214"/>
      <c r="AF16" s="214"/>
      <c r="AG16" s="214"/>
      <c r="AH16" s="209"/>
      <c r="AI16" s="209"/>
      <c r="AJ16" s="220"/>
      <c r="AK16" s="7"/>
      <c r="AL16" s="105"/>
      <c r="AM16" s="105"/>
    </row>
    <row r="17" spans="1:39" s="140" customFormat="1">
      <c r="A17" s="7"/>
      <c r="B17" s="93"/>
      <c r="C17" s="93"/>
      <c r="D17" s="93"/>
      <c r="E17" s="92"/>
      <c r="F17" s="93"/>
      <c r="G17" s="95"/>
      <c r="H17" s="95"/>
      <c r="I17" s="95"/>
      <c r="J17" s="95"/>
      <c r="K17" s="95"/>
      <c r="L17" s="95"/>
      <c r="M17" s="95"/>
      <c r="N17" s="221"/>
      <c r="O17" s="222"/>
      <c r="P17" s="223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7"/>
      <c r="AL17" s="98"/>
      <c r="AM17" s="98"/>
    </row>
    <row r="18" spans="1:39" s="140" customFormat="1" ht="15.75" thickBot="1">
      <c r="A18" s="7"/>
      <c r="B18" s="788" t="s">
        <v>51</v>
      </c>
      <c r="C18" s="789"/>
      <c r="D18" s="789"/>
      <c r="E18" s="789"/>
      <c r="F18" s="790"/>
      <c r="G18" s="114">
        <f t="shared" ref="G18:N18" si="57">SUM(G8:G17)</f>
        <v>13447.5</v>
      </c>
      <c r="H18" s="114">
        <f t="shared" si="57"/>
        <v>0</v>
      </c>
      <c r="I18" s="114">
        <f t="shared" si="57"/>
        <v>0</v>
      </c>
      <c r="J18" s="114">
        <f t="shared" si="57"/>
        <v>0</v>
      </c>
      <c r="K18" s="114">
        <f t="shared" si="57"/>
        <v>0</v>
      </c>
      <c r="L18" s="114">
        <f t="shared" si="57"/>
        <v>0</v>
      </c>
      <c r="M18" s="114">
        <f t="shared" si="57"/>
        <v>0</v>
      </c>
      <c r="N18" s="182">
        <f t="shared" si="57"/>
        <v>13447.5</v>
      </c>
      <c r="O18" s="183"/>
      <c r="P18" s="184">
        <f t="shared" ref="P18:Y18" si="58">SUM(P8:P17)</f>
        <v>0</v>
      </c>
      <c r="Q18" s="184">
        <f t="shared" si="58"/>
        <v>13447.5</v>
      </c>
      <c r="R18" s="184">
        <f t="shared" si="58"/>
        <v>5202.58</v>
      </c>
      <c r="S18" s="184">
        <f t="shared" si="58"/>
        <v>8244.92</v>
      </c>
      <c r="T18" s="184">
        <f t="shared" si="58"/>
        <v>0.47359999999999997</v>
      </c>
      <c r="U18" s="184">
        <f t="shared" si="58"/>
        <v>595.21446400000002</v>
      </c>
      <c r="V18" s="184">
        <f t="shared" si="58"/>
        <v>266.27999999999997</v>
      </c>
      <c r="W18" s="184">
        <f t="shared" si="58"/>
        <v>861.49446399999999</v>
      </c>
      <c r="X18" s="184">
        <f t="shared" si="58"/>
        <v>1059.55</v>
      </c>
      <c r="Y18" s="184">
        <f t="shared" si="58"/>
        <v>-198.0555359999999</v>
      </c>
      <c r="Z18" s="183"/>
      <c r="AA18" s="182">
        <f t="shared" ref="AA18:AI18" si="59">SUM(AA8:AA17)</f>
        <v>314.6902399999999</v>
      </c>
      <c r="AB18" s="182">
        <f t="shared" si="59"/>
        <v>116.634704</v>
      </c>
      <c r="AC18" s="182">
        <f t="shared" si="59"/>
        <v>0</v>
      </c>
      <c r="AD18" s="182">
        <f t="shared" si="59"/>
        <v>0</v>
      </c>
      <c r="AE18" s="182">
        <f t="shared" si="59"/>
        <v>0</v>
      </c>
      <c r="AF18" s="182">
        <f t="shared" si="59"/>
        <v>0</v>
      </c>
      <c r="AG18" s="182">
        <f t="shared" si="59"/>
        <v>2245.7600000000002</v>
      </c>
      <c r="AH18" s="182">
        <f t="shared" si="59"/>
        <v>2362.3947040000003</v>
      </c>
      <c r="AI18" s="182">
        <f t="shared" si="59"/>
        <v>11399.795535999998</v>
      </c>
      <c r="AJ18" s="182"/>
      <c r="AK18" s="7"/>
      <c r="AL18" s="114">
        <f t="shared" ref="AL18:AM18" si="60">SUM(AL8:AL17)</f>
        <v>82</v>
      </c>
      <c r="AM18" s="114">
        <f t="shared" si="60"/>
        <v>-23.682648</v>
      </c>
    </row>
    <row r="19" spans="1:39" s="140" customFormat="1" ht="13.5" thickTop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2" spans="1:39">
      <c r="C22" s="52"/>
      <c r="D22" s="52"/>
    </row>
    <row r="23" spans="1:39">
      <c r="C23" s="52"/>
      <c r="D23" s="52"/>
    </row>
    <row r="24" spans="1:39">
      <c r="C24" s="52"/>
      <c r="D24" s="52"/>
    </row>
    <row r="26" spans="1:39">
      <c r="C26" s="144"/>
      <c r="D26" s="144"/>
    </row>
  </sheetData>
  <mergeCells count="6">
    <mergeCell ref="B18:F18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64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M28"/>
  <sheetViews>
    <sheetView showGridLines="0" zoomScale="60" zoomScaleNormal="60" workbookViewId="0">
      <selection activeCell="AB13" sqref="AB13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" style="7" customWidth="1"/>
    <col min="4" max="4" width="31.5703125" style="7" customWidth="1"/>
    <col min="5" max="5" width="7.140625" style="7" bestFit="1" customWidth="1"/>
    <col min="6" max="6" width="10" style="7" customWidth="1"/>
    <col min="7" max="7" width="14.7109375" style="7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26" width="8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3" width="13.42578125" style="7" customWidth="1"/>
    <col min="34" max="34" width="11.140625" style="7" customWidth="1"/>
    <col min="35" max="35" width="13.42578125" style="7" customWidth="1"/>
    <col min="36" max="36" width="36.285156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518</v>
      </c>
      <c r="AG5" s="80" t="s">
        <v>521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523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83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hidden="1" customHeight="1">
      <c r="A8" s="7"/>
      <c r="B8" s="245"/>
      <c r="C8" s="177"/>
      <c r="D8" s="178"/>
      <c r="E8" s="180"/>
      <c r="F8" s="246"/>
      <c r="G8" s="247"/>
      <c r="H8" s="248"/>
      <c r="I8" s="248"/>
      <c r="J8" s="248"/>
      <c r="K8" s="248"/>
      <c r="L8" s="248"/>
      <c r="M8" s="248"/>
      <c r="N8" s="250"/>
      <c r="O8" s="210"/>
      <c r="P8" s="251"/>
      <c r="Q8" s="251"/>
      <c r="R8" s="251"/>
      <c r="S8" s="251"/>
      <c r="T8" s="252"/>
      <c r="U8" s="251"/>
      <c r="V8" s="251"/>
      <c r="W8" s="251"/>
      <c r="X8" s="251"/>
      <c r="Y8" s="251"/>
      <c r="Z8" s="213"/>
      <c r="AA8" s="250"/>
      <c r="AB8" s="250"/>
      <c r="AC8" s="250"/>
      <c r="AD8" s="253"/>
      <c r="AE8" s="253"/>
      <c r="AF8" s="253"/>
      <c r="AG8" s="253"/>
      <c r="AH8" s="250"/>
      <c r="AI8" s="250"/>
      <c r="AJ8" s="111"/>
      <c r="AK8" s="52"/>
      <c r="AL8" s="111">
        <v>41</v>
      </c>
      <c r="AM8" s="111">
        <f>AB8-AL8</f>
        <v>-41</v>
      </c>
    </row>
    <row r="9" spans="1:39" s="140" customFormat="1" ht="45" customHeight="1">
      <c r="A9" s="7"/>
      <c r="B9" s="561">
        <v>1</v>
      </c>
      <c r="C9" s="460" t="s">
        <v>146</v>
      </c>
      <c r="D9" s="461" t="s">
        <v>383</v>
      </c>
      <c r="E9" s="462">
        <v>15</v>
      </c>
      <c r="F9" s="463">
        <v>195</v>
      </c>
      <c r="G9" s="471">
        <f>E9*F9</f>
        <v>2925</v>
      </c>
      <c r="H9" s="472">
        <v>0</v>
      </c>
      <c r="I9" s="472">
        <f>H9</f>
        <v>0</v>
      </c>
      <c r="J9" s="472">
        <v>0</v>
      </c>
      <c r="K9" s="472">
        <v>0</v>
      </c>
      <c r="L9" s="472">
        <v>0</v>
      </c>
      <c r="M9" s="472">
        <v>0</v>
      </c>
      <c r="N9" s="466">
        <f t="shared" ref="N9:N10" si="0">SUM(G9:M9)</f>
        <v>2925</v>
      </c>
      <c r="O9" s="466"/>
      <c r="P9" s="467">
        <f t="shared" ref="P9:P10" si="1">IF(F9=47.16,0,IF(F9&gt;47.16,K9*0.5,0))</f>
        <v>0</v>
      </c>
      <c r="Q9" s="467">
        <f t="shared" ref="Q9:Q10" si="2">G9+H9+I9+L9+P9+J9</f>
        <v>2925</v>
      </c>
      <c r="R9" s="467">
        <f t="shared" ref="R9:R10" si="3">VLOOKUP(Q9,Tarifa1,1)</f>
        <v>2105.21</v>
      </c>
      <c r="S9" s="467">
        <f t="shared" ref="S9:S10" si="4">Q9-R9</f>
        <v>819.79</v>
      </c>
      <c r="T9" s="468">
        <f t="shared" ref="T9:T10" si="5">VLOOKUP(Q9,Tarifa1,3)</f>
        <v>0.10879999999999999</v>
      </c>
      <c r="U9" s="467">
        <f t="shared" ref="U9:U10" si="6">S9*T9</f>
        <v>89.193151999999998</v>
      </c>
      <c r="V9" s="467">
        <f t="shared" ref="V9:V10" si="7">VLOOKUP(Q9,Tarifa1,2)</f>
        <v>123.62</v>
      </c>
      <c r="W9" s="467">
        <f t="shared" ref="W9:W10" si="8">U9+V9</f>
        <v>212.813152</v>
      </c>
      <c r="X9" s="467">
        <f t="shared" ref="X9:X10" si="9">VLOOKUP(Q9,Credito1,2)</f>
        <v>147.315</v>
      </c>
      <c r="Y9" s="467">
        <f t="shared" ref="Y9:Y10" si="10">W9-X9</f>
        <v>65.498152000000005</v>
      </c>
      <c r="Z9" s="464"/>
      <c r="AA9" s="473">
        <f>-IF(Y9&gt;0,0,Y9)</f>
        <v>0</v>
      </c>
      <c r="AB9" s="466">
        <f t="shared" ref="AB9:AB10" si="11">IF(Y9&lt;0,0,Y9)</f>
        <v>65.498152000000005</v>
      </c>
      <c r="AC9" s="466">
        <v>0</v>
      </c>
      <c r="AD9" s="465">
        <v>0</v>
      </c>
      <c r="AE9" s="465">
        <v>0</v>
      </c>
      <c r="AF9" s="465">
        <v>0</v>
      </c>
      <c r="AG9" s="465">
        <v>298.08999999999997</v>
      </c>
      <c r="AH9" s="466">
        <f>SUM(AB9:AG9)</f>
        <v>363.58815199999998</v>
      </c>
      <c r="AI9" s="562">
        <f t="shared" ref="AI9:AI10" si="12">N9+AA9-AH9</f>
        <v>2561.4118480000002</v>
      </c>
      <c r="AJ9" s="111"/>
      <c r="AK9" s="52"/>
      <c r="AL9" s="111">
        <v>41</v>
      </c>
      <c r="AM9" s="111">
        <f>AB9-AL9</f>
        <v>24.498152000000005</v>
      </c>
    </row>
    <row r="10" spans="1:39" s="140" customFormat="1" ht="45" customHeight="1">
      <c r="A10" s="7"/>
      <c r="B10" s="561">
        <v>2</v>
      </c>
      <c r="C10" s="460" t="s">
        <v>151</v>
      </c>
      <c r="D10" s="461" t="s">
        <v>167</v>
      </c>
      <c r="E10" s="462">
        <v>15</v>
      </c>
      <c r="F10" s="463">
        <v>180</v>
      </c>
      <c r="G10" s="471">
        <f>E10*F10</f>
        <v>2700</v>
      </c>
      <c r="H10" s="472">
        <v>0</v>
      </c>
      <c r="I10" s="472">
        <f>H10</f>
        <v>0</v>
      </c>
      <c r="J10" s="472">
        <v>0</v>
      </c>
      <c r="K10" s="472">
        <v>0</v>
      </c>
      <c r="L10" s="472">
        <v>0</v>
      </c>
      <c r="M10" s="472">
        <v>0</v>
      </c>
      <c r="N10" s="466">
        <f t="shared" si="0"/>
        <v>2700</v>
      </c>
      <c r="O10" s="466"/>
      <c r="P10" s="467">
        <f t="shared" si="1"/>
        <v>0</v>
      </c>
      <c r="Q10" s="467">
        <f t="shared" si="2"/>
        <v>2700</v>
      </c>
      <c r="R10" s="467">
        <f t="shared" si="3"/>
        <v>2105.21</v>
      </c>
      <c r="S10" s="467">
        <f t="shared" si="4"/>
        <v>594.79</v>
      </c>
      <c r="T10" s="468">
        <f t="shared" si="5"/>
        <v>0.10879999999999999</v>
      </c>
      <c r="U10" s="467">
        <f t="shared" si="6"/>
        <v>64.713151999999994</v>
      </c>
      <c r="V10" s="467">
        <f t="shared" si="7"/>
        <v>123.62</v>
      </c>
      <c r="W10" s="467">
        <f t="shared" si="8"/>
        <v>188.33315199999998</v>
      </c>
      <c r="X10" s="467">
        <f t="shared" si="9"/>
        <v>147.315</v>
      </c>
      <c r="Y10" s="467">
        <f t="shared" si="10"/>
        <v>41.018151999999986</v>
      </c>
      <c r="Z10" s="464"/>
      <c r="AA10" s="473">
        <f t="shared" ref="AA10:AA12" si="13">-IF(Y10&gt;0,0,Y10)</f>
        <v>0</v>
      </c>
      <c r="AB10" s="466">
        <f t="shared" si="11"/>
        <v>41.018151999999986</v>
      </c>
      <c r="AC10" s="466">
        <v>0</v>
      </c>
      <c r="AD10" s="465">
        <v>0</v>
      </c>
      <c r="AE10" s="465">
        <v>0</v>
      </c>
      <c r="AF10" s="465">
        <v>0</v>
      </c>
      <c r="AG10" s="465">
        <v>251.74</v>
      </c>
      <c r="AH10" s="466">
        <f t="shared" ref="AH10:AH17" si="14">SUM(AB10:AG10)</f>
        <v>292.758152</v>
      </c>
      <c r="AI10" s="562">
        <f t="shared" si="12"/>
        <v>2407.2418480000001</v>
      </c>
      <c r="AJ10" s="111"/>
      <c r="AK10" s="52"/>
      <c r="AL10" s="111">
        <v>73</v>
      </c>
      <c r="AM10" s="111">
        <f>AB10-AL10</f>
        <v>-31.981848000000014</v>
      </c>
    </row>
    <row r="11" spans="1:39" s="140" customFormat="1" ht="45" customHeight="1">
      <c r="A11" s="7"/>
      <c r="B11" s="561">
        <v>3</v>
      </c>
      <c r="C11" s="563" t="s">
        <v>238</v>
      </c>
      <c r="D11" s="564" t="s">
        <v>239</v>
      </c>
      <c r="E11" s="565">
        <v>15</v>
      </c>
      <c r="F11" s="463">
        <v>180</v>
      </c>
      <c r="G11" s="471">
        <f t="shared" ref="G11:G12" si="15">E11*F11</f>
        <v>2700</v>
      </c>
      <c r="H11" s="472">
        <v>0</v>
      </c>
      <c r="I11" s="472">
        <f t="shared" ref="I11:I12" si="16">H11</f>
        <v>0</v>
      </c>
      <c r="J11" s="472">
        <v>0</v>
      </c>
      <c r="K11" s="472">
        <v>0</v>
      </c>
      <c r="L11" s="472">
        <v>0</v>
      </c>
      <c r="M11" s="472">
        <v>0</v>
      </c>
      <c r="N11" s="466">
        <f t="shared" ref="N11:N12" si="17">SUM(G11:M11)</f>
        <v>2700</v>
      </c>
      <c r="O11" s="466"/>
      <c r="P11" s="467">
        <f t="shared" ref="P11:P12" si="18">IF(F11=47.16,0,IF(F11&gt;47.16,K11*0.5,0))</f>
        <v>0</v>
      </c>
      <c r="Q11" s="467">
        <f t="shared" ref="Q11:Q12" si="19">G11+H11+I11+L11+P11+J11</f>
        <v>2700</v>
      </c>
      <c r="R11" s="467">
        <f t="shared" ref="R11:R12" si="20">VLOOKUP(Q11,Tarifa1,1)</f>
        <v>2105.21</v>
      </c>
      <c r="S11" s="467">
        <f t="shared" ref="S11:S12" si="21">Q11-R11</f>
        <v>594.79</v>
      </c>
      <c r="T11" s="468">
        <f t="shared" ref="T11:T12" si="22">VLOOKUP(Q11,Tarifa1,3)</f>
        <v>0.10879999999999999</v>
      </c>
      <c r="U11" s="467">
        <f t="shared" ref="U11:U12" si="23">S11*T11</f>
        <v>64.713151999999994</v>
      </c>
      <c r="V11" s="467">
        <f t="shared" ref="V11:V12" si="24">VLOOKUP(Q11,Tarifa1,2)</f>
        <v>123.62</v>
      </c>
      <c r="W11" s="467">
        <f t="shared" ref="W11:W12" si="25">U11+V11</f>
        <v>188.33315199999998</v>
      </c>
      <c r="X11" s="467">
        <f t="shared" ref="X11:X12" si="26">VLOOKUP(Q11,Credito1,2)</f>
        <v>147.315</v>
      </c>
      <c r="Y11" s="467">
        <f t="shared" ref="Y11:Y12" si="27">W11-X11</f>
        <v>41.018151999999986</v>
      </c>
      <c r="Z11" s="464"/>
      <c r="AA11" s="473">
        <f t="shared" si="13"/>
        <v>0</v>
      </c>
      <c r="AB11" s="466">
        <f t="shared" ref="AB11:AB12" si="28">IF(Y11&lt;0,0,Y11)</f>
        <v>41.018151999999986</v>
      </c>
      <c r="AC11" s="466">
        <v>0</v>
      </c>
      <c r="AD11" s="465">
        <v>0</v>
      </c>
      <c r="AE11" s="465">
        <v>0</v>
      </c>
      <c r="AF11" s="465">
        <v>0</v>
      </c>
      <c r="AG11" s="465">
        <v>275.74</v>
      </c>
      <c r="AH11" s="466">
        <f t="shared" si="14"/>
        <v>316.758152</v>
      </c>
      <c r="AI11" s="562">
        <f t="shared" ref="AI11:AI12" si="29">N11+AA11-AH11</f>
        <v>2383.2418480000001</v>
      </c>
      <c r="AJ11" s="111"/>
      <c r="AK11" s="52"/>
      <c r="AL11" s="111">
        <v>57</v>
      </c>
      <c r="AM11" s="111">
        <f t="shared" ref="AM11:AM12" si="30">-AL11-AA11</f>
        <v>-57</v>
      </c>
    </row>
    <row r="12" spans="1:39" s="140" customFormat="1" ht="45" customHeight="1">
      <c r="A12" s="7"/>
      <c r="B12" s="561">
        <v>4</v>
      </c>
      <c r="C12" s="474" t="s">
        <v>240</v>
      </c>
      <c r="D12" s="461" t="s">
        <v>239</v>
      </c>
      <c r="E12" s="462">
        <v>15</v>
      </c>
      <c r="F12" s="463">
        <v>180</v>
      </c>
      <c r="G12" s="471">
        <f t="shared" si="15"/>
        <v>2700</v>
      </c>
      <c r="H12" s="472">
        <v>0</v>
      </c>
      <c r="I12" s="472">
        <f t="shared" si="16"/>
        <v>0</v>
      </c>
      <c r="J12" s="472">
        <v>0</v>
      </c>
      <c r="K12" s="472">
        <v>0</v>
      </c>
      <c r="L12" s="472">
        <v>0</v>
      </c>
      <c r="M12" s="472">
        <v>0</v>
      </c>
      <c r="N12" s="466">
        <f t="shared" si="17"/>
        <v>2700</v>
      </c>
      <c r="O12" s="466"/>
      <c r="P12" s="467">
        <f t="shared" si="18"/>
        <v>0</v>
      </c>
      <c r="Q12" s="467">
        <f t="shared" si="19"/>
        <v>2700</v>
      </c>
      <c r="R12" s="467">
        <f t="shared" si="20"/>
        <v>2105.21</v>
      </c>
      <c r="S12" s="467">
        <f t="shared" si="21"/>
        <v>594.79</v>
      </c>
      <c r="T12" s="468">
        <f t="shared" si="22"/>
        <v>0.10879999999999999</v>
      </c>
      <c r="U12" s="467">
        <f t="shared" si="23"/>
        <v>64.713151999999994</v>
      </c>
      <c r="V12" s="467">
        <f t="shared" si="24"/>
        <v>123.62</v>
      </c>
      <c r="W12" s="467">
        <f t="shared" si="25"/>
        <v>188.33315199999998</v>
      </c>
      <c r="X12" s="467">
        <f t="shared" si="26"/>
        <v>147.315</v>
      </c>
      <c r="Y12" s="467">
        <f t="shared" si="27"/>
        <v>41.018151999999986</v>
      </c>
      <c r="Z12" s="464"/>
      <c r="AA12" s="473">
        <f t="shared" si="13"/>
        <v>0</v>
      </c>
      <c r="AB12" s="466">
        <f t="shared" si="28"/>
        <v>41.018151999999986</v>
      </c>
      <c r="AC12" s="466">
        <v>0</v>
      </c>
      <c r="AD12" s="465">
        <v>0</v>
      </c>
      <c r="AE12" s="465">
        <v>0</v>
      </c>
      <c r="AF12" s="465">
        <v>0</v>
      </c>
      <c r="AG12" s="465">
        <v>0</v>
      </c>
      <c r="AH12" s="466">
        <f t="shared" si="14"/>
        <v>41.018151999999986</v>
      </c>
      <c r="AI12" s="562">
        <f t="shared" si="29"/>
        <v>2658.9818479999999</v>
      </c>
      <c r="AJ12" s="111"/>
      <c r="AK12" s="52"/>
      <c r="AL12" s="111">
        <v>58</v>
      </c>
      <c r="AM12" s="111">
        <f t="shared" si="30"/>
        <v>-58</v>
      </c>
    </row>
    <row r="13" spans="1:39" s="140" customFormat="1" ht="45" customHeight="1">
      <c r="A13" s="7"/>
      <c r="B13" s="561">
        <v>5</v>
      </c>
      <c r="C13" s="460" t="s">
        <v>241</v>
      </c>
      <c r="D13" s="461" t="s">
        <v>384</v>
      </c>
      <c r="E13" s="462">
        <v>15</v>
      </c>
      <c r="F13" s="463">
        <v>260</v>
      </c>
      <c r="G13" s="471">
        <f t="shared" ref="G13:G17" si="31">E13*F13</f>
        <v>3900</v>
      </c>
      <c r="H13" s="472">
        <v>0</v>
      </c>
      <c r="I13" s="472">
        <f t="shared" ref="I13:I17" si="32">H13</f>
        <v>0</v>
      </c>
      <c r="J13" s="472">
        <v>0</v>
      </c>
      <c r="K13" s="472">
        <v>0</v>
      </c>
      <c r="L13" s="472">
        <v>0</v>
      </c>
      <c r="M13" s="472">
        <v>0</v>
      </c>
      <c r="N13" s="466">
        <f t="shared" ref="N13:N17" si="33">SUM(G13:M13)</f>
        <v>3900</v>
      </c>
      <c r="O13" s="466"/>
      <c r="P13" s="467">
        <f t="shared" ref="P13:P17" si="34">IF(F13=47.16,0,IF(F13&gt;47.16,K13*0.5,0))</f>
        <v>0</v>
      </c>
      <c r="Q13" s="467">
        <f t="shared" ref="Q13:Q17" si="35">G13+H13+I13+L13+P13+J13</f>
        <v>3900</v>
      </c>
      <c r="R13" s="467">
        <f t="shared" ref="R13:R17" si="36">VLOOKUP(Q13,Tarifa1,1)</f>
        <v>3699.7150000000001</v>
      </c>
      <c r="S13" s="467">
        <f t="shared" ref="S13:S17" si="37">Q13-R13</f>
        <v>200.28499999999985</v>
      </c>
      <c r="T13" s="468">
        <f t="shared" ref="T13:T17" si="38">VLOOKUP(Q13,Tarifa1,3)</f>
        <v>0.16</v>
      </c>
      <c r="U13" s="467">
        <f t="shared" ref="U13:U17" si="39">S13*T13</f>
        <v>32.045599999999979</v>
      </c>
      <c r="V13" s="467">
        <f t="shared" ref="V13:V17" si="40">VLOOKUP(Q13,Tarifa1,2)</f>
        <v>297.10500000000002</v>
      </c>
      <c r="W13" s="467">
        <f t="shared" ref="W13:W17" si="41">U13+V13</f>
        <v>329.1506</v>
      </c>
      <c r="X13" s="467">
        <f t="shared" ref="X13:X17" si="42">VLOOKUP(Q13,Credito1,2)</f>
        <v>0</v>
      </c>
      <c r="Y13" s="467">
        <f t="shared" ref="Y13:Y17" si="43">W13-X13</f>
        <v>329.1506</v>
      </c>
      <c r="Z13" s="464"/>
      <c r="AA13" s="473">
        <f t="shared" ref="AA13:AA17" si="44">-IF(Y13&gt;0,0,Y13)</f>
        <v>0</v>
      </c>
      <c r="AB13" s="466">
        <f t="shared" ref="AB13:AB17" si="45">IF(Y13&lt;0,0,Y13)</f>
        <v>329.1506</v>
      </c>
      <c r="AC13" s="466">
        <v>0</v>
      </c>
      <c r="AD13" s="465">
        <v>0</v>
      </c>
      <c r="AE13" s="465">
        <v>0</v>
      </c>
      <c r="AF13" s="465">
        <v>0</v>
      </c>
      <c r="AG13" s="465">
        <v>0</v>
      </c>
      <c r="AH13" s="466">
        <f t="shared" si="14"/>
        <v>329.1506</v>
      </c>
      <c r="AI13" s="562">
        <f t="shared" ref="AI13:AI17" si="46">N13+AA13-AH13</f>
        <v>3570.8494000000001</v>
      </c>
      <c r="AJ13" s="111"/>
      <c r="AK13" s="52"/>
      <c r="AL13" s="111">
        <v>59</v>
      </c>
      <c r="AM13" s="111">
        <f t="shared" ref="AM13" si="47">-AL13-AA13</f>
        <v>-59</v>
      </c>
    </row>
    <row r="14" spans="1:39" s="140" customFormat="1" ht="45" customHeight="1">
      <c r="A14" s="7"/>
      <c r="B14" s="561">
        <v>6</v>
      </c>
      <c r="C14" s="474" t="s">
        <v>260</v>
      </c>
      <c r="D14" s="461" t="s">
        <v>167</v>
      </c>
      <c r="E14" s="462">
        <v>15</v>
      </c>
      <c r="F14" s="463">
        <v>180</v>
      </c>
      <c r="G14" s="471">
        <f t="shared" si="31"/>
        <v>2700</v>
      </c>
      <c r="H14" s="472">
        <v>0</v>
      </c>
      <c r="I14" s="472">
        <f t="shared" si="32"/>
        <v>0</v>
      </c>
      <c r="J14" s="472">
        <v>0</v>
      </c>
      <c r="K14" s="472">
        <v>0</v>
      </c>
      <c r="L14" s="472">
        <v>0</v>
      </c>
      <c r="M14" s="472">
        <v>0</v>
      </c>
      <c r="N14" s="466">
        <f t="shared" si="33"/>
        <v>2700</v>
      </c>
      <c r="O14" s="466"/>
      <c r="P14" s="467">
        <f t="shared" si="34"/>
        <v>0</v>
      </c>
      <c r="Q14" s="467">
        <f t="shared" si="35"/>
        <v>2700</v>
      </c>
      <c r="R14" s="467">
        <f t="shared" si="36"/>
        <v>2105.21</v>
      </c>
      <c r="S14" s="467">
        <f t="shared" si="37"/>
        <v>594.79</v>
      </c>
      <c r="T14" s="468">
        <f t="shared" si="38"/>
        <v>0.10879999999999999</v>
      </c>
      <c r="U14" s="467">
        <f t="shared" si="39"/>
        <v>64.713151999999994</v>
      </c>
      <c r="V14" s="467">
        <f t="shared" si="40"/>
        <v>123.62</v>
      </c>
      <c r="W14" s="467">
        <f t="shared" si="41"/>
        <v>188.33315199999998</v>
      </c>
      <c r="X14" s="467">
        <f t="shared" si="42"/>
        <v>147.315</v>
      </c>
      <c r="Y14" s="467">
        <f t="shared" si="43"/>
        <v>41.018151999999986</v>
      </c>
      <c r="Z14" s="464"/>
      <c r="AA14" s="473">
        <f t="shared" si="44"/>
        <v>0</v>
      </c>
      <c r="AB14" s="466">
        <f t="shared" si="45"/>
        <v>41.018151999999986</v>
      </c>
      <c r="AC14" s="466">
        <v>0</v>
      </c>
      <c r="AD14" s="465">
        <v>0</v>
      </c>
      <c r="AE14" s="465">
        <v>0</v>
      </c>
      <c r="AF14" s="465">
        <v>0</v>
      </c>
      <c r="AG14" s="465">
        <v>298.08999999999997</v>
      </c>
      <c r="AH14" s="466">
        <f t="shared" si="14"/>
        <v>339.10815199999996</v>
      </c>
      <c r="AI14" s="562">
        <f t="shared" si="46"/>
        <v>2360.8918480000002</v>
      </c>
      <c r="AJ14" s="111"/>
      <c r="AK14" s="52"/>
      <c r="AL14" s="111"/>
      <c r="AM14" s="111"/>
    </row>
    <row r="15" spans="1:39" s="140" customFormat="1" ht="45" customHeight="1">
      <c r="A15" s="7"/>
      <c r="B15" s="561">
        <v>7</v>
      </c>
      <c r="C15" s="460" t="s">
        <v>261</v>
      </c>
      <c r="D15" s="461" t="s">
        <v>239</v>
      </c>
      <c r="E15" s="462">
        <v>15</v>
      </c>
      <c r="F15" s="463">
        <v>180</v>
      </c>
      <c r="G15" s="471">
        <f t="shared" si="31"/>
        <v>2700</v>
      </c>
      <c r="H15" s="472">
        <v>0</v>
      </c>
      <c r="I15" s="472">
        <f t="shared" si="32"/>
        <v>0</v>
      </c>
      <c r="J15" s="472">
        <v>0</v>
      </c>
      <c r="K15" s="472">
        <v>0</v>
      </c>
      <c r="L15" s="472">
        <v>0</v>
      </c>
      <c r="M15" s="472">
        <v>0</v>
      </c>
      <c r="N15" s="466">
        <f t="shared" si="33"/>
        <v>2700</v>
      </c>
      <c r="O15" s="466"/>
      <c r="P15" s="467">
        <f t="shared" si="34"/>
        <v>0</v>
      </c>
      <c r="Q15" s="467">
        <f t="shared" si="35"/>
        <v>2700</v>
      </c>
      <c r="R15" s="467">
        <f t="shared" si="36"/>
        <v>2105.21</v>
      </c>
      <c r="S15" s="467">
        <f t="shared" si="37"/>
        <v>594.79</v>
      </c>
      <c r="T15" s="468">
        <f t="shared" si="38"/>
        <v>0.10879999999999999</v>
      </c>
      <c r="U15" s="467">
        <f t="shared" si="39"/>
        <v>64.713151999999994</v>
      </c>
      <c r="V15" s="467">
        <f t="shared" si="40"/>
        <v>123.62</v>
      </c>
      <c r="W15" s="467">
        <f t="shared" si="41"/>
        <v>188.33315199999998</v>
      </c>
      <c r="X15" s="467">
        <f t="shared" si="42"/>
        <v>147.315</v>
      </c>
      <c r="Y15" s="467">
        <f t="shared" si="43"/>
        <v>41.018151999999986</v>
      </c>
      <c r="Z15" s="464"/>
      <c r="AA15" s="473">
        <f t="shared" si="44"/>
        <v>0</v>
      </c>
      <c r="AB15" s="466">
        <f t="shared" si="45"/>
        <v>41.018151999999986</v>
      </c>
      <c r="AC15" s="466">
        <v>0</v>
      </c>
      <c r="AD15" s="465">
        <v>0</v>
      </c>
      <c r="AE15" s="465">
        <v>0</v>
      </c>
      <c r="AF15" s="465">
        <v>0</v>
      </c>
      <c r="AG15" s="465">
        <v>0</v>
      </c>
      <c r="AH15" s="466">
        <f t="shared" si="14"/>
        <v>41.018151999999986</v>
      </c>
      <c r="AI15" s="562">
        <f t="shared" si="46"/>
        <v>2658.9818479999999</v>
      </c>
      <c r="AJ15" s="111"/>
      <c r="AK15" s="52"/>
      <c r="AL15" s="111"/>
      <c r="AM15" s="111"/>
    </row>
    <row r="16" spans="1:39" s="140" customFormat="1" ht="45" customHeight="1">
      <c r="A16" s="7"/>
      <c r="B16" s="561">
        <v>8</v>
      </c>
      <c r="C16" s="460" t="s">
        <v>536</v>
      </c>
      <c r="D16" s="461" t="s">
        <v>167</v>
      </c>
      <c r="E16" s="462">
        <v>15</v>
      </c>
      <c r="F16" s="463">
        <v>180</v>
      </c>
      <c r="G16" s="471">
        <f t="shared" ref="G16" si="48">E16*F16</f>
        <v>2700</v>
      </c>
      <c r="H16" s="472">
        <v>0</v>
      </c>
      <c r="I16" s="472">
        <f t="shared" ref="I16" si="49">H16</f>
        <v>0</v>
      </c>
      <c r="J16" s="472">
        <v>0</v>
      </c>
      <c r="K16" s="472">
        <v>0</v>
      </c>
      <c r="L16" s="472">
        <v>0</v>
      </c>
      <c r="M16" s="472">
        <v>0</v>
      </c>
      <c r="N16" s="466">
        <f t="shared" ref="N16" si="50">SUM(G16:M16)</f>
        <v>2700</v>
      </c>
      <c r="O16" s="466"/>
      <c r="P16" s="467">
        <f t="shared" ref="P16" si="51">IF(F16=47.16,0,IF(F16&gt;47.16,K16*0.5,0))</f>
        <v>0</v>
      </c>
      <c r="Q16" s="467">
        <f t="shared" ref="Q16" si="52">G16+H16+I16+L16+P16+J16</f>
        <v>2700</v>
      </c>
      <c r="R16" s="467">
        <f t="shared" ref="R16" si="53">VLOOKUP(Q16,Tarifa1,1)</f>
        <v>2105.21</v>
      </c>
      <c r="S16" s="467">
        <f t="shared" ref="S16" si="54">Q16-R16</f>
        <v>594.79</v>
      </c>
      <c r="T16" s="468">
        <f t="shared" ref="T16" si="55">VLOOKUP(Q16,Tarifa1,3)</f>
        <v>0.10879999999999999</v>
      </c>
      <c r="U16" s="467">
        <f t="shared" ref="U16" si="56">S16*T16</f>
        <v>64.713151999999994</v>
      </c>
      <c r="V16" s="467">
        <f t="shared" ref="V16" si="57">VLOOKUP(Q16,Tarifa1,2)</f>
        <v>123.62</v>
      </c>
      <c r="W16" s="467">
        <f t="shared" ref="W16" si="58">U16+V16</f>
        <v>188.33315199999998</v>
      </c>
      <c r="X16" s="467">
        <f t="shared" ref="X16" si="59">VLOOKUP(Q16,Credito1,2)</f>
        <v>147.315</v>
      </c>
      <c r="Y16" s="467">
        <f t="shared" ref="Y16" si="60">W16-X16</f>
        <v>41.018151999999986</v>
      </c>
      <c r="Z16" s="464"/>
      <c r="AA16" s="473">
        <f t="shared" ref="AA16" si="61">-IF(Y16&gt;0,0,Y16)</f>
        <v>0</v>
      </c>
      <c r="AB16" s="466">
        <f t="shared" ref="AB16" si="62">IF(Y16&lt;0,0,Y16)</f>
        <v>41.018151999999986</v>
      </c>
      <c r="AC16" s="466">
        <v>0</v>
      </c>
      <c r="AD16" s="465">
        <v>0</v>
      </c>
      <c r="AE16" s="465">
        <v>0</v>
      </c>
      <c r="AF16" s="465">
        <v>0</v>
      </c>
      <c r="AG16" s="465">
        <v>0</v>
      </c>
      <c r="AH16" s="466">
        <f t="shared" si="14"/>
        <v>41.018151999999986</v>
      </c>
      <c r="AI16" s="562">
        <f t="shared" ref="AI16" si="63">N16+AA16-AH16</f>
        <v>2658.9818479999999</v>
      </c>
      <c r="AJ16" s="111"/>
      <c r="AK16" s="52"/>
      <c r="AL16" s="111"/>
      <c r="AM16" s="111"/>
    </row>
    <row r="17" spans="1:39" s="140" customFormat="1" ht="45" customHeight="1">
      <c r="A17" s="7"/>
      <c r="B17" s="561">
        <v>9</v>
      </c>
      <c r="C17" s="460" t="s">
        <v>262</v>
      </c>
      <c r="D17" s="461" t="s">
        <v>167</v>
      </c>
      <c r="E17" s="462">
        <v>15</v>
      </c>
      <c r="F17" s="463">
        <v>180</v>
      </c>
      <c r="G17" s="471">
        <f t="shared" si="31"/>
        <v>2700</v>
      </c>
      <c r="H17" s="472">
        <v>0</v>
      </c>
      <c r="I17" s="472">
        <f t="shared" si="32"/>
        <v>0</v>
      </c>
      <c r="J17" s="472">
        <v>0</v>
      </c>
      <c r="K17" s="472">
        <v>0</v>
      </c>
      <c r="L17" s="472">
        <v>0</v>
      </c>
      <c r="M17" s="472">
        <v>0</v>
      </c>
      <c r="N17" s="466">
        <f t="shared" si="33"/>
        <v>2700</v>
      </c>
      <c r="O17" s="466"/>
      <c r="P17" s="467">
        <f t="shared" si="34"/>
        <v>0</v>
      </c>
      <c r="Q17" s="467">
        <f t="shared" si="35"/>
        <v>2700</v>
      </c>
      <c r="R17" s="467">
        <f t="shared" si="36"/>
        <v>2105.21</v>
      </c>
      <c r="S17" s="467">
        <f t="shared" si="37"/>
        <v>594.79</v>
      </c>
      <c r="T17" s="468">
        <f t="shared" si="38"/>
        <v>0.10879999999999999</v>
      </c>
      <c r="U17" s="467">
        <f t="shared" si="39"/>
        <v>64.713151999999994</v>
      </c>
      <c r="V17" s="467">
        <f t="shared" si="40"/>
        <v>123.62</v>
      </c>
      <c r="W17" s="467">
        <f t="shared" si="41"/>
        <v>188.33315199999998</v>
      </c>
      <c r="X17" s="467">
        <f t="shared" si="42"/>
        <v>147.315</v>
      </c>
      <c r="Y17" s="467">
        <f t="shared" si="43"/>
        <v>41.018151999999986</v>
      </c>
      <c r="Z17" s="464"/>
      <c r="AA17" s="473">
        <f t="shared" si="44"/>
        <v>0</v>
      </c>
      <c r="AB17" s="466">
        <f t="shared" si="45"/>
        <v>41.018151999999986</v>
      </c>
      <c r="AC17" s="466">
        <v>0</v>
      </c>
      <c r="AD17" s="465">
        <v>0</v>
      </c>
      <c r="AE17" s="465">
        <v>0</v>
      </c>
      <c r="AF17" s="465">
        <v>0</v>
      </c>
      <c r="AG17" s="465">
        <v>0</v>
      </c>
      <c r="AH17" s="466">
        <f t="shared" si="14"/>
        <v>41.018151999999986</v>
      </c>
      <c r="AI17" s="562">
        <f t="shared" si="46"/>
        <v>2658.9818479999999</v>
      </c>
      <c r="AJ17" s="111"/>
      <c r="AK17" s="52"/>
      <c r="AL17" s="111"/>
      <c r="AM17" s="111"/>
    </row>
    <row r="18" spans="1:39" s="140" customFormat="1">
      <c r="A18" s="7"/>
      <c r="B18" s="529"/>
      <c r="C18" s="530"/>
      <c r="D18" s="530"/>
      <c r="E18" s="529"/>
      <c r="F18" s="531"/>
      <c r="G18" s="532"/>
      <c r="H18" s="533"/>
      <c r="I18" s="533"/>
      <c r="J18" s="533"/>
      <c r="K18" s="533"/>
      <c r="L18" s="533"/>
      <c r="M18" s="533"/>
      <c r="N18" s="557"/>
      <c r="O18" s="216"/>
      <c r="P18" s="558"/>
      <c r="Q18" s="559"/>
      <c r="R18" s="559"/>
      <c r="S18" s="559"/>
      <c r="T18" s="559"/>
      <c r="U18" s="559"/>
      <c r="V18" s="559"/>
      <c r="W18" s="559"/>
      <c r="X18" s="559"/>
      <c r="Y18" s="559"/>
      <c r="Z18" s="219"/>
      <c r="AA18" s="557"/>
      <c r="AB18" s="557"/>
      <c r="AC18" s="557"/>
      <c r="AD18" s="557"/>
      <c r="AE18" s="557"/>
      <c r="AF18" s="557"/>
      <c r="AG18" s="557"/>
      <c r="AH18" s="557"/>
      <c r="AI18" s="560"/>
      <c r="AJ18" s="105"/>
      <c r="AK18" s="7"/>
      <c r="AL18" s="105"/>
      <c r="AM18" s="105"/>
    </row>
    <row r="19" spans="1:39" s="140" customFormat="1">
      <c r="A19" s="7"/>
      <c r="B19" s="93"/>
      <c r="C19" s="93"/>
      <c r="D19" s="93"/>
      <c r="E19" s="92"/>
      <c r="F19" s="93"/>
      <c r="G19" s="95"/>
      <c r="H19" s="95"/>
      <c r="I19" s="95"/>
      <c r="J19" s="95"/>
      <c r="K19" s="95"/>
      <c r="L19" s="95"/>
      <c r="M19" s="95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98"/>
      <c r="AK19" s="7"/>
      <c r="AL19" s="98"/>
      <c r="AM19" s="98"/>
    </row>
    <row r="20" spans="1:39" s="140" customFormat="1" ht="15.75" thickBot="1">
      <c r="A20" s="7"/>
      <c r="B20" s="788" t="s">
        <v>51</v>
      </c>
      <c r="C20" s="789"/>
      <c r="D20" s="789"/>
      <c r="E20" s="789"/>
      <c r="F20" s="790"/>
      <c r="G20" s="114">
        <f t="shared" ref="G20:N20" si="64">SUM(G8:G19)</f>
        <v>25725</v>
      </c>
      <c r="H20" s="114">
        <f t="shared" si="64"/>
        <v>0</v>
      </c>
      <c r="I20" s="114">
        <f t="shared" si="64"/>
        <v>0</v>
      </c>
      <c r="J20" s="114">
        <f t="shared" si="64"/>
        <v>0</v>
      </c>
      <c r="K20" s="114">
        <f t="shared" si="64"/>
        <v>0</v>
      </c>
      <c r="L20" s="114">
        <f t="shared" si="64"/>
        <v>0</v>
      </c>
      <c r="M20" s="114">
        <f t="shared" si="64"/>
        <v>0</v>
      </c>
      <c r="N20" s="182">
        <f t="shared" si="64"/>
        <v>25725</v>
      </c>
      <c r="O20" s="183"/>
      <c r="P20" s="184">
        <f t="shared" ref="P20:Y20" si="65">SUM(P8:P19)</f>
        <v>0</v>
      </c>
      <c r="Q20" s="184">
        <f t="shared" si="65"/>
        <v>25725</v>
      </c>
      <c r="R20" s="184">
        <f t="shared" si="65"/>
        <v>20541.394999999997</v>
      </c>
      <c r="S20" s="184">
        <f t="shared" si="65"/>
        <v>5183.6049999999996</v>
      </c>
      <c r="T20" s="184">
        <f t="shared" si="65"/>
        <v>1.0304</v>
      </c>
      <c r="U20" s="184">
        <f t="shared" si="65"/>
        <v>574.23081599999989</v>
      </c>
      <c r="V20" s="184">
        <f t="shared" si="65"/>
        <v>1286.0650000000001</v>
      </c>
      <c r="W20" s="184">
        <f t="shared" si="65"/>
        <v>1860.2958159999996</v>
      </c>
      <c r="X20" s="184">
        <f t="shared" si="65"/>
        <v>1178.5200000000002</v>
      </c>
      <c r="Y20" s="184">
        <f t="shared" si="65"/>
        <v>681.77581599999985</v>
      </c>
      <c r="Z20" s="183"/>
      <c r="AA20" s="182">
        <f>SUM(AA8:AA17)</f>
        <v>0</v>
      </c>
      <c r="AB20" s="182">
        <f t="shared" ref="AB20:AI20" si="66">SUM(AB8:AB19)</f>
        <v>681.77581599999985</v>
      </c>
      <c r="AC20" s="182">
        <f t="shared" si="66"/>
        <v>0</v>
      </c>
      <c r="AD20" s="182">
        <f t="shared" si="66"/>
        <v>0</v>
      </c>
      <c r="AE20" s="182">
        <f t="shared" si="66"/>
        <v>0</v>
      </c>
      <c r="AF20" s="182">
        <f t="shared" si="66"/>
        <v>0</v>
      </c>
      <c r="AG20" s="182">
        <f t="shared" si="66"/>
        <v>1123.6599999999999</v>
      </c>
      <c r="AH20" s="182">
        <f t="shared" si="66"/>
        <v>1805.4358160000002</v>
      </c>
      <c r="AI20" s="182">
        <f t="shared" si="66"/>
        <v>23919.564183999999</v>
      </c>
      <c r="AJ20" s="114"/>
      <c r="AK20" s="7"/>
      <c r="AL20" s="114">
        <f t="shared" ref="AL20:AM20" si="67">SUM(AL8:AL19)</f>
        <v>329</v>
      </c>
      <c r="AM20" s="114">
        <f t="shared" si="67"/>
        <v>-222.48369600000001</v>
      </c>
    </row>
    <row r="21" spans="1:39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225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4" spans="1:39">
      <c r="C24" s="52"/>
      <c r="D24" s="52"/>
    </row>
    <row r="25" spans="1:39">
      <c r="C25" s="52"/>
      <c r="D25" s="52"/>
    </row>
    <row r="26" spans="1:39" ht="36.75" customHeight="1">
      <c r="C26" s="52"/>
      <c r="D26" s="619"/>
    </row>
    <row r="28" spans="1:39">
      <c r="C28" s="144"/>
      <c r="D28" s="144"/>
    </row>
  </sheetData>
  <mergeCells count="6">
    <mergeCell ref="B20:F20"/>
    <mergeCell ref="B2:AI2"/>
    <mergeCell ref="B3:AI3"/>
    <mergeCell ref="G4:N4"/>
    <mergeCell ref="R4:W4"/>
    <mergeCell ref="AB4:AH4"/>
  </mergeCells>
  <pageMargins left="0" right="0" top="0.55118110236220474" bottom="0" header="0.31496062992125984" footer="0.31496062992125984"/>
  <pageSetup paperSize="5" scale="6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8"/>
  <sheetViews>
    <sheetView showGridLines="0" zoomScale="64" zoomScaleNormal="64" workbookViewId="0">
      <selection activeCell="N12" sqref="N12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9.140625" style="7" bestFit="1" customWidth="1"/>
    <col min="29" max="29" width="11.28515625" style="7" hidden="1" customWidth="1"/>
    <col min="30" max="31" width="10.42578125" style="7" hidden="1" customWidth="1"/>
    <col min="32" max="32" width="15.140625" style="7" bestFit="1" customWidth="1"/>
    <col min="33" max="33" width="11.7109375" style="7" customWidth="1"/>
    <col min="34" max="34" width="11.140625" style="7" customWidth="1"/>
    <col min="35" max="35" width="13.42578125" style="7" customWidth="1"/>
    <col min="36" max="36" width="37.5703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518</v>
      </c>
      <c r="AG5" s="80" t="s">
        <v>521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523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84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85"/>
      <c r="AI7" s="116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147</v>
      </c>
      <c r="D8" s="148" t="s">
        <v>85</v>
      </c>
      <c r="E8" s="109">
        <v>15</v>
      </c>
      <c r="F8" s="142">
        <v>206</v>
      </c>
      <c r="G8" s="117">
        <f t="shared" ref="G8:G10" si="0">E8*F8</f>
        <v>3090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3090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3090</v>
      </c>
      <c r="R8" s="112">
        <f t="shared" ref="R8:R10" si="4">VLOOKUP(Q8,Tarifa1,1)</f>
        <v>2105.21</v>
      </c>
      <c r="S8" s="112">
        <f t="shared" ref="S8:S10" si="5">Q8-R8</f>
        <v>984.79</v>
      </c>
      <c r="T8" s="113">
        <f t="shared" ref="T8:T10" si="6">VLOOKUP(Q8,Tarifa1,3)</f>
        <v>0.10879999999999999</v>
      </c>
      <c r="U8" s="112">
        <f t="shared" ref="U8:U10" si="7">S8*T8</f>
        <v>107.145152</v>
      </c>
      <c r="V8" s="112">
        <f t="shared" ref="V8:V10" si="8">VLOOKUP(Q8,Tarifa1,2)</f>
        <v>123.62</v>
      </c>
      <c r="W8" s="112">
        <f t="shared" ref="W8:W10" si="9">U8+V8</f>
        <v>230.765152</v>
      </c>
      <c r="X8" s="112">
        <f t="shared" ref="X8:X10" si="10">VLOOKUP(Q8,Credito1,2)</f>
        <v>147.315</v>
      </c>
      <c r="Y8" s="112">
        <f t="shared" ref="Y8:Y10" si="11">W8-X8</f>
        <v>83.450152000000003</v>
      </c>
      <c r="Z8" s="131"/>
      <c r="AA8" s="111">
        <f t="shared" ref="AA8:AA10" si="12">-IF(Y8&gt;0,0,Y8)</f>
        <v>0</v>
      </c>
      <c r="AB8" s="111">
        <f t="shared" ref="AB8:AB10" si="13">IF(Y8&lt;0,0,Y8)</f>
        <v>83.450152000000003</v>
      </c>
      <c r="AC8" s="111">
        <v>0</v>
      </c>
      <c r="AD8" s="110">
        <v>0</v>
      </c>
      <c r="AE8" s="110">
        <v>0</v>
      </c>
      <c r="AF8" s="110">
        <v>0</v>
      </c>
      <c r="AG8" s="110">
        <v>0</v>
      </c>
      <c r="AH8" s="111">
        <f>SUM(AB8:AG8)</f>
        <v>83.450152000000003</v>
      </c>
      <c r="AI8" s="111">
        <f t="shared" ref="AI8:AI10" si="14">N8+AA8-AH8</f>
        <v>3006.5498480000001</v>
      </c>
      <c r="AJ8" s="111"/>
      <c r="AK8" s="52"/>
      <c r="AL8" s="111">
        <v>73</v>
      </c>
      <c r="AM8" s="111">
        <f>AB8-AL8</f>
        <v>10.450152000000003</v>
      </c>
    </row>
    <row r="9" spans="1:39" s="140" customFormat="1" ht="45" customHeight="1">
      <c r="A9" s="7"/>
      <c r="B9" s="108">
        <v>2</v>
      </c>
      <c r="C9" s="147" t="s">
        <v>148</v>
      </c>
      <c r="D9" s="148" t="s">
        <v>385</v>
      </c>
      <c r="E9" s="109">
        <v>15</v>
      </c>
      <c r="F9" s="142">
        <v>167</v>
      </c>
      <c r="G9" s="117">
        <f t="shared" si="0"/>
        <v>2505</v>
      </c>
      <c r="H9" s="110">
        <v>0</v>
      </c>
      <c r="I9" s="110">
        <f t="shared" ref="I9:I16" si="15"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2505</v>
      </c>
      <c r="O9" s="134"/>
      <c r="P9" s="112">
        <f t="shared" si="2"/>
        <v>0</v>
      </c>
      <c r="Q9" s="112">
        <f t="shared" si="3"/>
        <v>2505</v>
      </c>
      <c r="R9" s="112">
        <f t="shared" si="4"/>
        <v>2105.21</v>
      </c>
      <c r="S9" s="112">
        <f t="shared" si="5"/>
        <v>399.78999999999996</v>
      </c>
      <c r="T9" s="113">
        <f t="shared" si="6"/>
        <v>0.10879999999999999</v>
      </c>
      <c r="U9" s="112">
        <f t="shared" si="7"/>
        <v>43.497151999999993</v>
      </c>
      <c r="V9" s="112">
        <f t="shared" si="8"/>
        <v>123.62</v>
      </c>
      <c r="W9" s="112">
        <f t="shared" si="9"/>
        <v>167.117152</v>
      </c>
      <c r="X9" s="112">
        <f t="shared" si="10"/>
        <v>162.435</v>
      </c>
      <c r="Y9" s="112">
        <f t="shared" si="11"/>
        <v>4.6821520000000021</v>
      </c>
      <c r="Z9" s="131"/>
      <c r="AA9" s="111">
        <f t="shared" si="12"/>
        <v>0</v>
      </c>
      <c r="AB9" s="111">
        <f t="shared" si="13"/>
        <v>4.6821520000000021</v>
      </c>
      <c r="AC9" s="111">
        <v>0</v>
      </c>
      <c r="AD9" s="110">
        <v>0</v>
      </c>
      <c r="AE9" s="110">
        <v>0</v>
      </c>
      <c r="AF9" s="139">
        <v>0</v>
      </c>
      <c r="AG9" s="139">
        <v>0</v>
      </c>
      <c r="AH9" s="111">
        <f t="shared" ref="AH9:AH16" si="16">SUM(AB9:AG9)</f>
        <v>4.6821520000000021</v>
      </c>
      <c r="AI9" s="111">
        <f t="shared" si="14"/>
        <v>2500.3178480000001</v>
      </c>
      <c r="AJ9" s="111"/>
      <c r="AK9" s="52"/>
      <c r="AL9" s="111">
        <v>-7</v>
      </c>
      <c r="AM9" s="111">
        <f t="shared" ref="AM9:AM10" si="17">-AL9-AA9</f>
        <v>7</v>
      </c>
    </row>
    <row r="10" spans="1:39" s="140" customFormat="1" ht="45" customHeight="1">
      <c r="A10" s="7"/>
      <c r="B10" s="108">
        <v>3</v>
      </c>
      <c r="C10" s="147" t="s">
        <v>149</v>
      </c>
      <c r="D10" s="148" t="s">
        <v>150</v>
      </c>
      <c r="E10" s="109">
        <v>15</v>
      </c>
      <c r="F10" s="142">
        <v>131</v>
      </c>
      <c r="G10" s="117">
        <f t="shared" si="0"/>
        <v>1965</v>
      </c>
      <c r="H10" s="110">
        <v>0</v>
      </c>
      <c r="I10" s="110">
        <f t="shared" si="15"/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1965</v>
      </c>
      <c r="O10" s="134"/>
      <c r="P10" s="112">
        <f t="shared" si="2"/>
        <v>0</v>
      </c>
      <c r="Q10" s="112">
        <f t="shared" si="3"/>
        <v>1965</v>
      </c>
      <c r="R10" s="112">
        <f t="shared" si="4"/>
        <v>248.04</v>
      </c>
      <c r="S10" s="112">
        <f t="shared" si="5"/>
        <v>1716.96</v>
      </c>
      <c r="T10" s="113">
        <f t="shared" si="6"/>
        <v>6.4000000000000001E-2</v>
      </c>
      <c r="U10" s="112">
        <f t="shared" si="7"/>
        <v>109.88544</v>
      </c>
      <c r="V10" s="112">
        <f t="shared" si="8"/>
        <v>4.76</v>
      </c>
      <c r="W10" s="112">
        <f t="shared" si="9"/>
        <v>114.64544000000001</v>
      </c>
      <c r="X10" s="112">
        <f t="shared" si="10"/>
        <v>191.23</v>
      </c>
      <c r="Y10" s="112">
        <f t="shared" si="11"/>
        <v>-76.584559999999982</v>
      </c>
      <c r="Z10" s="131"/>
      <c r="AA10" s="111">
        <f t="shared" si="12"/>
        <v>76.584559999999982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39">
        <v>0</v>
      </c>
      <c r="AH10" s="111">
        <f t="shared" si="16"/>
        <v>0</v>
      </c>
      <c r="AI10" s="111">
        <f t="shared" si="14"/>
        <v>2041.58456</v>
      </c>
      <c r="AJ10" s="111"/>
      <c r="AK10" s="52"/>
      <c r="AL10" s="111">
        <v>56</v>
      </c>
      <c r="AM10" s="111">
        <f t="shared" si="17"/>
        <v>-132.58455999999998</v>
      </c>
    </row>
    <row r="11" spans="1:39" s="140" customFormat="1" ht="45" customHeight="1">
      <c r="A11" s="7"/>
      <c r="B11" s="433">
        <v>4</v>
      </c>
      <c r="C11" s="388" t="s">
        <v>263</v>
      </c>
      <c r="D11" s="389" t="s">
        <v>318</v>
      </c>
      <c r="E11" s="390">
        <v>15</v>
      </c>
      <c r="F11" s="391">
        <v>131</v>
      </c>
      <c r="G11" s="396">
        <f t="shared" ref="G11:G12" si="18">E11*F11</f>
        <v>1965</v>
      </c>
      <c r="H11" s="397">
        <v>0</v>
      </c>
      <c r="I11" s="397">
        <f t="shared" ref="I11:I12" si="19">H11</f>
        <v>0</v>
      </c>
      <c r="J11" s="397">
        <v>0</v>
      </c>
      <c r="K11" s="397">
        <v>0</v>
      </c>
      <c r="L11" s="397">
        <v>0</v>
      </c>
      <c r="M11" s="397">
        <v>0</v>
      </c>
      <c r="N11" s="396">
        <f t="shared" ref="N11:N12" si="20">SUM(G11:M11)</f>
        <v>1965</v>
      </c>
      <c r="O11" s="404"/>
      <c r="P11" s="396">
        <f t="shared" ref="P11:P12" si="21">IF(F11=47.16,0,IF(F11&gt;47.16,K11*0.5,0))</f>
        <v>0</v>
      </c>
      <c r="Q11" s="396">
        <f t="shared" ref="Q11:Q12" si="22">G11+H11+I11+L11+P11+J11</f>
        <v>1965</v>
      </c>
      <c r="R11" s="396">
        <f t="shared" ref="R11:R12" si="23">VLOOKUP(Q11,Tarifa1,1)</f>
        <v>248.04</v>
      </c>
      <c r="S11" s="396">
        <f t="shared" ref="S11:S12" si="24">Q11-R11</f>
        <v>1716.96</v>
      </c>
      <c r="T11" s="405">
        <f t="shared" ref="T11:T12" si="25">VLOOKUP(Q11,Tarifa1,3)</f>
        <v>6.4000000000000001E-2</v>
      </c>
      <c r="U11" s="396">
        <f t="shared" ref="U11:U12" si="26">S11*T11</f>
        <v>109.88544</v>
      </c>
      <c r="V11" s="396">
        <f t="shared" ref="V11:V12" si="27">VLOOKUP(Q11,Tarifa1,2)</f>
        <v>4.76</v>
      </c>
      <c r="W11" s="396">
        <f t="shared" ref="W11:W12" si="28">U11+V11</f>
        <v>114.64544000000001</v>
      </c>
      <c r="X11" s="396">
        <f t="shared" ref="X11:X12" si="29">VLOOKUP(Q11,Credito1,2)</f>
        <v>191.23</v>
      </c>
      <c r="Y11" s="396">
        <f t="shared" ref="Y11:Y12" si="30">W11-X11</f>
        <v>-76.584559999999982</v>
      </c>
      <c r="Z11" s="401"/>
      <c r="AA11" s="396">
        <f t="shared" ref="AA11:AA12" si="31">-IF(Y11&gt;0,0,Y11)</f>
        <v>76.584559999999982</v>
      </c>
      <c r="AB11" s="396">
        <f t="shared" ref="AB11:AB12" si="32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406">
        <v>0</v>
      </c>
      <c r="AH11" s="111">
        <f t="shared" si="16"/>
        <v>0</v>
      </c>
      <c r="AI11" s="396">
        <f t="shared" ref="AI11:AI12" si="33">N11+AA11-AH11</f>
        <v>2041.58456</v>
      </c>
      <c r="AJ11" s="111"/>
      <c r="AK11" s="52"/>
      <c r="AL11" s="111"/>
      <c r="AM11" s="111"/>
    </row>
    <row r="12" spans="1:39" s="140" customFormat="1" ht="45" customHeight="1">
      <c r="A12" s="7"/>
      <c r="B12" s="433">
        <v>5</v>
      </c>
      <c r="C12" s="388" t="s">
        <v>264</v>
      </c>
      <c r="D12" s="389" t="s">
        <v>318</v>
      </c>
      <c r="E12" s="390">
        <v>15</v>
      </c>
      <c r="F12" s="391">
        <v>131</v>
      </c>
      <c r="G12" s="396">
        <f t="shared" si="18"/>
        <v>1965</v>
      </c>
      <c r="H12" s="397">
        <v>0</v>
      </c>
      <c r="I12" s="397">
        <f t="shared" si="19"/>
        <v>0</v>
      </c>
      <c r="J12" s="397">
        <v>0</v>
      </c>
      <c r="K12" s="397">
        <v>0</v>
      </c>
      <c r="L12" s="397">
        <v>0</v>
      </c>
      <c r="M12" s="397">
        <v>0</v>
      </c>
      <c r="N12" s="396">
        <f t="shared" si="20"/>
        <v>1965</v>
      </c>
      <c r="O12" s="404"/>
      <c r="P12" s="396">
        <f t="shared" si="21"/>
        <v>0</v>
      </c>
      <c r="Q12" s="396">
        <f t="shared" si="22"/>
        <v>1965</v>
      </c>
      <c r="R12" s="396">
        <f t="shared" si="23"/>
        <v>248.04</v>
      </c>
      <c r="S12" s="396">
        <f t="shared" si="24"/>
        <v>1716.96</v>
      </c>
      <c r="T12" s="405">
        <f t="shared" si="25"/>
        <v>6.4000000000000001E-2</v>
      </c>
      <c r="U12" s="396">
        <f t="shared" si="26"/>
        <v>109.88544</v>
      </c>
      <c r="V12" s="396">
        <f t="shared" si="27"/>
        <v>4.76</v>
      </c>
      <c r="W12" s="396">
        <f t="shared" si="28"/>
        <v>114.64544000000001</v>
      </c>
      <c r="X12" s="396">
        <f t="shared" si="29"/>
        <v>191.23</v>
      </c>
      <c r="Y12" s="396">
        <f t="shared" si="30"/>
        <v>-76.584559999999982</v>
      </c>
      <c r="Z12" s="401"/>
      <c r="AA12" s="396">
        <f t="shared" si="31"/>
        <v>76.584559999999982</v>
      </c>
      <c r="AB12" s="396">
        <f t="shared" si="32"/>
        <v>0</v>
      </c>
      <c r="AC12" s="396">
        <v>0</v>
      </c>
      <c r="AD12" s="397">
        <v>0</v>
      </c>
      <c r="AE12" s="397">
        <v>0</v>
      </c>
      <c r="AF12" s="406">
        <v>0</v>
      </c>
      <c r="AG12" s="406">
        <v>417.08</v>
      </c>
      <c r="AH12" s="111">
        <f t="shared" si="16"/>
        <v>417.08</v>
      </c>
      <c r="AI12" s="396">
        <f t="shared" si="33"/>
        <v>1624.5045600000001</v>
      </c>
      <c r="AJ12" s="111"/>
      <c r="AK12" s="52"/>
      <c r="AL12" s="111"/>
      <c r="AM12" s="111"/>
    </row>
    <row r="13" spans="1:39" s="140" customFormat="1" ht="45" customHeight="1">
      <c r="A13" s="7"/>
      <c r="B13" s="433">
        <v>6</v>
      </c>
      <c r="C13" s="388" t="s">
        <v>266</v>
      </c>
      <c r="D13" s="389" t="s">
        <v>265</v>
      </c>
      <c r="E13" s="390">
        <v>15</v>
      </c>
      <c r="F13" s="391">
        <v>121</v>
      </c>
      <c r="G13" s="396">
        <f t="shared" ref="G13:G16" si="34">E13*F13</f>
        <v>1815</v>
      </c>
      <c r="H13" s="397">
        <v>0</v>
      </c>
      <c r="I13" s="397">
        <f t="shared" si="15"/>
        <v>0</v>
      </c>
      <c r="J13" s="397">
        <v>0</v>
      </c>
      <c r="K13" s="397">
        <v>0</v>
      </c>
      <c r="L13" s="397">
        <v>0</v>
      </c>
      <c r="M13" s="397">
        <v>0</v>
      </c>
      <c r="N13" s="396">
        <f t="shared" ref="N13:N16" si="35">SUM(G13:M13)</f>
        <v>1815</v>
      </c>
      <c r="O13" s="404"/>
      <c r="P13" s="396">
        <f t="shared" ref="P13:P16" si="36">IF(F13=47.16,0,IF(F13&gt;47.16,K13*0.5,0))</f>
        <v>0</v>
      </c>
      <c r="Q13" s="396">
        <f t="shared" ref="Q13:Q16" si="37">G13+H13+I13+L13+P13+J13</f>
        <v>1815</v>
      </c>
      <c r="R13" s="396">
        <f t="shared" ref="R13:R16" si="38">VLOOKUP(Q13,Tarifa1,1)</f>
        <v>248.04</v>
      </c>
      <c r="S13" s="396">
        <f t="shared" ref="S13:S16" si="39">Q13-R13</f>
        <v>1566.96</v>
      </c>
      <c r="T13" s="405">
        <f t="shared" ref="T13:T16" si="40">VLOOKUP(Q13,Tarifa1,3)</f>
        <v>6.4000000000000001E-2</v>
      </c>
      <c r="U13" s="396">
        <f t="shared" ref="U13:U16" si="41">S13*T13</f>
        <v>100.28544000000001</v>
      </c>
      <c r="V13" s="396">
        <f t="shared" ref="V13:V16" si="42">VLOOKUP(Q13,Tarifa1,2)</f>
        <v>4.76</v>
      </c>
      <c r="W13" s="396">
        <f t="shared" ref="W13:W16" si="43">U13+V13</f>
        <v>105.04544000000001</v>
      </c>
      <c r="X13" s="396">
        <f t="shared" ref="X13:X16" si="44">VLOOKUP(Q13,Credito1,2)</f>
        <v>191.23</v>
      </c>
      <c r="Y13" s="396">
        <f t="shared" ref="Y13:Y16" si="45">W13-X13</f>
        <v>-86.184559999999976</v>
      </c>
      <c r="Z13" s="401"/>
      <c r="AA13" s="396">
        <f t="shared" ref="AA13:AA15" si="46">-IF(Y13&gt;0,0,Y13)</f>
        <v>86.184559999999976</v>
      </c>
      <c r="AB13" s="396">
        <f t="shared" ref="AB13:AB15" si="47">IF(Y13&lt;0,0,Y13)</f>
        <v>0</v>
      </c>
      <c r="AC13" s="396">
        <v>0</v>
      </c>
      <c r="AD13" s="397">
        <v>0</v>
      </c>
      <c r="AE13" s="397">
        <v>0</v>
      </c>
      <c r="AF13" s="406">
        <v>0</v>
      </c>
      <c r="AG13" s="406">
        <v>0</v>
      </c>
      <c r="AH13" s="111">
        <f t="shared" si="16"/>
        <v>0</v>
      </c>
      <c r="AI13" s="396">
        <f t="shared" ref="AI13:AI16" si="48">N13+AA13-AH13</f>
        <v>1901.1845599999999</v>
      </c>
      <c r="AJ13" s="111"/>
      <c r="AK13" s="52"/>
      <c r="AL13" s="111"/>
      <c r="AM13" s="111"/>
    </row>
    <row r="14" spans="1:39" s="140" customFormat="1" ht="45" hidden="1" customHeight="1">
      <c r="A14" s="7"/>
      <c r="B14" s="433">
        <v>7</v>
      </c>
      <c r="C14" s="388"/>
      <c r="D14" s="389"/>
      <c r="E14" s="390"/>
      <c r="F14" s="391"/>
      <c r="G14" s="396"/>
      <c r="H14" s="397"/>
      <c r="I14" s="397"/>
      <c r="J14" s="397"/>
      <c r="K14" s="397"/>
      <c r="L14" s="397"/>
      <c r="M14" s="397"/>
      <c r="N14" s="396"/>
      <c r="O14" s="404"/>
      <c r="P14" s="396"/>
      <c r="Q14" s="396"/>
      <c r="R14" s="396"/>
      <c r="S14" s="396"/>
      <c r="T14" s="405"/>
      <c r="U14" s="396"/>
      <c r="V14" s="396"/>
      <c r="W14" s="396"/>
      <c r="X14" s="396"/>
      <c r="Y14" s="396"/>
      <c r="Z14" s="401"/>
      <c r="AA14" s="396"/>
      <c r="AB14" s="396"/>
      <c r="AC14" s="396"/>
      <c r="AD14" s="397"/>
      <c r="AE14" s="397"/>
      <c r="AF14" s="406"/>
      <c r="AG14" s="406"/>
      <c r="AH14" s="111">
        <f t="shared" si="16"/>
        <v>0</v>
      </c>
      <c r="AI14" s="396"/>
      <c r="AJ14" s="111"/>
      <c r="AK14" s="52"/>
      <c r="AL14" s="111"/>
      <c r="AM14" s="111"/>
    </row>
    <row r="15" spans="1:39" s="140" customFormat="1" ht="45" customHeight="1">
      <c r="A15" s="7"/>
      <c r="B15" s="433">
        <v>7</v>
      </c>
      <c r="C15" s="388" t="s">
        <v>267</v>
      </c>
      <c r="D15" s="389" t="s">
        <v>265</v>
      </c>
      <c r="E15" s="390">
        <v>15</v>
      </c>
      <c r="F15" s="391">
        <v>121</v>
      </c>
      <c r="G15" s="396">
        <f t="shared" si="34"/>
        <v>1815</v>
      </c>
      <c r="H15" s="397">
        <v>0</v>
      </c>
      <c r="I15" s="397">
        <f t="shared" si="15"/>
        <v>0</v>
      </c>
      <c r="J15" s="397">
        <v>0</v>
      </c>
      <c r="K15" s="397">
        <v>0</v>
      </c>
      <c r="L15" s="397">
        <v>0</v>
      </c>
      <c r="M15" s="397">
        <v>0</v>
      </c>
      <c r="N15" s="396">
        <f t="shared" si="35"/>
        <v>1815</v>
      </c>
      <c r="O15" s="404"/>
      <c r="P15" s="396">
        <f t="shared" si="36"/>
        <v>0</v>
      </c>
      <c r="Q15" s="396">
        <f t="shared" si="37"/>
        <v>1815</v>
      </c>
      <c r="R15" s="396">
        <f t="shared" si="38"/>
        <v>248.04</v>
      </c>
      <c r="S15" s="396">
        <f t="shared" si="39"/>
        <v>1566.96</v>
      </c>
      <c r="T15" s="405">
        <f t="shared" si="40"/>
        <v>6.4000000000000001E-2</v>
      </c>
      <c r="U15" s="396">
        <f t="shared" si="41"/>
        <v>100.28544000000001</v>
      </c>
      <c r="V15" s="396">
        <f t="shared" si="42"/>
        <v>4.76</v>
      </c>
      <c r="W15" s="396">
        <f t="shared" si="43"/>
        <v>105.04544000000001</v>
      </c>
      <c r="X15" s="396">
        <f t="shared" si="44"/>
        <v>191.23</v>
      </c>
      <c r="Y15" s="396">
        <f t="shared" si="45"/>
        <v>-86.184559999999976</v>
      </c>
      <c r="Z15" s="401"/>
      <c r="AA15" s="396">
        <f t="shared" si="46"/>
        <v>86.184559999999976</v>
      </c>
      <c r="AB15" s="396">
        <f t="shared" si="47"/>
        <v>0</v>
      </c>
      <c r="AC15" s="396">
        <v>0</v>
      </c>
      <c r="AD15" s="397">
        <v>0</v>
      </c>
      <c r="AE15" s="397">
        <v>0</v>
      </c>
      <c r="AF15" s="406">
        <v>0</v>
      </c>
      <c r="AG15" s="406">
        <v>0</v>
      </c>
      <c r="AH15" s="111">
        <f t="shared" si="16"/>
        <v>0</v>
      </c>
      <c r="AI15" s="396">
        <f t="shared" si="48"/>
        <v>1901.1845599999999</v>
      </c>
      <c r="AJ15" s="111"/>
      <c r="AK15" s="52"/>
      <c r="AL15" s="111"/>
      <c r="AM15" s="111"/>
    </row>
    <row r="16" spans="1:39" s="140" customFormat="1" ht="45" customHeight="1">
      <c r="A16" s="7"/>
      <c r="B16" s="433">
        <v>8</v>
      </c>
      <c r="C16" s="388" t="s">
        <v>269</v>
      </c>
      <c r="D16" s="389" t="s">
        <v>270</v>
      </c>
      <c r="E16" s="390">
        <v>0</v>
      </c>
      <c r="F16" s="391">
        <v>129</v>
      </c>
      <c r="G16" s="396">
        <f t="shared" si="34"/>
        <v>0</v>
      </c>
      <c r="H16" s="397">
        <v>0</v>
      </c>
      <c r="I16" s="397">
        <f t="shared" si="15"/>
        <v>0</v>
      </c>
      <c r="J16" s="397">
        <v>0</v>
      </c>
      <c r="K16" s="397">
        <v>0</v>
      </c>
      <c r="L16" s="397">
        <v>0</v>
      </c>
      <c r="M16" s="397">
        <v>0</v>
      </c>
      <c r="N16" s="396">
        <f t="shared" si="35"/>
        <v>0</v>
      </c>
      <c r="O16" s="404"/>
      <c r="P16" s="396">
        <f t="shared" si="36"/>
        <v>0</v>
      </c>
      <c r="Q16" s="396">
        <f t="shared" si="37"/>
        <v>0</v>
      </c>
      <c r="R16" s="396" t="e">
        <f t="shared" si="38"/>
        <v>#N/A</v>
      </c>
      <c r="S16" s="396" t="e">
        <f t="shared" si="39"/>
        <v>#N/A</v>
      </c>
      <c r="T16" s="405" t="e">
        <f t="shared" si="40"/>
        <v>#N/A</v>
      </c>
      <c r="U16" s="396" t="e">
        <f t="shared" si="41"/>
        <v>#N/A</v>
      </c>
      <c r="V16" s="396" t="e">
        <f t="shared" si="42"/>
        <v>#N/A</v>
      </c>
      <c r="W16" s="396" t="e">
        <f t="shared" si="43"/>
        <v>#N/A</v>
      </c>
      <c r="X16" s="396" t="e">
        <f t="shared" si="44"/>
        <v>#N/A</v>
      </c>
      <c r="Y16" s="396" t="e">
        <f t="shared" si="45"/>
        <v>#N/A</v>
      </c>
      <c r="Z16" s="401"/>
      <c r="AA16" s="396">
        <v>0</v>
      </c>
      <c r="AB16" s="396">
        <v>0</v>
      </c>
      <c r="AC16" s="396">
        <v>0</v>
      </c>
      <c r="AD16" s="397">
        <v>0</v>
      </c>
      <c r="AE16" s="397">
        <v>0</v>
      </c>
      <c r="AF16" s="406">
        <v>0</v>
      </c>
      <c r="AG16" s="406">
        <v>0</v>
      </c>
      <c r="AH16" s="111">
        <f t="shared" si="16"/>
        <v>0</v>
      </c>
      <c r="AI16" s="396">
        <f t="shared" si="48"/>
        <v>0</v>
      </c>
      <c r="AJ16" s="111"/>
      <c r="AK16" s="52"/>
      <c r="AL16" s="111"/>
      <c r="AM16" s="111"/>
    </row>
    <row r="17" spans="1:39" s="140" customFormat="1" ht="30" customHeight="1">
      <c r="A17" s="7"/>
      <c r="B17" s="108"/>
      <c r="C17" s="147"/>
      <c r="D17" s="148"/>
      <c r="E17" s="109"/>
      <c r="F17" s="142"/>
      <c r="G17" s="117"/>
      <c r="H17" s="110"/>
      <c r="I17" s="110"/>
      <c r="J17" s="110"/>
      <c r="K17" s="110"/>
      <c r="L17" s="110"/>
      <c r="M17" s="110"/>
      <c r="N17" s="111"/>
      <c r="O17" s="134"/>
      <c r="P17" s="112"/>
      <c r="Q17" s="112"/>
      <c r="R17" s="112"/>
      <c r="S17" s="112"/>
      <c r="T17" s="113"/>
      <c r="U17" s="112"/>
      <c r="V17" s="112"/>
      <c r="W17" s="112"/>
      <c r="X17" s="112"/>
      <c r="Y17" s="112"/>
      <c r="Z17" s="131"/>
      <c r="AA17" s="111"/>
      <c r="AB17" s="111"/>
      <c r="AC17" s="111"/>
      <c r="AD17" s="110"/>
      <c r="AE17" s="110"/>
      <c r="AF17" s="139"/>
      <c r="AG17" s="139"/>
      <c r="AH17" s="111"/>
      <c r="AI17" s="111"/>
      <c r="AJ17" s="111"/>
      <c r="AK17" s="52"/>
      <c r="AL17" s="111"/>
      <c r="AM17" s="111"/>
    </row>
    <row r="18" spans="1:39" s="140" customFormat="1">
      <c r="A18" s="7"/>
      <c r="B18" s="100"/>
      <c r="C18" s="115"/>
      <c r="D18" s="115"/>
      <c r="E18" s="100"/>
      <c r="F18" s="101"/>
      <c r="G18" s="118"/>
      <c r="H18" s="102"/>
      <c r="I18" s="102"/>
      <c r="J18" s="102"/>
      <c r="K18" s="102"/>
      <c r="L18" s="102"/>
      <c r="M18" s="102"/>
      <c r="N18" s="102"/>
      <c r="O18" s="94"/>
      <c r="P18" s="103"/>
      <c r="Q18" s="104"/>
      <c r="R18" s="104"/>
      <c r="S18" s="104"/>
      <c r="T18" s="136"/>
      <c r="U18" s="104"/>
      <c r="V18" s="104"/>
      <c r="W18" s="104"/>
      <c r="X18" s="104"/>
      <c r="Y18" s="104"/>
      <c r="Z18" s="132"/>
      <c r="AA18" s="102"/>
      <c r="AB18" s="102"/>
      <c r="AC18" s="102"/>
      <c r="AD18" s="102"/>
      <c r="AE18" s="102"/>
      <c r="AF18" s="102"/>
      <c r="AG18" s="102"/>
      <c r="AH18" s="102"/>
      <c r="AI18" s="105"/>
      <c r="AJ18" s="105"/>
      <c r="AK18" s="7"/>
      <c r="AL18" s="105"/>
      <c r="AM18" s="105"/>
    </row>
    <row r="19" spans="1:39" s="140" customFormat="1">
      <c r="A19" s="7"/>
      <c r="B19" s="93"/>
      <c r="C19" s="93"/>
      <c r="D19" s="93"/>
      <c r="E19" s="92"/>
      <c r="F19" s="93"/>
      <c r="G19" s="95"/>
      <c r="H19" s="95"/>
      <c r="I19" s="95"/>
      <c r="J19" s="95"/>
      <c r="K19" s="95"/>
      <c r="L19" s="95"/>
      <c r="M19" s="95"/>
      <c r="N19" s="95"/>
      <c r="O19" s="96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7"/>
      <c r="AL19" s="98"/>
      <c r="AM19" s="98"/>
    </row>
    <row r="20" spans="1:39" s="140" customFormat="1" ht="15.75" thickBot="1">
      <c r="A20" s="7"/>
      <c r="B20" s="788" t="s">
        <v>51</v>
      </c>
      <c r="C20" s="789"/>
      <c r="D20" s="789"/>
      <c r="E20" s="789"/>
      <c r="F20" s="790"/>
      <c r="G20" s="114">
        <f t="shared" ref="G20:N20" si="49">SUM(G8:G19)</f>
        <v>15120</v>
      </c>
      <c r="H20" s="114">
        <f t="shared" si="49"/>
        <v>0</v>
      </c>
      <c r="I20" s="114">
        <f t="shared" si="49"/>
        <v>0</v>
      </c>
      <c r="J20" s="114">
        <f t="shared" si="49"/>
        <v>0</v>
      </c>
      <c r="K20" s="114">
        <f t="shared" si="49"/>
        <v>0</v>
      </c>
      <c r="L20" s="114">
        <f t="shared" si="49"/>
        <v>0</v>
      </c>
      <c r="M20" s="114">
        <f t="shared" si="49"/>
        <v>0</v>
      </c>
      <c r="N20" s="114">
        <f t="shared" si="49"/>
        <v>15120</v>
      </c>
      <c r="O20" s="133"/>
      <c r="P20" s="135">
        <f t="shared" ref="P20:Y20" si="50">SUM(P8:P19)</f>
        <v>0</v>
      </c>
      <c r="Q20" s="135">
        <f t="shared" si="50"/>
        <v>15120</v>
      </c>
      <c r="R20" s="135" t="e">
        <f t="shared" si="50"/>
        <v>#N/A</v>
      </c>
      <c r="S20" s="135" t="e">
        <f t="shared" si="50"/>
        <v>#N/A</v>
      </c>
      <c r="T20" s="135" t="e">
        <f t="shared" si="50"/>
        <v>#N/A</v>
      </c>
      <c r="U20" s="135" t="e">
        <f t="shared" si="50"/>
        <v>#N/A</v>
      </c>
      <c r="V20" s="135" t="e">
        <f t="shared" si="50"/>
        <v>#N/A</v>
      </c>
      <c r="W20" s="135" t="e">
        <f t="shared" si="50"/>
        <v>#N/A</v>
      </c>
      <c r="X20" s="135" t="e">
        <f t="shared" si="50"/>
        <v>#N/A</v>
      </c>
      <c r="Y20" s="135" t="e">
        <f t="shared" si="50"/>
        <v>#N/A</v>
      </c>
      <c r="Z20" s="133"/>
      <c r="AA20" s="114">
        <f t="shared" ref="AA20:AI20" si="51">SUM(AA8:AA19)</f>
        <v>402.12279999999993</v>
      </c>
      <c r="AB20" s="114">
        <f t="shared" si="51"/>
        <v>88.132304000000005</v>
      </c>
      <c r="AC20" s="114">
        <f t="shared" si="51"/>
        <v>0</v>
      </c>
      <c r="AD20" s="114">
        <f t="shared" si="51"/>
        <v>0</v>
      </c>
      <c r="AE20" s="114">
        <f t="shared" si="51"/>
        <v>0</v>
      </c>
      <c r="AF20" s="114">
        <f t="shared" si="51"/>
        <v>0</v>
      </c>
      <c r="AG20" s="114">
        <f t="shared" si="51"/>
        <v>417.08</v>
      </c>
      <c r="AH20" s="114">
        <f t="shared" si="51"/>
        <v>505.21230400000002</v>
      </c>
      <c r="AI20" s="114">
        <f t="shared" si="51"/>
        <v>15016.910495999999</v>
      </c>
      <c r="AJ20" s="114"/>
      <c r="AK20" s="7"/>
      <c r="AL20" s="114">
        <f t="shared" ref="AL20:AM20" si="52">SUM(AL8:AL19)</f>
        <v>122</v>
      </c>
      <c r="AM20" s="114">
        <f t="shared" si="52"/>
        <v>-115.13440799999998</v>
      </c>
    </row>
    <row r="21" spans="1:39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4" spans="1:39">
      <c r="C24" s="52"/>
      <c r="D24" s="52"/>
    </row>
    <row r="25" spans="1:39">
      <c r="C25" s="52"/>
      <c r="D25" s="52"/>
    </row>
    <row r="26" spans="1:39">
      <c r="C26" s="52"/>
      <c r="D26" s="52"/>
    </row>
    <row r="28" spans="1:39">
      <c r="C28" s="144"/>
      <c r="D28" s="144"/>
    </row>
  </sheetData>
  <mergeCells count="6">
    <mergeCell ref="B20:F20"/>
    <mergeCell ref="B2:AI2"/>
    <mergeCell ref="B3:AI3"/>
    <mergeCell ref="G4:N4"/>
    <mergeCell ref="R4:W4"/>
    <mergeCell ref="AB4:AH4"/>
  </mergeCells>
  <pageMargins left="0" right="0" top="0.35433070866141736" bottom="0" header="0.31496062992125984" footer="0.31496062992125984"/>
  <pageSetup paperSize="5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3"/>
  <sheetViews>
    <sheetView showGridLines="0" zoomScale="68" zoomScaleNormal="68" workbookViewId="0">
      <selection activeCell="K10" sqref="K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5703125" style="7" customWidth="1"/>
    <col min="4" max="4" width="31.5703125" style="7" customWidth="1"/>
    <col min="5" max="5" width="6.5703125" style="7" customWidth="1"/>
    <col min="6" max="6" width="10" style="7" customWidth="1"/>
    <col min="7" max="7" width="16.5703125" style="7" customWidth="1"/>
    <col min="8" max="8" width="11.85546875" style="7" hidden="1" customWidth="1"/>
    <col min="9" max="9" width="12.140625" style="7" hidden="1" customWidth="1"/>
    <col min="10" max="10" width="11.7109375" style="7" bestFit="1" customWidth="1"/>
    <col min="11" max="11" width="7.71093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1" style="7" bestFit="1" customWidth="1"/>
    <col min="33" max="33" width="10.28515625" style="7" bestFit="1" customWidth="1"/>
    <col min="34" max="34" width="14" style="7" bestFit="1" customWidth="1"/>
    <col min="35" max="35" width="38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45"/>
      <c r="AJ2" s="7"/>
    </row>
    <row r="3" spans="1:38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5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89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45" customHeight="1">
      <c r="A8" s="7"/>
      <c r="B8" s="108">
        <v>1</v>
      </c>
      <c r="C8" s="147" t="s">
        <v>217</v>
      </c>
      <c r="D8" s="148" t="s">
        <v>218</v>
      </c>
      <c r="E8" s="109">
        <v>0</v>
      </c>
      <c r="F8" s="142">
        <v>190.6</v>
      </c>
      <c r="G8" s="117">
        <f t="shared" ref="G8:G10" si="0">E8*F8</f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0</v>
      </c>
      <c r="O8" s="134"/>
      <c r="P8" s="112">
        <f t="shared" ref="P8:P9" si="2">IF(F8=47.16,0,IF(F8&gt;47.16,K8*0.5,0))</f>
        <v>0</v>
      </c>
      <c r="Q8" s="112">
        <f t="shared" ref="Q8:Q9" si="3">G8+H8+I8+L8+P8+J8</f>
        <v>0</v>
      </c>
      <c r="R8" s="112" t="e">
        <f t="shared" ref="R8:R9" si="4">VLOOKUP(Q8,Tarifa1,1)</f>
        <v>#N/A</v>
      </c>
      <c r="S8" s="112" t="e">
        <f t="shared" ref="S8:S9" si="5">Q8-R8</f>
        <v>#N/A</v>
      </c>
      <c r="T8" s="113" t="e">
        <f t="shared" ref="T8:T9" si="6">VLOOKUP(Q8,Tarifa1,3)</f>
        <v>#N/A</v>
      </c>
      <c r="U8" s="112" t="e">
        <f t="shared" ref="U8:U9" si="7">S8*T8</f>
        <v>#N/A</v>
      </c>
      <c r="V8" s="112" t="e">
        <f t="shared" ref="V8:V9" si="8">VLOOKUP(Q8,Tarifa1,2)</f>
        <v>#N/A</v>
      </c>
      <c r="W8" s="112" t="e">
        <f t="shared" ref="W8:W9" si="9">U8+V8</f>
        <v>#N/A</v>
      </c>
      <c r="X8" s="112" t="e">
        <f t="shared" ref="X8:X9" si="10">VLOOKUP(Q8,Credito1,2)</f>
        <v>#N/A</v>
      </c>
      <c r="Y8" s="112" t="e">
        <f t="shared" ref="Y8:Y9" si="11">W8-X8</f>
        <v>#N/A</v>
      </c>
      <c r="Z8" s="131"/>
      <c r="AA8" s="229">
        <v>0</v>
      </c>
      <c r="AB8" s="111">
        <v>0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9" si="12">SUM(AB8:AF8)</f>
        <v>0</v>
      </c>
      <c r="AH8" s="111">
        <f t="shared" ref="AH8:AH9" si="13">N8+AA8-AG8</f>
        <v>0</v>
      </c>
      <c r="AI8" s="111"/>
      <c r="AJ8" s="52"/>
      <c r="AK8" s="111">
        <v>41</v>
      </c>
      <c r="AL8" s="111">
        <f>AB8-AK8</f>
        <v>-41</v>
      </c>
    </row>
    <row r="9" spans="1:38" s="140" customFormat="1" ht="45" customHeight="1">
      <c r="A9" s="7"/>
      <c r="B9" s="108">
        <v>2</v>
      </c>
      <c r="C9" s="147" t="s">
        <v>118</v>
      </c>
      <c r="D9" s="148" t="s">
        <v>219</v>
      </c>
      <c r="E9" s="109">
        <v>15</v>
      </c>
      <c r="F9" s="142">
        <v>131</v>
      </c>
      <c r="G9" s="117">
        <f t="shared" si="0"/>
        <v>1965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1965</v>
      </c>
      <c r="O9" s="134"/>
      <c r="P9" s="112">
        <f t="shared" si="2"/>
        <v>0</v>
      </c>
      <c r="Q9" s="112">
        <f t="shared" si="3"/>
        <v>1965</v>
      </c>
      <c r="R9" s="112">
        <f t="shared" si="4"/>
        <v>248.04</v>
      </c>
      <c r="S9" s="112">
        <f t="shared" si="5"/>
        <v>1716.96</v>
      </c>
      <c r="T9" s="113">
        <f t="shared" si="6"/>
        <v>6.4000000000000001E-2</v>
      </c>
      <c r="U9" s="112">
        <f t="shared" si="7"/>
        <v>109.88544</v>
      </c>
      <c r="V9" s="112">
        <f t="shared" si="8"/>
        <v>4.76</v>
      </c>
      <c r="W9" s="112">
        <f t="shared" si="9"/>
        <v>114.64544000000001</v>
      </c>
      <c r="X9" s="112">
        <f t="shared" si="10"/>
        <v>191.23</v>
      </c>
      <c r="Y9" s="112">
        <f t="shared" si="11"/>
        <v>-76.584559999999982</v>
      </c>
      <c r="Z9" s="131"/>
      <c r="AA9" s="229">
        <f t="shared" ref="AA9:AA10" si="14">-IF(Y9&gt;0,0,Y9)</f>
        <v>76.584559999999982</v>
      </c>
      <c r="AB9" s="111">
        <f t="shared" ref="AB9" si="15">IF(Y9&lt;0,0,Y9)</f>
        <v>0</v>
      </c>
      <c r="AC9" s="111">
        <v>0</v>
      </c>
      <c r="AD9" s="110">
        <v>0</v>
      </c>
      <c r="AE9" s="110">
        <v>0</v>
      </c>
      <c r="AF9" s="139">
        <v>0</v>
      </c>
      <c r="AG9" s="111">
        <f t="shared" si="12"/>
        <v>0</v>
      </c>
      <c r="AH9" s="111">
        <f t="shared" si="13"/>
        <v>2041.58456</v>
      </c>
      <c r="AI9" s="111"/>
      <c r="AJ9" s="52"/>
      <c r="AK9" s="111">
        <v>56</v>
      </c>
      <c r="AL9" s="111">
        <f t="shared" ref="AL9" si="16">-AK9-AA9</f>
        <v>-132.58455999999998</v>
      </c>
    </row>
    <row r="10" spans="1:38" s="140" customFormat="1" ht="45" customHeight="1">
      <c r="A10" s="7"/>
      <c r="B10" s="108">
        <v>3</v>
      </c>
      <c r="C10" s="147" t="s">
        <v>220</v>
      </c>
      <c r="D10" s="148" t="s">
        <v>221</v>
      </c>
      <c r="E10" s="109">
        <v>15</v>
      </c>
      <c r="F10" s="142">
        <v>115</v>
      </c>
      <c r="G10" s="117">
        <f t="shared" si="0"/>
        <v>1725</v>
      </c>
      <c r="H10" s="110"/>
      <c r="I10" s="110"/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1725</v>
      </c>
      <c r="O10" s="134"/>
      <c r="P10" s="112">
        <f t="shared" ref="P10" si="17">IF(F10=47.16,0,IF(F10&gt;47.16,K10*0.5,0))</f>
        <v>0</v>
      </c>
      <c r="Q10" s="112">
        <f t="shared" ref="Q10" si="18">G10+H10+I10+L10+P10+J10</f>
        <v>1725</v>
      </c>
      <c r="R10" s="112">
        <f t="shared" ref="R10" si="19">VLOOKUP(Q10,Tarifa1,1)</f>
        <v>248.04</v>
      </c>
      <c r="S10" s="112">
        <f t="shared" ref="S10" si="20">Q10-R10</f>
        <v>1476.96</v>
      </c>
      <c r="T10" s="113">
        <f t="shared" ref="T10" si="21">VLOOKUP(Q10,Tarifa1,3)</f>
        <v>6.4000000000000001E-2</v>
      </c>
      <c r="U10" s="112">
        <f t="shared" ref="U10" si="22">S10*T10</f>
        <v>94.525440000000003</v>
      </c>
      <c r="V10" s="112">
        <f t="shared" ref="V10" si="23">VLOOKUP(Q10,Tarifa1,2)</f>
        <v>4.76</v>
      </c>
      <c r="W10" s="112">
        <f t="shared" ref="W10" si="24">U10+V10</f>
        <v>99.285440000000008</v>
      </c>
      <c r="X10" s="112">
        <f t="shared" ref="X10" si="25">VLOOKUP(Q10,Credito1,2)</f>
        <v>203.31</v>
      </c>
      <c r="Y10" s="112">
        <f t="shared" ref="Y10" si="26">W10-X10</f>
        <v>-104.02455999999999</v>
      </c>
      <c r="Z10" s="131"/>
      <c r="AA10" s="229">
        <f t="shared" si="14"/>
        <v>104.02455999999999</v>
      </c>
      <c r="AB10" s="111">
        <f t="shared" ref="AB10" si="27">IF(Y10&lt;0,0,Y10)</f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ref="AG10" si="28">SUM(AB10:AF10)</f>
        <v>0</v>
      </c>
      <c r="AH10" s="111">
        <f t="shared" ref="AH10" si="29">N10+AA10-AG10</f>
        <v>1829.0245600000001</v>
      </c>
      <c r="AI10" s="111"/>
      <c r="AJ10" s="52"/>
      <c r="AK10" s="111">
        <v>57</v>
      </c>
      <c r="AL10" s="111">
        <f t="shared" ref="AL10" si="30">-AK10-AA10</f>
        <v>-161.02456000000001</v>
      </c>
    </row>
    <row r="11" spans="1:38" s="140" customFormat="1" ht="45" customHeight="1">
      <c r="A11" s="7"/>
      <c r="B11" s="108">
        <v>4</v>
      </c>
      <c r="C11" s="388" t="s">
        <v>303</v>
      </c>
      <c r="D11" s="389" t="s">
        <v>166</v>
      </c>
      <c r="E11" s="390">
        <v>15</v>
      </c>
      <c r="F11" s="391">
        <v>130</v>
      </c>
      <c r="G11" s="396">
        <f t="shared" ref="G11" si="31">E11*F11</f>
        <v>1950</v>
      </c>
      <c r="H11" s="397"/>
      <c r="I11" s="397"/>
      <c r="J11" s="397">
        <v>0</v>
      </c>
      <c r="K11" s="397">
        <v>0</v>
      </c>
      <c r="L11" s="397">
        <v>0</v>
      </c>
      <c r="M11" s="397">
        <v>0</v>
      </c>
      <c r="N11" s="396">
        <f t="shared" ref="N11" si="32">SUM(G11:M11)</f>
        <v>1950</v>
      </c>
      <c r="O11" s="404"/>
      <c r="P11" s="396">
        <f t="shared" ref="P11" si="33">IF(F11=47.16,0,IF(F11&gt;47.16,K11*0.5,0))</f>
        <v>0</v>
      </c>
      <c r="Q11" s="396">
        <f t="shared" ref="Q11" si="34">G11+H11+I11+L11+P11+J11</f>
        <v>1950</v>
      </c>
      <c r="R11" s="396">
        <f t="shared" ref="R11" si="35">VLOOKUP(Q11,Tarifa1,1)</f>
        <v>248.04</v>
      </c>
      <c r="S11" s="396">
        <f t="shared" ref="S11" si="36">Q11-R11</f>
        <v>1701.96</v>
      </c>
      <c r="T11" s="405">
        <f t="shared" ref="T11" si="37">VLOOKUP(Q11,Tarifa1,3)</f>
        <v>6.4000000000000001E-2</v>
      </c>
      <c r="U11" s="396">
        <f t="shared" ref="U11" si="38">S11*T11</f>
        <v>108.92544000000001</v>
      </c>
      <c r="V11" s="396">
        <f t="shared" ref="V11" si="39">VLOOKUP(Q11,Tarifa1,2)</f>
        <v>4.76</v>
      </c>
      <c r="W11" s="396">
        <f t="shared" ref="W11" si="40">U11+V11</f>
        <v>113.68544000000001</v>
      </c>
      <c r="X11" s="396">
        <f t="shared" ref="X11" si="41">VLOOKUP(Q11,Credito1,2)</f>
        <v>191.23</v>
      </c>
      <c r="Y11" s="396">
        <f t="shared" ref="Y11" si="42">W11-X11</f>
        <v>-77.544559999999976</v>
      </c>
      <c r="Z11" s="401"/>
      <c r="AA11" s="434">
        <f t="shared" ref="AA11" si="43">-IF(Y11&gt;0,0,Y11)</f>
        <v>77.544559999999976</v>
      </c>
      <c r="AB11" s="396">
        <f t="shared" ref="AB11" si="44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396">
        <f t="shared" ref="AG11" si="45">SUM(AB11:AF11)</f>
        <v>0</v>
      </c>
      <c r="AH11" s="396">
        <f t="shared" ref="AH11" si="46">N11+AA11-AG11</f>
        <v>2027.54456</v>
      </c>
      <c r="AI11" s="396"/>
      <c r="AJ11" s="52"/>
      <c r="AK11" s="249"/>
      <c r="AL11" s="249"/>
    </row>
    <row r="12" spans="1:38" s="140" customFormat="1" ht="45" customHeight="1">
      <c r="A12" s="7"/>
      <c r="B12" s="737">
        <v>5</v>
      </c>
      <c r="C12" s="738" t="s">
        <v>511</v>
      </c>
      <c r="D12" s="739" t="s">
        <v>387</v>
      </c>
      <c r="E12" s="740">
        <v>15</v>
      </c>
      <c r="F12" s="391">
        <v>150</v>
      </c>
      <c r="G12" s="396">
        <f t="shared" ref="G12" si="47">E12*F12</f>
        <v>2250</v>
      </c>
      <c r="H12" s="397"/>
      <c r="I12" s="397"/>
      <c r="J12" s="397">
        <v>0</v>
      </c>
      <c r="K12" s="397">
        <v>0</v>
      </c>
      <c r="L12" s="397">
        <v>0</v>
      </c>
      <c r="M12" s="397">
        <v>0</v>
      </c>
      <c r="N12" s="396">
        <f t="shared" ref="N12" si="48">SUM(G12:M12)</f>
        <v>2250</v>
      </c>
      <c r="O12" s="404"/>
      <c r="P12" s="396">
        <f t="shared" ref="P12" si="49">IF(F12=47.16,0,IF(F12&gt;47.16,K12*0.5,0))</f>
        <v>0</v>
      </c>
      <c r="Q12" s="396">
        <f t="shared" ref="Q12" si="50">G12+H12+I12+L12+P12+J12</f>
        <v>2250</v>
      </c>
      <c r="R12" s="396">
        <f t="shared" ref="R12" si="51">VLOOKUP(Q12,Tarifa1,1)</f>
        <v>2105.21</v>
      </c>
      <c r="S12" s="396">
        <f t="shared" ref="S12" si="52">Q12-R12</f>
        <v>144.78999999999996</v>
      </c>
      <c r="T12" s="405">
        <f t="shared" ref="T12" si="53">VLOOKUP(Q12,Tarifa1,3)</f>
        <v>0.10879999999999999</v>
      </c>
      <c r="U12" s="396">
        <f t="shared" ref="U12" si="54">S12*T12</f>
        <v>15.753151999999995</v>
      </c>
      <c r="V12" s="396">
        <f t="shared" ref="V12" si="55">VLOOKUP(Q12,Tarifa1,2)</f>
        <v>123.62</v>
      </c>
      <c r="W12" s="396">
        <f t="shared" ref="W12" si="56">U12+V12</f>
        <v>139.373152</v>
      </c>
      <c r="X12" s="396">
        <f t="shared" ref="X12" si="57">VLOOKUP(Q12,Credito1,2)</f>
        <v>177.11500000000001</v>
      </c>
      <c r="Y12" s="396">
        <f t="shared" ref="Y12" si="58">W12-X12</f>
        <v>-37.741848000000005</v>
      </c>
      <c r="Z12" s="401"/>
      <c r="AA12" s="434">
        <f t="shared" ref="AA12" si="59">-IF(Y12&gt;0,0,Y12)</f>
        <v>37.741848000000005</v>
      </c>
      <c r="AB12" s="396">
        <f t="shared" ref="AB12" si="60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396">
        <f t="shared" ref="AG12" si="61">SUM(AB12:AF12)</f>
        <v>0</v>
      </c>
      <c r="AH12" s="396">
        <f t="shared" ref="AH12" si="62">N12+AA12-AG12</f>
        <v>2287.7418480000001</v>
      </c>
      <c r="AI12" s="438"/>
      <c r="AJ12" s="52"/>
      <c r="AK12" s="249"/>
      <c r="AL12" s="249"/>
    </row>
    <row r="13" spans="1:38" s="140" customFormat="1" ht="39.75" customHeight="1">
      <c r="A13" s="7"/>
      <c r="B13" s="504">
        <v>5</v>
      </c>
      <c r="C13" s="660" t="s">
        <v>304</v>
      </c>
      <c r="D13" s="505" t="s">
        <v>512</v>
      </c>
      <c r="E13" s="506">
        <v>15</v>
      </c>
      <c r="F13" s="729">
        <v>98.7</v>
      </c>
      <c r="G13" s="730">
        <f t="shared" ref="G13" si="63">E13*F13</f>
        <v>1480.5</v>
      </c>
      <c r="H13" s="731"/>
      <c r="I13" s="731"/>
      <c r="J13" s="731">
        <v>0</v>
      </c>
      <c r="K13" s="731">
        <v>0</v>
      </c>
      <c r="L13" s="731">
        <v>0</v>
      </c>
      <c r="M13" s="731">
        <v>0</v>
      </c>
      <c r="N13" s="730">
        <f t="shared" ref="N13" si="64">SUM(G13:M13)</f>
        <v>1480.5</v>
      </c>
      <c r="O13" s="732"/>
      <c r="P13" s="730">
        <f t="shared" ref="P13" si="65">IF(F13=47.16,0,IF(F13&gt;47.16,K13*0.5,0))</f>
        <v>0</v>
      </c>
      <c r="Q13" s="730">
        <f t="shared" ref="Q13" si="66">G13+H13+I13+L13+P13+J13</f>
        <v>1480.5</v>
      </c>
      <c r="R13" s="730">
        <f t="shared" ref="R13" si="67">VLOOKUP(Q13,Tarifa1,1)</f>
        <v>248.04</v>
      </c>
      <c r="S13" s="730">
        <f t="shared" ref="S13" si="68">Q13-R13</f>
        <v>1232.46</v>
      </c>
      <c r="T13" s="733">
        <f t="shared" ref="T13" si="69">VLOOKUP(Q13,Tarifa1,3)</f>
        <v>6.4000000000000001E-2</v>
      </c>
      <c r="U13" s="730">
        <f t="shared" ref="U13" si="70">S13*T13</f>
        <v>78.877440000000007</v>
      </c>
      <c r="V13" s="730">
        <f t="shared" ref="V13" si="71">VLOOKUP(Q13,Tarifa1,2)</f>
        <v>4.76</v>
      </c>
      <c r="W13" s="730">
        <f t="shared" ref="W13" si="72">U13+V13</f>
        <v>83.637440000000012</v>
      </c>
      <c r="X13" s="730">
        <f t="shared" ref="X13" si="73">VLOOKUP(Q13,Credito1,2)</f>
        <v>203.31</v>
      </c>
      <c r="Y13" s="730">
        <f t="shared" ref="Y13" si="74">W13-X13</f>
        <v>-119.67255999999999</v>
      </c>
      <c r="Z13" s="734"/>
      <c r="AA13" s="735">
        <f t="shared" ref="AA13" si="75">-IF(Y13&gt;0,0,Y13)</f>
        <v>119.67255999999999</v>
      </c>
      <c r="AB13" s="730">
        <f t="shared" ref="AB13" si="76">IF(Y13&lt;0,0,Y13)</f>
        <v>0</v>
      </c>
      <c r="AC13" s="730">
        <v>0</v>
      </c>
      <c r="AD13" s="731">
        <v>0</v>
      </c>
      <c r="AE13" s="731">
        <v>0</v>
      </c>
      <c r="AF13" s="736">
        <v>0</v>
      </c>
      <c r="AG13" s="730">
        <f t="shared" ref="AG13" si="77">SUM(AB13:AF13)</f>
        <v>0</v>
      </c>
      <c r="AH13" s="730">
        <f t="shared" ref="AH13" si="78">N13+AA13-AG13</f>
        <v>1600.17256</v>
      </c>
      <c r="AI13" s="105"/>
      <c r="AJ13" s="7"/>
      <c r="AK13" s="105"/>
      <c r="AL13" s="105"/>
    </row>
    <row r="14" spans="1:38" s="140" customFormat="1">
      <c r="A14" s="7"/>
      <c r="B14" s="93"/>
      <c r="C14" s="93"/>
      <c r="D14" s="93"/>
      <c r="E14" s="93"/>
      <c r="F14" s="93"/>
      <c r="G14" s="96"/>
      <c r="H14" s="96"/>
      <c r="I14" s="96"/>
      <c r="J14" s="96"/>
      <c r="K14" s="96"/>
      <c r="L14" s="96"/>
      <c r="M14" s="96"/>
      <c r="N14" s="96"/>
      <c r="O14" s="96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7"/>
      <c r="AK14" s="98"/>
      <c r="AL14" s="98"/>
    </row>
    <row r="15" spans="1:38" s="140" customFormat="1" ht="15.75" thickBot="1">
      <c r="A15" s="7"/>
      <c r="B15" s="788" t="s">
        <v>51</v>
      </c>
      <c r="C15" s="789"/>
      <c r="D15" s="789"/>
      <c r="E15" s="789"/>
      <c r="F15" s="790"/>
      <c r="G15" s="114">
        <f t="shared" ref="G15:N15" si="79">SUM(G8:G14)</f>
        <v>9370.5</v>
      </c>
      <c r="H15" s="114">
        <f t="shared" si="79"/>
        <v>0</v>
      </c>
      <c r="I15" s="114">
        <f t="shared" si="79"/>
        <v>0</v>
      </c>
      <c r="J15" s="114">
        <f t="shared" si="79"/>
        <v>0</v>
      </c>
      <c r="K15" s="114">
        <f t="shared" si="79"/>
        <v>0</v>
      </c>
      <c r="L15" s="114">
        <f t="shared" si="79"/>
        <v>0</v>
      </c>
      <c r="M15" s="114">
        <f t="shared" si="79"/>
        <v>0</v>
      </c>
      <c r="N15" s="114">
        <f t="shared" si="79"/>
        <v>9370.5</v>
      </c>
      <c r="O15" s="133"/>
      <c r="P15" s="135">
        <f t="shared" ref="P15:Y15" si="80">SUM(P8:P14)</f>
        <v>0</v>
      </c>
      <c r="Q15" s="135">
        <f t="shared" si="80"/>
        <v>9370.5</v>
      </c>
      <c r="R15" s="135" t="e">
        <f t="shared" si="80"/>
        <v>#N/A</v>
      </c>
      <c r="S15" s="135" t="e">
        <f t="shared" si="80"/>
        <v>#N/A</v>
      </c>
      <c r="T15" s="135" t="e">
        <f t="shared" si="80"/>
        <v>#N/A</v>
      </c>
      <c r="U15" s="135" t="e">
        <f t="shared" si="80"/>
        <v>#N/A</v>
      </c>
      <c r="V15" s="135" t="e">
        <f t="shared" si="80"/>
        <v>#N/A</v>
      </c>
      <c r="W15" s="135" t="e">
        <f t="shared" si="80"/>
        <v>#N/A</v>
      </c>
      <c r="X15" s="135" t="e">
        <f t="shared" si="80"/>
        <v>#N/A</v>
      </c>
      <c r="Y15" s="135" t="e">
        <f t="shared" si="80"/>
        <v>#N/A</v>
      </c>
      <c r="Z15" s="133"/>
      <c r="AA15" s="114">
        <f>SUM(AA8:AA13)</f>
        <v>415.56808799999993</v>
      </c>
      <c r="AB15" s="114">
        <f t="shared" ref="AB15:AH15" si="81">SUM(AB8:AB14)</f>
        <v>0</v>
      </c>
      <c r="AC15" s="114">
        <f t="shared" si="81"/>
        <v>0</v>
      </c>
      <c r="AD15" s="114">
        <f t="shared" si="81"/>
        <v>0</v>
      </c>
      <c r="AE15" s="114">
        <f t="shared" si="81"/>
        <v>0</v>
      </c>
      <c r="AF15" s="114">
        <f t="shared" si="81"/>
        <v>0</v>
      </c>
      <c r="AG15" s="114">
        <f t="shared" si="81"/>
        <v>0</v>
      </c>
      <c r="AH15" s="114">
        <f t="shared" si="81"/>
        <v>9786.068088</v>
      </c>
      <c r="AI15" s="114"/>
      <c r="AJ15" s="7"/>
      <c r="AK15" s="114">
        <f t="shared" ref="AK15:AL15" si="82">SUM(AK8:AK14)</f>
        <v>154</v>
      </c>
      <c r="AL15" s="114">
        <f t="shared" si="82"/>
        <v>-334.60911999999996</v>
      </c>
    </row>
    <row r="16" spans="1:38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3:34" ht="28.5" customHeight="1">
      <c r="AH17" s="741"/>
    </row>
    <row r="19" spans="3:34">
      <c r="C19" s="52"/>
      <c r="D19" s="52"/>
    </row>
    <row r="20" spans="3:34">
      <c r="C20" s="52"/>
      <c r="D20" s="52"/>
    </row>
    <row r="21" spans="3:34">
      <c r="C21" s="52"/>
      <c r="D21" s="52"/>
    </row>
    <row r="23" spans="3:34">
      <c r="C23" s="144"/>
      <c r="D23" s="144"/>
    </row>
  </sheetData>
  <mergeCells count="6">
    <mergeCell ref="B15:F15"/>
    <mergeCell ref="B2:AH2"/>
    <mergeCell ref="B3:AH3"/>
    <mergeCell ref="G4:N4"/>
    <mergeCell ref="R4:W4"/>
    <mergeCell ref="AB4:AG4"/>
  </mergeCells>
  <pageMargins left="0" right="0" top="0.35433070866141736" bottom="0.15748031496062992" header="0.31496062992125984" footer="0.1181102362204724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71"/>
  <sheetViews>
    <sheetView showGridLines="0" topLeftCell="B1" zoomScale="69" zoomScaleNormal="69" workbookViewId="0">
      <selection activeCell="AI12" sqref="AI12"/>
    </sheetView>
  </sheetViews>
  <sheetFormatPr baseColWidth="10" defaultColWidth="11.42578125" defaultRowHeight="12.75"/>
  <cols>
    <col min="1" max="1" width="1.85546875" style="7" customWidth="1"/>
    <col min="2" max="2" width="5.5703125" style="7" customWidth="1"/>
    <col min="3" max="3" width="41.28515625" style="7" customWidth="1"/>
    <col min="4" max="4" width="25.7109375" style="7" customWidth="1"/>
    <col min="5" max="5" width="8.85546875" style="7" bestFit="1" customWidth="1"/>
    <col min="6" max="6" width="13.85546875" style="7" bestFit="1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3" width="13.42578125" style="159" customWidth="1"/>
    <col min="34" max="34" width="11.140625" style="159" customWidth="1"/>
    <col min="35" max="35" width="13.42578125" style="159" customWidth="1"/>
    <col min="36" max="36" width="57.570312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791" t="s">
        <v>81</v>
      </c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  <c r="AF2" s="791"/>
      <c r="AG2" s="791"/>
      <c r="AH2" s="791"/>
      <c r="AI2" s="791"/>
      <c r="AJ2" s="145"/>
      <c r="AK2" s="7"/>
    </row>
    <row r="3" spans="1:39" s="140" customFormat="1">
      <c r="A3" s="7"/>
      <c r="B3" s="792" t="s">
        <v>532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2"/>
      <c r="AA3" s="792"/>
      <c r="AB3" s="792"/>
      <c r="AC3" s="792"/>
      <c r="AD3" s="792"/>
      <c r="AE3" s="792"/>
      <c r="AF3" s="792"/>
      <c r="AG3" s="792"/>
      <c r="AH3" s="792"/>
      <c r="AI3" s="79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9" t="s">
        <v>2</v>
      </c>
      <c r="AC4" s="800"/>
      <c r="AD4" s="800"/>
      <c r="AE4" s="800"/>
      <c r="AF4" s="800"/>
      <c r="AG4" s="800"/>
      <c r="AH4" s="801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522</v>
      </c>
      <c r="AG5" s="153" t="s">
        <v>524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523</v>
      </c>
      <c r="AG6" s="155" t="s">
        <v>525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90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4"/>
      <c r="AI7" s="156"/>
      <c r="AJ7" s="116"/>
      <c r="AK7" s="7"/>
      <c r="AL7" s="116"/>
      <c r="AM7" s="116"/>
    </row>
    <row r="8" spans="1:39" s="140" customFormat="1" ht="30" customHeight="1">
      <c r="A8" s="7"/>
      <c r="B8" s="108">
        <v>1</v>
      </c>
      <c r="C8" s="147" t="s">
        <v>516</v>
      </c>
      <c r="D8" s="148" t="s">
        <v>94</v>
      </c>
      <c r="E8" s="109">
        <v>15</v>
      </c>
      <c r="F8" s="142">
        <v>290</v>
      </c>
      <c r="G8" s="117">
        <f t="shared" ref="G8" si="0">E8*F8</f>
        <v>4350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86">
        <f t="shared" ref="N8" si="1">SUM(G8:M8)</f>
        <v>4350</v>
      </c>
      <c r="O8" s="187"/>
      <c r="P8" s="188">
        <f t="shared" ref="P8" si="2">IF(F8=47.16,0,IF(F8&gt;47.16,K8*0.5,0))</f>
        <v>0</v>
      </c>
      <c r="Q8" s="188">
        <f t="shared" ref="Q8" si="3">G8+H8+I8+L8+P8+J8</f>
        <v>4350</v>
      </c>
      <c r="R8" s="188">
        <f t="shared" ref="R8" si="4">VLOOKUP(Q8,Tarifa1,1)</f>
        <v>4300.7550000000001</v>
      </c>
      <c r="S8" s="188">
        <f t="shared" ref="S8" si="5">Q8-R8</f>
        <v>49.244999999999891</v>
      </c>
      <c r="T8" s="189">
        <f t="shared" ref="T8" si="6">VLOOKUP(Q8,Tarifa1,3)</f>
        <v>0.1792</v>
      </c>
      <c r="U8" s="188">
        <f t="shared" ref="U8" si="7">S8*T8</f>
        <v>8.824703999999981</v>
      </c>
      <c r="V8" s="188">
        <f t="shared" ref="V8" si="8">VLOOKUP(Q8,Tarifa1,2)</f>
        <v>393.27</v>
      </c>
      <c r="W8" s="188">
        <f t="shared" ref="W8" si="9">U8+V8</f>
        <v>402.09470399999998</v>
      </c>
      <c r="X8" s="188">
        <f t="shared" ref="X8" si="10">VLOOKUP(Q8,Credito1,2)</f>
        <v>0</v>
      </c>
      <c r="Y8" s="188">
        <f t="shared" ref="Y8" si="11">W8-X8</f>
        <v>402.09470399999998</v>
      </c>
      <c r="Z8" s="131"/>
      <c r="AA8" s="186">
        <f t="shared" ref="AA8:AA12" si="12">-IF(Y8&gt;0,0,Y8)</f>
        <v>0</v>
      </c>
      <c r="AB8" s="186">
        <f t="shared" ref="AB8" si="13">IF(Y8&lt;0,0,Y8)</f>
        <v>402.09470399999998</v>
      </c>
      <c r="AC8" s="186">
        <v>0</v>
      </c>
      <c r="AD8" s="190">
        <v>0</v>
      </c>
      <c r="AE8" s="190">
        <v>0</v>
      </c>
      <c r="AF8" s="190">
        <v>0</v>
      </c>
      <c r="AG8" s="190">
        <v>0</v>
      </c>
      <c r="AH8" s="186">
        <f>SUM(AB8:AG8)</f>
        <v>402.09470399999998</v>
      </c>
      <c r="AI8" s="186">
        <f t="shared" ref="AI8" si="14">N8+AA8-AH8</f>
        <v>3947.9052959999999</v>
      </c>
      <c r="AJ8" s="111"/>
      <c r="AK8" s="52"/>
      <c r="AL8" s="111">
        <v>73</v>
      </c>
      <c r="AM8" s="111">
        <f>AB8-AL8</f>
        <v>329.09470399999998</v>
      </c>
    </row>
    <row r="9" spans="1:39" s="140" customFormat="1" ht="30" customHeight="1">
      <c r="A9" s="7"/>
      <c r="B9" s="108">
        <v>2</v>
      </c>
      <c r="C9" s="147" t="s">
        <v>105</v>
      </c>
      <c r="D9" s="148" t="s">
        <v>169</v>
      </c>
      <c r="E9" s="109">
        <v>15</v>
      </c>
      <c r="F9" s="142">
        <v>260</v>
      </c>
      <c r="G9" s="117">
        <f t="shared" ref="G9:G27" si="15">E9*F9</f>
        <v>3900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86">
        <f t="shared" ref="N9:N27" si="16">SUM(G9:M9)</f>
        <v>3900</v>
      </c>
      <c r="O9" s="187"/>
      <c r="P9" s="188">
        <f t="shared" ref="P9:P27" si="17">IF(F9=47.16,0,IF(F9&gt;47.16,K9*0.5,0))</f>
        <v>0</v>
      </c>
      <c r="Q9" s="188">
        <f t="shared" ref="Q9:Q27" si="18">G9+H9+I9+L9+P9+J9</f>
        <v>3900</v>
      </c>
      <c r="R9" s="188">
        <f t="shared" ref="R9:R27" si="19">VLOOKUP(Q9,Tarifa1,1)</f>
        <v>3699.7150000000001</v>
      </c>
      <c r="S9" s="188">
        <f t="shared" ref="S9:S27" si="20">Q9-R9</f>
        <v>200.28499999999985</v>
      </c>
      <c r="T9" s="189">
        <f t="shared" ref="T9:T27" si="21">VLOOKUP(Q9,Tarifa1,3)</f>
        <v>0.16</v>
      </c>
      <c r="U9" s="188">
        <f t="shared" ref="U9:U27" si="22">S9*T9</f>
        <v>32.045599999999979</v>
      </c>
      <c r="V9" s="188">
        <f t="shared" ref="V9:V27" si="23">VLOOKUP(Q9,Tarifa1,2)</f>
        <v>297.10500000000002</v>
      </c>
      <c r="W9" s="188">
        <f t="shared" ref="W9:W27" si="24">U9+V9</f>
        <v>329.1506</v>
      </c>
      <c r="X9" s="188">
        <f t="shared" ref="X9:X27" si="25">VLOOKUP(Q9,Credito1,2)</f>
        <v>0</v>
      </c>
      <c r="Y9" s="188">
        <f t="shared" ref="Y9:Y27" si="26">W9-X9</f>
        <v>329.1506</v>
      </c>
      <c r="Z9" s="131"/>
      <c r="AA9" s="186">
        <f t="shared" si="12"/>
        <v>0</v>
      </c>
      <c r="AB9" s="186">
        <f t="shared" ref="AB9:AB27" si="27">IF(Y9&lt;0,0,Y9)</f>
        <v>329.1506</v>
      </c>
      <c r="AC9" s="186">
        <v>0</v>
      </c>
      <c r="AD9" s="190">
        <v>0</v>
      </c>
      <c r="AE9" s="190">
        <v>0</v>
      </c>
      <c r="AF9" s="190">
        <v>0</v>
      </c>
      <c r="AG9" s="190">
        <v>531.49</v>
      </c>
      <c r="AH9" s="186">
        <f t="shared" ref="AH9:AH33" si="28">SUM(AB9:AG9)</f>
        <v>860.64059999999995</v>
      </c>
      <c r="AI9" s="186">
        <f t="shared" ref="AI9:AI27" si="29">N9+AA9-AH9</f>
        <v>3039.3594000000003</v>
      </c>
      <c r="AJ9" s="111"/>
      <c r="AK9" s="52"/>
      <c r="AL9" s="111">
        <v>74</v>
      </c>
      <c r="AM9" s="111">
        <f t="shared" ref="AM9:AM27" si="30">AB9-AL9</f>
        <v>255.1506</v>
      </c>
    </row>
    <row r="10" spans="1:39" s="140" customFormat="1" ht="30" customHeight="1">
      <c r="A10" s="7"/>
      <c r="B10" s="108">
        <v>3</v>
      </c>
      <c r="C10" s="388" t="s">
        <v>316</v>
      </c>
      <c r="D10" s="148" t="s">
        <v>169</v>
      </c>
      <c r="E10" s="109">
        <v>15</v>
      </c>
      <c r="F10" s="142">
        <v>260</v>
      </c>
      <c r="G10" s="117">
        <f t="shared" si="15"/>
        <v>3900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86">
        <f t="shared" si="16"/>
        <v>3900</v>
      </c>
      <c r="O10" s="187"/>
      <c r="P10" s="188">
        <f t="shared" si="17"/>
        <v>0</v>
      </c>
      <c r="Q10" s="188">
        <f t="shared" si="18"/>
        <v>3900</v>
      </c>
      <c r="R10" s="188">
        <f t="shared" si="19"/>
        <v>3699.7150000000001</v>
      </c>
      <c r="S10" s="188">
        <f t="shared" si="20"/>
        <v>200.28499999999985</v>
      </c>
      <c r="T10" s="189">
        <f t="shared" si="21"/>
        <v>0.16</v>
      </c>
      <c r="U10" s="188">
        <f t="shared" si="22"/>
        <v>32.045599999999979</v>
      </c>
      <c r="V10" s="188">
        <f t="shared" si="23"/>
        <v>297.10500000000002</v>
      </c>
      <c r="W10" s="188">
        <f t="shared" si="24"/>
        <v>329.1506</v>
      </c>
      <c r="X10" s="188">
        <f t="shared" si="25"/>
        <v>0</v>
      </c>
      <c r="Y10" s="188">
        <f t="shared" si="26"/>
        <v>329.1506</v>
      </c>
      <c r="Z10" s="131"/>
      <c r="AA10" s="186">
        <f t="shared" si="12"/>
        <v>0</v>
      </c>
      <c r="AB10" s="186">
        <f t="shared" si="27"/>
        <v>329.1506</v>
      </c>
      <c r="AC10" s="186">
        <v>0</v>
      </c>
      <c r="AD10" s="190">
        <v>0</v>
      </c>
      <c r="AE10" s="190">
        <v>0</v>
      </c>
      <c r="AF10" s="190">
        <v>0</v>
      </c>
      <c r="AG10" s="190">
        <v>0</v>
      </c>
      <c r="AH10" s="186">
        <f t="shared" si="28"/>
        <v>329.1506</v>
      </c>
      <c r="AI10" s="400">
        <f t="shared" si="29"/>
        <v>3570.8494000000001</v>
      </c>
      <c r="AJ10" s="453"/>
      <c r="AK10" s="52"/>
      <c r="AL10" s="111">
        <v>75</v>
      </c>
      <c r="AM10" s="111">
        <f t="shared" si="30"/>
        <v>254.1506</v>
      </c>
    </row>
    <row r="11" spans="1:39" s="140" customFormat="1" ht="30" customHeight="1">
      <c r="A11" s="7"/>
      <c r="B11" s="108">
        <v>4</v>
      </c>
      <c r="C11" s="147" t="s">
        <v>104</v>
      </c>
      <c r="D11" s="148" t="s">
        <v>93</v>
      </c>
      <c r="E11" s="109">
        <v>15</v>
      </c>
      <c r="F11" s="142">
        <v>231</v>
      </c>
      <c r="G11" s="117">
        <f t="shared" si="15"/>
        <v>3465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86">
        <f t="shared" si="16"/>
        <v>3465</v>
      </c>
      <c r="O11" s="187"/>
      <c r="P11" s="188">
        <f t="shared" si="17"/>
        <v>0</v>
      </c>
      <c r="Q11" s="188">
        <f t="shared" si="18"/>
        <v>3465</v>
      </c>
      <c r="R11" s="188">
        <f t="shared" si="19"/>
        <v>2105.21</v>
      </c>
      <c r="S11" s="188">
        <f t="shared" si="20"/>
        <v>1359.79</v>
      </c>
      <c r="T11" s="189">
        <f t="shared" si="21"/>
        <v>0.10879999999999999</v>
      </c>
      <c r="U11" s="188">
        <f t="shared" si="22"/>
        <v>147.94515199999998</v>
      </c>
      <c r="V11" s="188">
        <f t="shared" si="23"/>
        <v>123.62</v>
      </c>
      <c r="W11" s="188">
        <f t="shared" si="24"/>
        <v>271.56515200000001</v>
      </c>
      <c r="X11" s="188">
        <f t="shared" si="25"/>
        <v>126.77</v>
      </c>
      <c r="Y11" s="188">
        <f t="shared" si="26"/>
        <v>144.79515200000003</v>
      </c>
      <c r="Z11" s="131"/>
      <c r="AA11" s="186">
        <f t="shared" si="12"/>
        <v>0</v>
      </c>
      <c r="AB11" s="186">
        <f t="shared" si="27"/>
        <v>144.79515200000003</v>
      </c>
      <c r="AC11" s="186">
        <v>0</v>
      </c>
      <c r="AD11" s="190">
        <v>0</v>
      </c>
      <c r="AE11" s="190">
        <v>0</v>
      </c>
      <c r="AF11" s="190">
        <v>0</v>
      </c>
      <c r="AG11" s="190">
        <v>0</v>
      </c>
      <c r="AH11" s="186">
        <f t="shared" si="28"/>
        <v>144.79515200000003</v>
      </c>
      <c r="AI11" s="186">
        <f t="shared" si="29"/>
        <v>3320.2048479999999</v>
      </c>
      <c r="AJ11" s="111"/>
      <c r="AK11" s="52"/>
      <c r="AL11" s="111">
        <v>76</v>
      </c>
      <c r="AM11" s="111">
        <f t="shared" si="30"/>
        <v>68.79515200000003</v>
      </c>
    </row>
    <row r="12" spans="1:39" s="140" customFormat="1" ht="30" customHeight="1">
      <c r="A12" s="7"/>
      <c r="B12" s="108">
        <v>5</v>
      </c>
      <c r="C12" s="147" t="s">
        <v>106</v>
      </c>
      <c r="D12" s="148" t="s">
        <v>93</v>
      </c>
      <c r="E12" s="109">
        <v>15</v>
      </c>
      <c r="F12" s="142">
        <v>231</v>
      </c>
      <c r="G12" s="117">
        <f t="shared" si="15"/>
        <v>3465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86">
        <f t="shared" si="16"/>
        <v>3465</v>
      </c>
      <c r="O12" s="187"/>
      <c r="P12" s="188">
        <f t="shared" si="17"/>
        <v>0</v>
      </c>
      <c r="Q12" s="188">
        <f t="shared" si="18"/>
        <v>3465</v>
      </c>
      <c r="R12" s="188">
        <f t="shared" si="19"/>
        <v>2105.21</v>
      </c>
      <c r="S12" s="188">
        <f t="shared" si="20"/>
        <v>1359.79</v>
      </c>
      <c r="T12" s="189">
        <f t="shared" si="21"/>
        <v>0.10879999999999999</v>
      </c>
      <c r="U12" s="188">
        <f t="shared" si="22"/>
        <v>147.94515199999998</v>
      </c>
      <c r="V12" s="188">
        <f t="shared" si="23"/>
        <v>123.62</v>
      </c>
      <c r="W12" s="188">
        <f t="shared" si="24"/>
        <v>271.56515200000001</v>
      </c>
      <c r="X12" s="188">
        <f t="shared" si="25"/>
        <v>126.77</v>
      </c>
      <c r="Y12" s="188">
        <f t="shared" si="26"/>
        <v>144.79515200000003</v>
      </c>
      <c r="Z12" s="131"/>
      <c r="AA12" s="186">
        <f t="shared" si="12"/>
        <v>0</v>
      </c>
      <c r="AB12" s="186">
        <f t="shared" si="27"/>
        <v>144.79515200000003</v>
      </c>
      <c r="AC12" s="186">
        <v>0</v>
      </c>
      <c r="AD12" s="190">
        <v>0</v>
      </c>
      <c r="AE12" s="190">
        <v>0</v>
      </c>
      <c r="AF12" s="190">
        <v>0</v>
      </c>
      <c r="AG12" s="190">
        <v>275.74</v>
      </c>
      <c r="AH12" s="186">
        <f t="shared" si="28"/>
        <v>420.53515200000004</v>
      </c>
      <c r="AI12" s="186">
        <f t="shared" si="29"/>
        <v>3044.4648480000001</v>
      </c>
      <c r="AJ12" s="111"/>
      <c r="AK12" s="52"/>
      <c r="AL12" s="111">
        <v>77</v>
      </c>
      <c r="AM12" s="111">
        <f t="shared" si="30"/>
        <v>67.79515200000003</v>
      </c>
    </row>
    <row r="13" spans="1:39" s="140" customFormat="1" ht="30" customHeight="1">
      <c r="A13" s="7"/>
      <c r="B13" s="108">
        <v>6</v>
      </c>
      <c r="C13" s="147" t="s">
        <v>107</v>
      </c>
      <c r="D13" s="148" t="s">
        <v>93</v>
      </c>
      <c r="E13" s="109">
        <v>15</v>
      </c>
      <c r="F13" s="142">
        <v>231</v>
      </c>
      <c r="G13" s="117">
        <f t="shared" si="15"/>
        <v>3465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86">
        <f t="shared" si="16"/>
        <v>3465</v>
      </c>
      <c r="O13" s="187"/>
      <c r="P13" s="188">
        <f t="shared" si="17"/>
        <v>0</v>
      </c>
      <c r="Q13" s="188">
        <f t="shared" si="18"/>
        <v>3465</v>
      </c>
      <c r="R13" s="188">
        <f t="shared" si="19"/>
        <v>2105.21</v>
      </c>
      <c r="S13" s="188">
        <f t="shared" si="20"/>
        <v>1359.79</v>
      </c>
      <c r="T13" s="189">
        <f t="shared" si="21"/>
        <v>0.10879999999999999</v>
      </c>
      <c r="U13" s="188">
        <f t="shared" si="22"/>
        <v>147.94515199999998</v>
      </c>
      <c r="V13" s="188">
        <f t="shared" si="23"/>
        <v>123.62</v>
      </c>
      <c r="W13" s="188">
        <f t="shared" si="24"/>
        <v>271.56515200000001</v>
      </c>
      <c r="X13" s="188">
        <f t="shared" si="25"/>
        <v>126.77</v>
      </c>
      <c r="Y13" s="188">
        <f t="shared" si="26"/>
        <v>144.79515200000003</v>
      </c>
      <c r="Z13" s="131"/>
      <c r="AA13" s="186">
        <f t="shared" ref="AA13:AA27" si="31">-IF(Y13&gt;0,0,Y13)</f>
        <v>0</v>
      </c>
      <c r="AB13" s="186">
        <f t="shared" si="27"/>
        <v>144.79515200000003</v>
      </c>
      <c r="AC13" s="186">
        <v>0</v>
      </c>
      <c r="AD13" s="190">
        <v>0</v>
      </c>
      <c r="AE13" s="190">
        <v>0</v>
      </c>
      <c r="AF13" s="190">
        <v>0</v>
      </c>
      <c r="AG13" s="190">
        <v>531.49</v>
      </c>
      <c r="AH13" s="186">
        <f t="shared" si="28"/>
        <v>676.28515200000004</v>
      </c>
      <c r="AI13" s="186">
        <f t="shared" si="29"/>
        <v>2788.7148480000001</v>
      </c>
      <c r="AJ13" s="111"/>
      <c r="AK13" s="52"/>
      <c r="AL13" s="111">
        <v>78</v>
      </c>
      <c r="AM13" s="111">
        <f t="shared" si="30"/>
        <v>66.79515200000003</v>
      </c>
    </row>
    <row r="14" spans="1:39" s="140" customFormat="1" ht="30" customHeight="1">
      <c r="A14" s="7"/>
      <c r="B14" s="108">
        <v>7</v>
      </c>
      <c r="C14" s="147" t="s">
        <v>108</v>
      </c>
      <c r="D14" s="148" t="s">
        <v>93</v>
      </c>
      <c r="E14" s="109">
        <v>15</v>
      </c>
      <c r="F14" s="142">
        <v>231</v>
      </c>
      <c r="G14" s="117">
        <f t="shared" si="15"/>
        <v>3465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86">
        <f t="shared" si="16"/>
        <v>3465</v>
      </c>
      <c r="O14" s="187"/>
      <c r="P14" s="188">
        <f t="shared" si="17"/>
        <v>0</v>
      </c>
      <c r="Q14" s="188">
        <f t="shared" si="18"/>
        <v>3465</v>
      </c>
      <c r="R14" s="188">
        <f t="shared" si="19"/>
        <v>2105.21</v>
      </c>
      <c r="S14" s="188">
        <f t="shared" si="20"/>
        <v>1359.79</v>
      </c>
      <c r="T14" s="189">
        <f t="shared" si="21"/>
        <v>0.10879999999999999</v>
      </c>
      <c r="U14" s="188">
        <f t="shared" si="22"/>
        <v>147.94515199999998</v>
      </c>
      <c r="V14" s="188">
        <f t="shared" si="23"/>
        <v>123.62</v>
      </c>
      <c r="W14" s="188">
        <f t="shared" si="24"/>
        <v>271.56515200000001</v>
      </c>
      <c r="X14" s="188">
        <f t="shared" si="25"/>
        <v>126.77</v>
      </c>
      <c r="Y14" s="188">
        <f t="shared" si="26"/>
        <v>144.79515200000003</v>
      </c>
      <c r="Z14" s="131"/>
      <c r="AA14" s="186">
        <f t="shared" si="31"/>
        <v>0</v>
      </c>
      <c r="AB14" s="186">
        <f t="shared" si="27"/>
        <v>144.79515200000003</v>
      </c>
      <c r="AC14" s="186">
        <v>0</v>
      </c>
      <c r="AD14" s="190">
        <v>0</v>
      </c>
      <c r="AE14" s="190">
        <v>0</v>
      </c>
      <c r="AF14" s="190">
        <v>0</v>
      </c>
      <c r="AG14" s="190">
        <v>483.48</v>
      </c>
      <c r="AH14" s="186">
        <f t="shared" si="28"/>
        <v>628.27515200000005</v>
      </c>
      <c r="AI14" s="186">
        <f t="shared" si="29"/>
        <v>2836.7248479999998</v>
      </c>
      <c r="AJ14" s="111"/>
      <c r="AK14" s="52"/>
      <c r="AL14" s="111">
        <v>79</v>
      </c>
      <c r="AM14" s="111">
        <f t="shared" si="30"/>
        <v>65.79515200000003</v>
      </c>
    </row>
    <row r="15" spans="1:39" s="140" customFormat="1" ht="30" customHeight="1">
      <c r="A15" s="7"/>
      <c r="B15" s="108">
        <v>8</v>
      </c>
      <c r="C15" s="388" t="s">
        <v>513</v>
      </c>
      <c r="D15" s="148" t="s">
        <v>93</v>
      </c>
      <c r="E15" s="109">
        <v>15</v>
      </c>
      <c r="F15" s="142">
        <v>231</v>
      </c>
      <c r="G15" s="117">
        <f t="shared" ref="G15" si="32">E15*F15</f>
        <v>3465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86">
        <f t="shared" ref="N15" si="33">SUM(G15:M15)</f>
        <v>3465</v>
      </c>
      <c r="O15" s="187"/>
      <c r="P15" s="188">
        <f t="shared" ref="P15" si="34">IF(F15=47.16,0,IF(F15&gt;47.16,K15*0.5,0))</f>
        <v>0</v>
      </c>
      <c r="Q15" s="188">
        <f t="shared" ref="Q15" si="35">G15+H15+I15+L15+P15+J15</f>
        <v>3465</v>
      </c>
      <c r="R15" s="188">
        <f t="shared" ref="R15" si="36">VLOOKUP(Q15,Tarifa1,1)</f>
        <v>2105.21</v>
      </c>
      <c r="S15" s="188">
        <f t="shared" ref="S15" si="37">Q15-R15</f>
        <v>1359.79</v>
      </c>
      <c r="T15" s="189">
        <f t="shared" ref="T15" si="38">VLOOKUP(Q15,Tarifa1,3)</f>
        <v>0.10879999999999999</v>
      </c>
      <c r="U15" s="188">
        <f t="shared" ref="U15" si="39">S15*T15</f>
        <v>147.94515199999998</v>
      </c>
      <c r="V15" s="188">
        <f t="shared" ref="V15" si="40">VLOOKUP(Q15,Tarifa1,2)</f>
        <v>123.62</v>
      </c>
      <c r="W15" s="188">
        <f t="shared" ref="W15" si="41">U15+V15</f>
        <v>271.56515200000001</v>
      </c>
      <c r="X15" s="188">
        <f t="shared" ref="X15" si="42">VLOOKUP(Q15,Credito1,2)</f>
        <v>126.77</v>
      </c>
      <c r="Y15" s="188">
        <f t="shared" ref="Y15" si="43">W15-X15</f>
        <v>144.79515200000003</v>
      </c>
      <c r="Z15" s="131"/>
      <c r="AA15" s="186">
        <f t="shared" ref="AA15" si="44">-IF(Y15&gt;0,0,Y15)</f>
        <v>0</v>
      </c>
      <c r="AB15" s="186">
        <f t="shared" ref="AB15" si="45">IF(Y15&lt;0,0,Y15)</f>
        <v>144.79515200000003</v>
      </c>
      <c r="AC15" s="186">
        <v>0</v>
      </c>
      <c r="AD15" s="190">
        <v>0</v>
      </c>
      <c r="AE15" s="190">
        <v>0</v>
      </c>
      <c r="AF15" s="190">
        <v>0</v>
      </c>
      <c r="AG15" s="190">
        <v>659.36</v>
      </c>
      <c r="AH15" s="186">
        <f t="shared" si="28"/>
        <v>804.15515200000004</v>
      </c>
      <c r="AI15" s="186">
        <f t="shared" ref="AI15" si="46">N15+AA15-AH15</f>
        <v>2660.8448479999997</v>
      </c>
      <c r="AJ15" s="111"/>
      <c r="AK15" s="52"/>
      <c r="AL15" s="111">
        <v>80</v>
      </c>
      <c r="AM15" s="111">
        <f t="shared" si="30"/>
        <v>64.79515200000003</v>
      </c>
    </row>
    <row r="16" spans="1:39" s="140" customFormat="1" ht="30" customHeight="1">
      <c r="A16" s="7"/>
      <c r="B16" s="108">
        <v>9</v>
      </c>
      <c r="C16" s="388" t="s">
        <v>109</v>
      </c>
      <c r="D16" s="148" t="s">
        <v>93</v>
      </c>
      <c r="E16" s="109">
        <v>15</v>
      </c>
      <c r="F16" s="142">
        <v>231</v>
      </c>
      <c r="G16" s="117">
        <f t="shared" si="15"/>
        <v>3465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86">
        <f t="shared" si="16"/>
        <v>3465</v>
      </c>
      <c r="O16" s="187"/>
      <c r="P16" s="188">
        <f t="shared" si="17"/>
        <v>0</v>
      </c>
      <c r="Q16" s="188">
        <f t="shared" si="18"/>
        <v>3465</v>
      </c>
      <c r="R16" s="188">
        <f t="shared" si="19"/>
        <v>2105.21</v>
      </c>
      <c r="S16" s="188">
        <f t="shared" si="20"/>
        <v>1359.79</v>
      </c>
      <c r="T16" s="189">
        <f t="shared" si="21"/>
        <v>0.10879999999999999</v>
      </c>
      <c r="U16" s="188">
        <f t="shared" si="22"/>
        <v>147.94515199999998</v>
      </c>
      <c r="V16" s="188">
        <f t="shared" si="23"/>
        <v>123.62</v>
      </c>
      <c r="W16" s="188">
        <f t="shared" si="24"/>
        <v>271.56515200000001</v>
      </c>
      <c r="X16" s="188">
        <f t="shared" si="25"/>
        <v>126.77</v>
      </c>
      <c r="Y16" s="188">
        <f t="shared" si="26"/>
        <v>144.79515200000003</v>
      </c>
      <c r="Z16" s="131"/>
      <c r="AA16" s="186">
        <f t="shared" si="31"/>
        <v>0</v>
      </c>
      <c r="AB16" s="186">
        <f t="shared" si="27"/>
        <v>144.79515200000003</v>
      </c>
      <c r="AC16" s="186">
        <v>0</v>
      </c>
      <c r="AD16" s="190">
        <v>0</v>
      </c>
      <c r="AE16" s="190">
        <v>0</v>
      </c>
      <c r="AF16" s="190">
        <v>0</v>
      </c>
      <c r="AG16" s="190">
        <v>0</v>
      </c>
      <c r="AH16" s="186">
        <f t="shared" si="28"/>
        <v>144.79515200000003</v>
      </c>
      <c r="AI16" s="186">
        <f t="shared" si="29"/>
        <v>3320.2048479999999</v>
      </c>
      <c r="AJ16" s="111"/>
      <c r="AK16" s="52"/>
      <c r="AL16" s="111">
        <v>81</v>
      </c>
      <c r="AM16" s="111">
        <f t="shared" si="30"/>
        <v>63.79515200000003</v>
      </c>
    </row>
    <row r="17" spans="1:39" s="140" customFormat="1" ht="30" customHeight="1">
      <c r="A17" s="7"/>
      <c r="B17" s="108">
        <v>10</v>
      </c>
      <c r="C17" s="388" t="s">
        <v>110</v>
      </c>
      <c r="D17" s="148" t="s">
        <v>93</v>
      </c>
      <c r="E17" s="109">
        <v>15</v>
      </c>
      <c r="F17" s="142">
        <v>231</v>
      </c>
      <c r="G17" s="117">
        <f t="shared" si="15"/>
        <v>3465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86">
        <f t="shared" si="16"/>
        <v>3465</v>
      </c>
      <c r="O17" s="187"/>
      <c r="P17" s="188">
        <f t="shared" si="17"/>
        <v>0</v>
      </c>
      <c r="Q17" s="188">
        <f t="shared" si="18"/>
        <v>3465</v>
      </c>
      <c r="R17" s="188">
        <f t="shared" si="19"/>
        <v>2105.21</v>
      </c>
      <c r="S17" s="188">
        <f t="shared" si="20"/>
        <v>1359.79</v>
      </c>
      <c r="T17" s="189">
        <f t="shared" si="21"/>
        <v>0.10879999999999999</v>
      </c>
      <c r="U17" s="188">
        <f t="shared" si="22"/>
        <v>147.94515199999998</v>
      </c>
      <c r="V17" s="188">
        <f t="shared" si="23"/>
        <v>123.62</v>
      </c>
      <c r="W17" s="188">
        <f t="shared" si="24"/>
        <v>271.56515200000001</v>
      </c>
      <c r="X17" s="188">
        <f t="shared" si="25"/>
        <v>126.77</v>
      </c>
      <c r="Y17" s="188">
        <f t="shared" si="26"/>
        <v>144.79515200000003</v>
      </c>
      <c r="Z17" s="131"/>
      <c r="AA17" s="186">
        <f t="shared" si="31"/>
        <v>0</v>
      </c>
      <c r="AB17" s="186">
        <f t="shared" si="27"/>
        <v>144.79515200000003</v>
      </c>
      <c r="AC17" s="186">
        <v>0</v>
      </c>
      <c r="AD17" s="190">
        <v>0</v>
      </c>
      <c r="AE17" s="190">
        <v>0</v>
      </c>
      <c r="AF17" s="190">
        <v>0</v>
      </c>
      <c r="AG17" s="190">
        <v>0</v>
      </c>
      <c r="AH17" s="186">
        <f t="shared" si="28"/>
        <v>144.79515200000003</v>
      </c>
      <c r="AI17" s="186">
        <f t="shared" si="29"/>
        <v>3320.2048479999999</v>
      </c>
      <c r="AJ17" s="111"/>
      <c r="AK17" s="52"/>
      <c r="AL17" s="111">
        <v>82</v>
      </c>
      <c r="AM17" s="111">
        <f t="shared" si="30"/>
        <v>62.79515200000003</v>
      </c>
    </row>
    <row r="18" spans="1:39" s="140" customFormat="1" ht="30" customHeight="1">
      <c r="A18" s="7"/>
      <c r="B18" s="108">
        <v>11</v>
      </c>
      <c r="C18" s="388" t="s">
        <v>111</v>
      </c>
      <c r="D18" s="148" t="s">
        <v>93</v>
      </c>
      <c r="E18" s="109">
        <v>15</v>
      </c>
      <c r="F18" s="142">
        <v>231</v>
      </c>
      <c r="G18" s="117">
        <f t="shared" si="15"/>
        <v>3465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86">
        <f t="shared" si="16"/>
        <v>3465</v>
      </c>
      <c r="O18" s="187"/>
      <c r="P18" s="188">
        <f t="shared" si="17"/>
        <v>0</v>
      </c>
      <c r="Q18" s="188">
        <f t="shared" si="18"/>
        <v>3465</v>
      </c>
      <c r="R18" s="188">
        <f t="shared" si="19"/>
        <v>2105.21</v>
      </c>
      <c r="S18" s="188">
        <f t="shared" si="20"/>
        <v>1359.79</v>
      </c>
      <c r="T18" s="189">
        <f t="shared" si="21"/>
        <v>0.10879999999999999</v>
      </c>
      <c r="U18" s="188">
        <f t="shared" si="22"/>
        <v>147.94515199999998</v>
      </c>
      <c r="V18" s="188">
        <f t="shared" si="23"/>
        <v>123.62</v>
      </c>
      <c r="W18" s="188">
        <f t="shared" si="24"/>
        <v>271.56515200000001</v>
      </c>
      <c r="X18" s="188">
        <f t="shared" si="25"/>
        <v>126.77</v>
      </c>
      <c r="Y18" s="188">
        <f t="shared" si="26"/>
        <v>144.79515200000003</v>
      </c>
      <c r="Z18" s="131"/>
      <c r="AA18" s="186">
        <f t="shared" si="31"/>
        <v>0</v>
      </c>
      <c r="AB18" s="186">
        <f t="shared" si="27"/>
        <v>144.79515200000003</v>
      </c>
      <c r="AC18" s="186">
        <v>0</v>
      </c>
      <c r="AD18" s="190">
        <v>0</v>
      </c>
      <c r="AE18" s="190">
        <v>0</v>
      </c>
      <c r="AF18" s="190">
        <v>0</v>
      </c>
      <c r="AG18" s="190">
        <v>0</v>
      </c>
      <c r="AH18" s="186">
        <f t="shared" si="28"/>
        <v>144.79515200000003</v>
      </c>
      <c r="AI18" s="186">
        <f t="shared" si="29"/>
        <v>3320.2048479999999</v>
      </c>
      <c r="AJ18" s="111"/>
      <c r="AK18" s="52"/>
      <c r="AL18" s="111">
        <v>83</v>
      </c>
      <c r="AM18" s="111">
        <f t="shared" si="30"/>
        <v>61.79515200000003</v>
      </c>
    </row>
    <row r="19" spans="1:39" s="140" customFormat="1" ht="30" hidden="1" customHeight="1">
      <c r="A19" s="7"/>
      <c r="B19" s="108">
        <v>13</v>
      </c>
      <c r="C19" s="388"/>
      <c r="D19" s="148"/>
      <c r="E19" s="109"/>
      <c r="F19" s="142"/>
      <c r="G19" s="117"/>
      <c r="H19" s="110"/>
      <c r="I19" s="110"/>
      <c r="J19" s="110"/>
      <c r="K19" s="110"/>
      <c r="L19" s="110"/>
      <c r="M19" s="110"/>
      <c r="N19" s="186"/>
      <c r="O19" s="187"/>
      <c r="P19" s="188"/>
      <c r="Q19" s="188"/>
      <c r="R19" s="188"/>
      <c r="S19" s="188"/>
      <c r="T19" s="189"/>
      <c r="U19" s="188"/>
      <c r="V19" s="188"/>
      <c r="W19" s="188"/>
      <c r="X19" s="188"/>
      <c r="Y19" s="188"/>
      <c r="Z19" s="131"/>
      <c r="AA19" s="186"/>
      <c r="AB19" s="186"/>
      <c r="AC19" s="186"/>
      <c r="AD19" s="190"/>
      <c r="AE19" s="190"/>
      <c r="AF19" s="190">
        <v>0</v>
      </c>
      <c r="AG19" s="190"/>
      <c r="AH19" s="186">
        <f t="shared" si="28"/>
        <v>0</v>
      </c>
      <c r="AI19" s="186"/>
      <c r="AJ19" s="111"/>
      <c r="AK19" s="52"/>
      <c r="AL19" s="111">
        <v>85</v>
      </c>
      <c r="AM19" s="111">
        <f t="shared" si="30"/>
        <v>-85</v>
      </c>
    </row>
    <row r="20" spans="1:39" s="140" customFormat="1" ht="30" customHeight="1">
      <c r="A20" s="7"/>
      <c r="B20" s="108">
        <v>12</v>
      </c>
      <c r="C20" s="147" t="s">
        <v>92</v>
      </c>
      <c r="D20" s="148" t="s">
        <v>93</v>
      </c>
      <c r="E20" s="109">
        <v>15</v>
      </c>
      <c r="F20" s="142">
        <v>231</v>
      </c>
      <c r="G20" s="117">
        <f t="shared" si="15"/>
        <v>3465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86">
        <f t="shared" si="16"/>
        <v>3465</v>
      </c>
      <c r="O20" s="187"/>
      <c r="P20" s="188">
        <f t="shared" si="17"/>
        <v>0</v>
      </c>
      <c r="Q20" s="188">
        <f t="shared" si="18"/>
        <v>3465</v>
      </c>
      <c r="R20" s="188">
        <f t="shared" si="19"/>
        <v>2105.21</v>
      </c>
      <c r="S20" s="188">
        <f t="shared" si="20"/>
        <v>1359.79</v>
      </c>
      <c r="T20" s="189">
        <f t="shared" si="21"/>
        <v>0.10879999999999999</v>
      </c>
      <c r="U20" s="188">
        <f t="shared" si="22"/>
        <v>147.94515199999998</v>
      </c>
      <c r="V20" s="188">
        <f t="shared" si="23"/>
        <v>123.62</v>
      </c>
      <c r="W20" s="188">
        <f t="shared" si="24"/>
        <v>271.56515200000001</v>
      </c>
      <c r="X20" s="188">
        <f t="shared" si="25"/>
        <v>126.77</v>
      </c>
      <c r="Y20" s="188">
        <f t="shared" si="26"/>
        <v>144.79515200000003</v>
      </c>
      <c r="Z20" s="131"/>
      <c r="AA20" s="186">
        <f t="shared" si="31"/>
        <v>0</v>
      </c>
      <c r="AB20" s="186">
        <f t="shared" si="27"/>
        <v>144.79515200000003</v>
      </c>
      <c r="AC20" s="186">
        <v>0</v>
      </c>
      <c r="AD20" s="190">
        <v>0</v>
      </c>
      <c r="AE20" s="190">
        <v>0</v>
      </c>
      <c r="AF20" s="190">
        <v>0</v>
      </c>
      <c r="AG20" s="190">
        <v>0</v>
      </c>
      <c r="AH20" s="186">
        <f t="shared" si="28"/>
        <v>144.79515200000003</v>
      </c>
      <c r="AI20" s="186">
        <f t="shared" si="29"/>
        <v>3320.2048479999999</v>
      </c>
      <c r="AJ20" s="111"/>
      <c r="AK20" s="52"/>
      <c r="AL20" s="111">
        <v>86</v>
      </c>
      <c r="AM20" s="111">
        <f t="shared" si="30"/>
        <v>58.79515200000003</v>
      </c>
    </row>
    <row r="21" spans="1:39" s="140" customFormat="1" ht="30" customHeight="1">
      <c r="A21" s="7"/>
      <c r="B21" s="108">
        <v>13</v>
      </c>
      <c r="C21" s="147" t="s">
        <v>91</v>
      </c>
      <c r="D21" s="148" t="s">
        <v>93</v>
      </c>
      <c r="E21" s="109">
        <v>15</v>
      </c>
      <c r="F21" s="142">
        <v>231</v>
      </c>
      <c r="G21" s="117">
        <f t="shared" si="15"/>
        <v>3465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86">
        <f t="shared" si="16"/>
        <v>3465</v>
      </c>
      <c r="O21" s="187"/>
      <c r="P21" s="188">
        <f t="shared" si="17"/>
        <v>0</v>
      </c>
      <c r="Q21" s="188">
        <f t="shared" si="18"/>
        <v>3465</v>
      </c>
      <c r="R21" s="188">
        <f t="shared" si="19"/>
        <v>2105.21</v>
      </c>
      <c r="S21" s="188">
        <f t="shared" si="20"/>
        <v>1359.79</v>
      </c>
      <c r="T21" s="189">
        <f t="shared" si="21"/>
        <v>0.10879999999999999</v>
      </c>
      <c r="U21" s="188">
        <f t="shared" si="22"/>
        <v>147.94515199999998</v>
      </c>
      <c r="V21" s="188">
        <f t="shared" si="23"/>
        <v>123.62</v>
      </c>
      <c r="W21" s="188">
        <f t="shared" si="24"/>
        <v>271.56515200000001</v>
      </c>
      <c r="X21" s="188">
        <f t="shared" si="25"/>
        <v>126.77</v>
      </c>
      <c r="Y21" s="188">
        <f t="shared" si="26"/>
        <v>144.79515200000003</v>
      </c>
      <c r="Z21" s="131"/>
      <c r="AA21" s="186">
        <f t="shared" si="31"/>
        <v>0</v>
      </c>
      <c r="AB21" s="186">
        <f t="shared" si="27"/>
        <v>144.79515200000003</v>
      </c>
      <c r="AC21" s="186">
        <v>0</v>
      </c>
      <c r="AD21" s="190">
        <v>0</v>
      </c>
      <c r="AE21" s="190">
        <v>0</v>
      </c>
      <c r="AF21" s="190">
        <v>0</v>
      </c>
      <c r="AG21" s="190">
        <v>0</v>
      </c>
      <c r="AH21" s="186">
        <f t="shared" si="28"/>
        <v>144.79515200000003</v>
      </c>
      <c r="AI21" s="186">
        <f t="shared" si="29"/>
        <v>3320.2048479999999</v>
      </c>
      <c r="AJ21" s="111"/>
      <c r="AK21" s="52"/>
      <c r="AL21" s="111">
        <v>87</v>
      </c>
      <c r="AM21" s="111">
        <f t="shared" si="30"/>
        <v>57.79515200000003</v>
      </c>
    </row>
    <row r="22" spans="1:39" s="140" customFormat="1" ht="30" customHeight="1">
      <c r="A22" s="7"/>
      <c r="B22" s="108">
        <v>14</v>
      </c>
      <c r="C22" s="147" t="s">
        <v>112</v>
      </c>
      <c r="D22" s="148" t="s">
        <v>93</v>
      </c>
      <c r="E22" s="109">
        <v>15</v>
      </c>
      <c r="F22" s="142">
        <v>231</v>
      </c>
      <c r="G22" s="117">
        <f t="shared" si="15"/>
        <v>3465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86">
        <f t="shared" si="16"/>
        <v>3465</v>
      </c>
      <c r="O22" s="187"/>
      <c r="P22" s="188">
        <f t="shared" si="17"/>
        <v>0</v>
      </c>
      <c r="Q22" s="188">
        <f t="shared" si="18"/>
        <v>3465</v>
      </c>
      <c r="R22" s="188">
        <f t="shared" si="19"/>
        <v>2105.21</v>
      </c>
      <c r="S22" s="188">
        <f t="shared" si="20"/>
        <v>1359.79</v>
      </c>
      <c r="T22" s="189">
        <f t="shared" si="21"/>
        <v>0.10879999999999999</v>
      </c>
      <c r="U22" s="188">
        <f t="shared" si="22"/>
        <v>147.94515199999998</v>
      </c>
      <c r="V22" s="188">
        <f t="shared" si="23"/>
        <v>123.62</v>
      </c>
      <c r="W22" s="188">
        <f t="shared" si="24"/>
        <v>271.56515200000001</v>
      </c>
      <c r="X22" s="188">
        <f t="shared" si="25"/>
        <v>126.77</v>
      </c>
      <c r="Y22" s="188">
        <f t="shared" si="26"/>
        <v>144.79515200000003</v>
      </c>
      <c r="Z22" s="131"/>
      <c r="AA22" s="186">
        <f t="shared" si="31"/>
        <v>0</v>
      </c>
      <c r="AB22" s="186">
        <f t="shared" si="27"/>
        <v>144.79515200000003</v>
      </c>
      <c r="AC22" s="186">
        <v>0</v>
      </c>
      <c r="AD22" s="190">
        <v>0</v>
      </c>
      <c r="AE22" s="190">
        <v>0</v>
      </c>
      <c r="AF22" s="190">
        <v>0</v>
      </c>
      <c r="AG22" s="190">
        <v>531.49</v>
      </c>
      <c r="AH22" s="186">
        <f t="shared" si="28"/>
        <v>676.28515200000004</v>
      </c>
      <c r="AI22" s="186">
        <f t="shared" si="29"/>
        <v>2788.7148480000001</v>
      </c>
      <c r="AJ22" s="111"/>
      <c r="AK22" s="52"/>
      <c r="AL22" s="111">
        <v>88</v>
      </c>
      <c r="AM22" s="111">
        <f t="shared" si="30"/>
        <v>56.79515200000003</v>
      </c>
    </row>
    <row r="23" spans="1:39" s="140" customFormat="1" ht="30" hidden="1" customHeight="1">
      <c r="A23" s="7"/>
      <c r="B23" s="108">
        <v>17</v>
      </c>
      <c r="C23" s="388"/>
      <c r="D23" s="148"/>
      <c r="E23" s="109"/>
      <c r="F23" s="142"/>
      <c r="G23" s="117"/>
      <c r="H23" s="110"/>
      <c r="I23" s="110"/>
      <c r="J23" s="110"/>
      <c r="K23" s="110"/>
      <c r="L23" s="110"/>
      <c r="M23" s="110"/>
      <c r="N23" s="186"/>
      <c r="O23" s="187"/>
      <c r="P23" s="188"/>
      <c r="Q23" s="188"/>
      <c r="R23" s="188"/>
      <c r="S23" s="188"/>
      <c r="T23" s="189"/>
      <c r="U23" s="188"/>
      <c r="V23" s="188"/>
      <c r="W23" s="188"/>
      <c r="X23" s="188"/>
      <c r="Y23" s="188"/>
      <c r="Z23" s="131"/>
      <c r="AA23" s="186"/>
      <c r="AB23" s="186"/>
      <c r="AC23" s="186"/>
      <c r="AD23" s="190"/>
      <c r="AE23" s="190"/>
      <c r="AF23" s="190">
        <v>0</v>
      </c>
      <c r="AG23" s="190"/>
      <c r="AH23" s="186">
        <f t="shared" si="28"/>
        <v>0</v>
      </c>
      <c r="AI23" s="186"/>
      <c r="AJ23" s="111"/>
      <c r="AK23" s="52"/>
      <c r="AL23" s="111">
        <v>89</v>
      </c>
      <c r="AM23" s="111">
        <f t="shared" si="30"/>
        <v>-89</v>
      </c>
    </row>
    <row r="24" spans="1:39" s="140" customFormat="1" ht="30" customHeight="1">
      <c r="A24" s="7"/>
      <c r="B24" s="108">
        <v>15</v>
      </c>
      <c r="C24" s="147" t="s">
        <v>113</v>
      </c>
      <c r="D24" s="148" t="s">
        <v>93</v>
      </c>
      <c r="E24" s="109">
        <v>15</v>
      </c>
      <c r="F24" s="142">
        <v>231</v>
      </c>
      <c r="G24" s="117">
        <f t="shared" si="15"/>
        <v>3465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86">
        <f t="shared" si="16"/>
        <v>3465</v>
      </c>
      <c r="O24" s="187"/>
      <c r="P24" s="188">
        <f t="shared" si="17"/>
        <v>0</v>
      </c>
      <c r="Q24" s="188">
        <f t="shared" si="18"/>
        <v>3465</v>
      </c>
      <c r="R24" s="188">
        <f t="shared" si="19"/>
        <v>2105.21</v>
      </c>
      <c r="S24" s="188">
        <f t="shared" si="20"/>
        <v>1359.79</v>
      </c>
      <c r="T24" s="189">
        <f t="shared" si="21"/>
        <v>0.10879999999999999</v>
      </c>
      <c r="U24" s="188">
        <f t="shared" si="22"/>
        <v>147.94515199999998</v>
      </c>
      <c r="V24" s="188">
        <f t="shared" si="23"/>
        <v>123.62</v>
      </c>
      <c r="W24" s="188">
        <f t="shared" si="24"/>
        <v>271.56515200000001</v>
      </c>
      <c r="X24" s="188">
        <f t="shared" si="25"/>
        <v>126.77</v>
      </c>
      <c r="Y24" s="188">
        <f t="shared" si="26"/>
        <v>144.79515200000003</v>
      </c>
      <c r="Z24" s="131"/>
      <c r="AA24" s="186">
        <f t="shared" si="31"/>
        <v>0</v>
      </c>
      <c r="AB24" s="186">
        <f t="shared" si="27"/>
        <v>144.79515200000003</v>
      </c>
      <c r="AC24" s="186">
        <v>0</v>
      </c>
      <c r="AD24" s="190">
        <v>0</v>
      </c>
      <c r="AE24" s="190">
        <v>0</v>
      </c>
      <c r="AF24" s="190">
        <v>0</v>
      </c>
      <c r="AG24" s="190">
        <v>0</v>
      </c>
      <c r="AH24" s="186">
        <f t="shared" si="28"/>
        <v>144.79515200000003</v>
      </c>
      <c r="AI24" s="186">
        <f t="shared" si="29"/>
        <v>3320.2048479999999</v>
      </c>
      <c r="AJ24" s="111"/>
      <c r="AK24" s="52"/>
      <c r="AL24" s="111">
        <v>90</v>
      </c>
      <c r="AM24" s="111">
        <f t="shared" si="30"/>
        <v>54.79515200000003</v>
      </c>
    </row>
    <row r="25" spans="1:39" s="140" customFormat="1" ht="30" customHeight="1">
      <c r="A25" s="7"/>
      <c r="B25" s="108">
        <v>16</v>
      </c>
      <c r="C25" s="388" t="s">
        <v>438</v>
      </c>
      <c r="D25" s="148" t="s">
        <v>93</v>
      </c>
      <c r="E25" s="109">
        <v>15</v>
      </c>
      <c r="F25" s="142">
        <v>231</v>
      </c>
      <c r="G25" s="117">
        <f t="shared" si="15"/>
        <v>3465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86">
        <f t="shared" si="16"/>
        <v>3465</v>
      </c>
      <c r="O25" s="187"/>
      <c r="P25" s="188">
        <f t="shared" si="17"/>
        <v>0</v>
      </c>
      <c r="Q25" s="188">
        <f t="shared" si="18"/>
        <v>3465</v>
      </c>
      <c r="R25" s="188">
        <f t="shared" si="19"/>
        <v>2105.21</v>
      </c>
      <c r="S25" s="188">
        <f t="shared" si="20"/>
        <v>1359.79</v>
      </c>
      <c r="T25" s="189">
        <f t="shared" si="21"/>
        <v>0.10879999999999999</v>
      </c>
      <c r="U25" s="188">
        <f t="shared" si="22"/>
        <v>147.94515199999998</v>
      </c>
      <c r="V25" s="188">
        <f t="shared" si="23"/>
        <v>123.62</v>
      </c>
      <c r="W25" s="188">
        <f t="shared" si="24"/>
        <v>271.56515200000001</v>
      </c>
      <c r="X25" s="188">
        <f t="shared" si="25"/>
        <v>126.77</v>
      </c>
      <c r="Y25" s="188">
        <f t="shared" si="26"/>
        <v>144.79515200000003</v>
      </c>
      <c r="Z25" s="131"/>
      <c r="AA25" s="186">
        <f t="shared" si="31"/>
        <v>0</v>
      </c>
      <c r="AB25" s="186">
        <f t="shared" si="27"/>
        <v>144.79515200000003</v>
      </c>
      <c r="AC25" s="186">
        <v>0</v>
      </c>
      <c r="AD25" s="190">
        <v>0</v>
      </c>
      <c r="AE25" s="190">
        <v>0</v>
      </c>
      <c r="AF25" s="190">
        <v>0</v>
      </c>
      <c r="AG25" s="190">
        <v>0</v>
      </c>
      <c r="AH25" s="186">
        <f t="shared" si="28"/>
        <v>144.79515200000003</v>
      </c>
      <c r="AI25" s="400">
        <f t="shared" si="29"/>
        <v>3320.2048479999999</v>
      </c>
      <c r="AJ25" s="454"/>
      <c r="AK25" s="52"/>
      <c r="AL25" s="111">
        <v>93</v>
      </c>
      <c r="AM25" s="111">
        <f t="shared" si="30"/>
        <v>51.79515200000003</v>
      </c>
    </row>
    <row r="26" spans="1:39" s="140" customFormat="1" ht="30" customHeight="1">
      <c r="A26" s="7"/>
      <c r="B26" s="108">
        <v>17</v>
      </c>
      <c r="C26" s="147" t="s">
        <v>170</v>
      </c>
      <c r="D26" s="148" t="s">
        <v>93</v>
      </c>
      <c r="E26" s="109">
        <v>15</v>
      </c>
      <c r="F26" s="142">
        <v>231</v>
      </c>
      <c r="G26" s="117">
        <f t="shared" si="15"/>
        <v>3465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86">
        <f t="shared" si="16"/>
        <v>3465</v>
      </c>
      <c r="O26" s="187"/>
      <c r="P26" s="188">
        <f t="shared" si="17"/>
        <v>0</v>
      </c>
      <c r="Q26" s="188">
        <f t="shared" si="18"/>
        <v>3465</v>
      </c>
      <c r="R26" s="188">
        <f t="shared" si="19"/>
        <v>2105.21</v>
      </c>
      <c r="S26" s="188">
        <f t="shared" si="20"/>
        <v>1359.79</v>
      </c>
      <c r="T26" s="189">
        <f t="shared" si="21"/>
        <v>0.10879999999999999</v>
      </c>
      <c r="U26" s="188">
        <f t="shared" si="22"/>
        <v>147.94515199999998</v>
      </c>
      <c r="V26" s="188">
        <f t="shared" si="23"/>
        <v>123.62</v>
      </c>
      <c r="W26" s="188">
        <f t="shared" si="24"/>
        <v>271.56515200000001</v>
      </c>
      <c r="X26" s="188">
        <f t="shared" si="25"/>
        <v>126.77</v>
      </c>
      <c r="Y26" s="188">
        <f t="shared" si="26"/>
        <v>144.79515200000003</v>
      </c>
      <c r="Z26" s="131"/>
      <c r="AA26" s="186">
        <f t="shared" si="31"/>
        <v>0</v>
      </c>
      <c r="AB26" s="186">
        <f t="shared" si="27"/>
        <v>144.79515200000003</v>
      </c>
      <c r="AC26" s="186">
        <v>0</v>
      </c>
      <c r="AD26" s="190">
        <v>0</v>
      </c>
      <c r="AE26" s="190">
        <v>0</v>
      </c>
      <c r="AF26" s="190">
        <v>0</v>
      </c>
      <c r="AG26" s="190">
        <v>0</v>
      </c>
      <c r="AH26" s="186">
        <f t="shared" si="28"/>
        <v>144.79515200000003</v>
      </c>
      <c r="AI26" s="186">
        <f t="shared" si="29"/>
        <v>3320.2048479999999</v>
      </c>
      <c r="AJ26" s="111"/>
      <c r="AK26" s="52"/>
      <c r="AL26" s="111">
        <v>94</v>
      </c>
      <c r="AM26" s="111">
        <f t="shared" si="30"/>
        <v>50.79515200000003</v>
      </c>
    </row>
    <row r="27" spans="1:39" s="140" customFormat="1" ht="30" customHeight="1">
      <c r="A27" s="7"/>
      <c r="B27" s="108">
        <v>18</v>
      </c>
      <c r="C27" s="147" t="s">
        <v>171</v>
      </c>
      <c r="D27" s="148" t="s">
        <v>93</v>
      </c>
      <c r="E27" s="109">
        <v>15</v>
      </c>
      <c r="F27" s="142">
        <v>231</v>
      </c>
      <c r="G27" s="117">
        <f t="shared" si="15"/>
        <v>3465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86">
        <f t="shared" si="16"/>
        <v>3465</v>
      </c>
      <c r="O27" s="187"/>
      <c r="P27" s="188">
        <f t="shared" si="17"/>
        <v>0</v>
      </c>
      <c r="Q27" s="188">
        <f t="shared" si="18"/>
        <v>3465</v>
      </c>
      <c r="R27" s="188">
        <f t="shared" si="19"/>
        <v>2105.21</v>
      </c>
      <c r="S27" s="188">
        <f t="shared" si="20"/>
        <v>1359.79</v>
      </c>
      <c r="T27" s="189">
        <f t="shared" si="21"/>
        <v>0.10879999999999999</v>
      </c>
      <c r="U27" s="188">
        <f t="shared" si="22"/>
        <v>147.94515199999998</v>
      </c>
      <c r="V27" s="188">
        <f t="shared" si="23"/>
        <v>123.62</v>
      </c>
      <c r="W27" s="188">
        <f t="shared" si="24"/>
        <v>271.56515200000001</v>
      </c>
      <c r="X27" s="188">
        <f t="shared" si="25"/>
        <v>126.77</v>
      </c>
      <c r="Y27" s="188">
        <f t="shared" si="26"/>
        <v>144.79515200000003</v>
      </c>
      <c r="Z27" s="131"/>
      <c r="AA27" s="186">
        <f t="shared" si="31"/>
        <v>0</v>
      </c>
      <c r="AB27" s="186">
        <f t="shared" si="27"/>
        <v>144.79515200000003</v>
      </c>
      <c r="AC27" s="186">
        <v>0</v>
      </c>
      <c r="AD27" s="190">
        <v>0</v>
      </c>
      <c r="AE27" s="190">
        <v>0</v>
      </c>
      <c r="AF27" s="190">
        <v>0</v>
      </c>
      <c r="AG27" s="190">
        <v>0</v>
      </c>
      <c r="AH27" s="186">
        <f t="shared" si="28"/>
        <v>144.79515200000003</v>
      </c>
      <c r="AI27" s="186">
        <f t="shared" si="29"/>
        <v>3320.2048479999999</v>
      </c>
      <c r="AJ27" s="111"/>
      <c r="AK27" s="52"/>
      <c r="AL27" s="111">
        <v>95</v>
      </c>
      <c r="AM27" s="111">
        <f t="shared" si="30"/>
        <v>49.79515200000003</v>
      </c>
    </row>
    <row r="28" spans="1:39" s="140" customFormat="1" ht="30" customHeight="1">
      <c r="A28" s="7"/>
      <c r="B28" s="108">
        <v>19</v>
      </c>
      <c r="C28" s="147" t="s">
        <v>299</v>
      </c>
      <c r="D28" s="148" t="s">
        <v>93</v>
      </c>
      <c r="E28" s="109">
        <v>15</v>
      </c>
      <c r="F28" s="142">
        <v>231</v>
      </c>
      <c r="G28" s="117">
        <f t="shared" ref="G28" si="47">E28*F28</f>
        <v>3465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86">
        <f t="shared" ref="N28" si="48">SUM(G28:M28)</f>
        <v>3465</v>
      </c>
      <c r="O28" s="187"/>
      <c r="P28" s="188">
        <f t="shared" ref="P28" si="49">IF(F28=47.16,0,IF(F28&gt;47.16,K28*0.5,0))</f>
        <v>0</v>
      </c>
      <c r="Q28" s="188">
        <f t="shared" ref="Q28" si="50">G28+H28+I28+L28+P28+J28</f>
        <v>3465</v>
      </c>
      <c r="R28" s="188">
        <f t="shared" ref="R28" si="51">VLOOKUP(Q28,Tarifa1,1)</f>
        <v>2105.21</v>
      </c>
      <c r="S28" s="188">
        <f t="shared" ref="S28" si="52">Q28-R28</f>
        <v>1359.79</v>
      </c>
      <c r="T28" s="189">
        <f t="shared" ref="T28" si="53">VLOOKUP(Q28,Tarifa1,3)</f>
        <v>0.10879999999999999</v>
      </c>
      <c r="U28" s="188">
        <f t="shared" ref="U28" si="54">S28*T28</f>
        <v>147.94515199999998</v>
      </c>
      <c r="V28" s="188">
        <f t="shared" ref="V28" si="55">VLOOKUP(Q28,Tarifa1,2)</f>
        <v>123.62</v>
      </c>
      <c r="W28" s="188">
        <f t="shared" ref="W28" si="56">U28+V28</f>
        <v>271.56515200000001</v>
      </c>
      <c r="X28" s="188">
        <f t="shared" ref="X28" si="57">VLOOKUP(Q28,Credito1,2)</f>
        <v>126.77</v>
      </c>
      <c r="Y28" s="188">
        <f t="shared" ref="Y28" si="58">W28-X28</f>
        <v>144.79515200000003</v>
      </c>
      <c r="Z28" s="131"/>
      <c r="AA28" s="186">
        <f t="shared" ref="AA28" si="59">-IF(Y28&gt;0,0,Y28)</f>
        <v>0</v>
      </c>
      <c r="AB28" s="186">
        <f t="shared" ref="AB28" si="60">IF(Y28&lt;0,0,Y28)</f>
        <v>144.79515200000003</v>
      </c>
      <c r="AC28" s="186">
        <v>0</v>
      </c>
      <c r="AD28" s="190">
        <v>0</v>
      </c>
      <c r="AE28" s="190">
        <v>0</v>
      </c>
      <c r="AF28" s="190">
        <v>0</v>
      </c>
      <c r="AG28" s="190">
        <v>0</v>
      </c>
      <c r="AH28" s="186">
        <f t="shared" si="28"/>
        <v>144.79515200000003</v>
      </c>
      <c r="AI28" s="186">
        <f t="shared" ref="AI28" si="61">N28+AA28-AH28</f>
        <v>3320.2048479999999</v>
      </c>
      <c r="AJ28" s="111"/>
      <c r="AK28" s="52"/>
      <c r="AL28" s="111"/>
      <c r="AM28" s="111"/>
    </row>
    <row r="29" spans="1:39" s="140" customFormat="1" ht="30" hidden="1" customHeight="1">
      <c r="A29" s="7"/>
      <c r="B29" s="108"/>
      <c r="C29" s="388"/>
      <c r="D29" s="148"/>
      <c r="E29" s="109"/>
      <c r="F29" s="142"/>
      <c r="G29" s="117"/>
      <c r="H29" s="110"/>
      <c r="I29" s="110"/>
      <c r="J29" s="110"/>
      <c r="K29" s="110"/>
      <c r="L29" s="110"/>
      <c r="M29" s="110"/>
      <c r="N29" s="186"/>
      <c r="O29" s="187"/>
      <c r="P29" s="188"/>
      <c r="Q29" s="188"/>
      <c r="R29" s="188"/>
      <c r="S29" s="188"/>
      <c r="T29" s="189"/>
      <c r="U29" s="188"/>
      <c r="V29" s="188"/>
      <c r="W29" s="188"/>
      <c r="X29" s="188"/>
      <c r="Y29" s="188"/>
      <c r="Z29" s="131"/>
      <c r="AA29" s="186"/>
      <c r="AB29" s="186"/>
      <c r="AC29" s="186"/>
      <c r="AD29" s="190"/>
      <c r="AE29" s="190"/>
      <c r="AF29" s="190"/>
      <c r="AG29" s="190"/>
      <c r="AH29" s="186">
        <f t="shared" si="28"/>
        <v>0</v>
      </c>
      <c r="AI29" s="186"/>
      <c r="AJ29" s="111"/>
      <c r="AK29" s="52"/>
      <c r="AL29" s="111">
        <v>96</v>
      </c>
      <c r="AM29" s="111">
        <f t="shared" ref="AM29" si="62">AB29-AL29</f>
        <v>-96</v>
      </c>
    </row>
    <row r="30" spans="1:39" s="140" customFormat="1" ht="30" customHeight="1">
      <c r="A30" s="7"/>
      <c r="B30" s="108">
        <v>20</v>
      </c>
      <c r="C30" s="388" t="s">
        <v>300</v>
      </c>
      <c r="D30" s="389" t="s">
        <v>327</v>
      </c>
      <c r="E30" s="390">
        <v>15</v>
      </c>
      <c r="F30" s="391">
        <v>120</v>
      </c>
      <c r="G30" s="396">
        <f t="shared" ref="G30" si="63">E30*F30</f>
        <v>1800</v>
      </c>
      <c r="H30" s="397">
        <v>0</v>
      </c>
      <c r="I30" s="397">
        <v>0</v>
      </c>
      <c r="J30" s="397">
        <v>0</v>
      </c>
      <c r="K30" s="397">
        <v>0</v>
      </c>
      <c r="L30" s="397">
        <v>0</v>
      </c>
      <c r="M30" s="397">
        <v>0</v>
      </c>
      <c r="N30" s="400">
        <f t="shared" ref="N30" si="64">SUM(G30:M30)</f>
        <v>1800</v>
      </c>
      <c r="O30" s="401"/>
      <c r="P30" s="400">
        <f t="shared" ref="P30" si="65">IF(F30=47.16,0,IF(F30&gt;47.16,K30*0.5,0))</f>
        <v>0</v>
      </c>
      <c r="Q30" s="400">
        <f t="shared" ref="Q30" si="66">G30+H30+I30+L30+P30+J30</f>
        <v>1800</v>
      </c>
      <c r="R30" s="400">
        <f t="shared" ref="R30" si="67">VLOOKUP(Q30,Tarifa1,1)</f>
        <v>248.04</v>
      </c>
      <c r="S30" s="400">
        <f t="shared" ref="S30" si="68">Q30-R30</f>
        <v>1551.96</v>
      </c>
      <c r="T30" s="402">
        <f t="shared" ref="T30" si="69">VLOOKUP(Q30,Tarifa1,3)</f>
        <v>6.4000000000000001E-2</v>
      </c>
      <c r="U30" s="400">
        <f t="shared" ref="U30" si="70">S30*T30</f>
        <v>99.32544</v>
      </c>
      <c r="V30" s="400">
        <f t="shared" ref="V30" si="71">VLOOKUP(Q30,Tarifa1,2)</f>
        <v>4.76</v>
      </c>
      <c r="W30" s="400">
        <f t="shared" ref="W30" si="72">U30+V30</f>
        <v>104.08544000000001</v>
      </c>
      <c r="X30" s="400">
        <f t="shared" ref="X30" si="73">VLOOKUP(Q30,Credito1,2)</f>
        <v>191.23</v>
      </c>
      <c r="Y30" s="400">
        <f t="shared" ref="Y30" si="74">W30-X30</f>
        <v>-87.144559999999984</v>
      </c>
      <c r="Z30" s="401"/>
      <c r="AA30" s="400">
        <f t="shared" ref="AA30" si="75">-IF(Y30&gt;0,0,Y30)</f>
        <v>87.144559999999984</v>
      </c>
      <c r="AB30" s="400">
        <f t="shared" ref="AB30" si="76">IF(Y30&lt;0,0,Y30)</f>
        <v>0</v>
      </c>
      <c r="AC30" s="400">
        <v>0</v>
      </c>
      <c r="AD30" s="403">
        <v>0</v>
      </c>
      <c r="AE30" s="403">
        <v>0</v>
      </c>
      <c r="AF30" s="190">
        <v>0</v>
      </c>
      <c r="AG30" s="190">
        <v>0</v>
      </c>
      <c r="AH30" s="186">
        <f t="shared" si="28"/>
        <v>0</v>
      </c>
      <c r="AI30" s="400">
        <f t="shared" ref="AI30" si="77">N30+AA30-AH30</f>
        <v>1887.14456</v>
      </c>
      <c r="AJ30" s="111"/>
      <c r="AK30" s="52"/>
      <c r="AL30" s="249"/>
      <c r="AM30" s="249"/>
    </row>
    <row r="31" spans="1:39" s="140" customFormat="1" ht="30" customHeight="1">
      <c r="A31" s="7"/>
      <c r="B31" s="108">
        <v>21</v>
      </c>
      <c r="C31" s="388" t="s">
        <v>530</v>
      </c>
      <c r="D31" s="389" t="s">
        <v>93</v>
      </c>
      <c r="E31" s="390">
        <v>15</v>
      </c>
      <c r="F31" s="391">
        <v>231</v>
      </c>
      <c r="G31" s="396">
        <f t="shared" ref="G31" si="78">E31*F31</f>
        <v>3465</v>
      </c>
      <c r="H31" s="397">
        <v>0</v>
      </c>
      <c r="I31" s="397">
        <v>0</v>
      </c>
      <c r="J31" s="397">
        <v>0</v>
      </c>
      <c r="K31" s="397">
        <v>0</v>
      </c>
      <c r="L31" s="397">
        <v>0</v>
      </c>
      <c r="M31" s="397">
        <v>0</v>
      </c>
      <c r="N31" s="400">
        <f t="shared" ref="N31" si="79">SUM(G31:M31)</f>
        <v>3465</v>
      </c>
      <c r="O31" s="401"/>
      <c r="P31" s="400">
        <f t="shared" ref="P31" si="80">IF(F31=47.16,0,IF(F31&gt;47.16,K31*0.5,0))</f>
        <v>0</v>
      </c>
      <c r="Q31" s="400">
        <f t="shared" ref="Q31" si="81">G31+H31+I31+L31+P31+J31</f>
        <v>3465</v>
      </c>
      <c r="R31" s="400">
        <f t="shared" ref="R31" si="82">VLOOKUP(Q31,Tarifa1,1)</f>
        <v>2105.21</v>
      </c>
      <c r="S31" s="400">
        <f t="shared" ref="S31" si="83">Q31-R31</f>
        <v>1359.79</v>
      </c>
      <c r="T31" s="402">
        <f t="shared" ref="T31" si="84">VLOOKUP(Q31,Tarifa1,3)</f>
        <v>0.10879999999999999</v>
      </c>
      <c r="U31" s="400">
        <f t="shared" ref="U31" si="85">S31*T31</f>
        <v>147.94515199999998</v>
      </c>
      <c r="V31" s="400">
        <f t="shared" ref="V31" si="86">VLOOKUP(Q31,Tarifa1,2)</f>
        <v>123.62</v>
      </c>
      <c r="W31" s="400">
        <f t="shared" ref="W31" si="87">U31+V31</f>
        <v>271.56515200000001</v>
      </c>
      <c r="X31" s="400">
        <f t="shared" ref="X31" si="88">VLOOKUP(Q31,Credito1,2)</f>
        <v>126.77</v>
      </c>
      <c r="Y31" s="400">
        <f t="shared" ref="Y31" si="89">W31-X31</f>
        <v>144.79515200000003</v>
      </c>
      <c r="Z31" s="401"/>
      <c r="AA31" s="400">
        <f t="shared" ref="AA31" si="90">-IF(Y31&gt;0,0,Y31)</f>
        <v>0</v>
      </c>
      <c r="AB31" s="400">
        <f t="shared" ref="AB31" si="91">IF(Y31&lt;0,0,Y31)</f>
        <v>144.79515200000003</v>
      </c>
      <c r="AC31" s="400">
        <v>0</v>
      </c>
      <c r="AD31" s="403">
        <v>0</v>
      </c>
      <c r="AE31" s="403">
        <v>0</v>
      </c>
      <c r="AF31" s="190">
        <v>0</v>
      </c>
      <c r="AG31" s="190">
        <v>0</v>
      </c>
      <c r="AH31" s="186">
        <f t="shared" ref="AH31" si="92">SUM(AB31:AG31)</f>
        <v>144.79515200000003</v>
      </c>
      <c r="AI31" s="400">
        <f t="shared" ref="AI31" si="93">N31+AA31-AH31</f>
        <v>3320.2048479999999</v>
      </c>
      <c r="AJ31" s="111"/>
      <c r="AK31" s="52"/>
      <c r="AL31" s="249"/>
      <c r="AM31" s="249"/>
    </row>
    <row r="32" spans="1:39" s="140" customFormat="1" ht="30" customHeight="1">
      <c r="A32" s="7"/>
      <c r="B32" s="737">
        <v>22</v>
      </c>
      <c r="C32" s="738" t="s">
        <v>490</v>
      </c>
      <c r="D32" s="739" t="s">
        <v>93</v>
      </c>
      <c r="E32" s="740">
        <v>15</v>
      </c>
      <c r="F32" s="391">
        <v>231</v>
      </c>
      <c r="G32" s="396">
        <f t="shared" ref="G32" si="94">E32*F32</f>
        <v>3465</v>
      </c>
      <c r="H32" s="397">
        <v>0</v>
      </c>
      <c r="I32" s="397">
        <v>0</v>
      </c>
      <c r="J32" s="397">
        <v>0</v>
      </c>
      <c r="K32" s="397">
        <v>0</v>
      </c>
      <c r="L32" s="397">
        <v>0</v>
      </c>
      <c r="M32" s="397">
        <v>0</v>
      </c>
      <c r="N32" s="400">
        <f t="shared" ref="N32" si="95">SUM(G32:M32)</f>
        <v>3465</v>
      </c>
      <c r="O32" s="401"/>
      <c r="P32" s="400">
        <f t="shared" ref="P32" si="96">IF(F32=47.16,0,IF(F32&gt;47.16,K32*0.5,0))</f>
        <v>0</v>
      </c>
      <c r="Q32" s="400">
        <f t="shared" ref="Q32" si="97">G32+H32+I32+L32+P32+J32</f>
        <v>3465</v>
      </c>
      <c r="R32" s="400">
        <f t="shared" ref="R32" si="98">VLOOKUP(Q32,Tarifa1,1)</f>
        <v>2105.21</v>
      </c>
      <c r="S32" s="400">
        <f t="shared" ref="S32" si="99">Q32-R32</f>
        <v>1359.79</v>
      </c>
      <c r="T32" s="402">
        <f t="shared" ref="T32" si="100">VLOOKUP(Q32,Tarifa1,3)</f>
        <v>0.10879999999999999</v>
      </c>
      <c r="U32" s="400">
        <f t="shared" ref="U32" si="101">S32*T32</f>
        <v>147.94515199999998</v>
      </c>
      <c r="V32" s="400">
        <f t="shared" ref="V32" si="102">VLOOKUP(Q32,Tarifa1,2)</f>
        <v>123.62</v>
      </c>
      <c r="W32" s="400">
        <f t="shared" ref="W32" si="103">U32+V32</f>
        <v>271.56515200000001</v>
      </c>
      <c r="X32" s="400">
        <f t="shared" ref="X32" si="104">VLOOKUP(Q32,Credito1,2)</f>
        <v>126.77</v>
      </c>
      <c r="Y32" s="400">
        <f t="shared" ref="Y32" si="105">W32-X32</f>
        <v>144.79515200000003</v>
      </c>
      <c r="Z32" s="401"/>
      <c r="AA32" s="400">
        <f t="shared" ref="AA32" si="106">-IF(Y32&gt;0,0,Y32)</f>
        <v>0</v>
      </c>
      <c r="AB32" s="400">
        <f t="shared" ref="AB32" si="107">IF(Y32&lt;0,0,Y32)</f>
        <v>144.79515200000003</v>
      </c>
      <c r="AC32" s="400">
        <v>0</v>
      </c>
      <c r="AD32" s="403">
        <v>0</v>
      </c>
      <c r="AE32" s="403">
        <v>0</v>
      </c>
      <c r="AF32" s="190">
        <v>0</v>
      </c>
      <c r="AG32" s="190">
        <v>0</v>
      </c>
      <c r="AH32" s="186">
        <f t="shared" si="28"/>
        <v>144.79515200000003</v>
      </c>
      <c r="AI32" s="400">
        <f t="shared" ref="AI32" si="108">N32+AA32-AH32</f>
        <v>3320.2048479999999</v>
      </c>
      <c r="AJ32" s="727"/>
      <c r="AK32" s="52"/>
      <c r="AL32" s="249"/>
      <c r="AM32" s="249"/>
    </row>
    <row r="33" spans="1:39" s="140" customFormat="1" ht="30" customHeight="1">
      <c r="A33" s="456"/>
      <c r="B33" s="457">
        <v>23</v>
      </c>
      <c r="C33" s="435" t="s">
        <v>489</v>
      </c>
      <c r="D33" s="436" t="s">
        <v>466</v>
      </c>
      <c r="E33" s="437">
        <v>15</v>
      </c>
      <c r="F33" s="458">
        <v>91.6</v>
      </c>
      <c r="G33" s="396">
        <f t="shared" ref="G33" si="109">E33*F33</f>
        <v>1374</v>
      </c>
      <c r="H33" s="397">
        <v>0</v>
      </c>
      <c r="I33" s="397">
        <v>0</v>
      </c>
      <c r="J33" s="397">
        <v>0</v>
      </c>
      <c r="K33" s="397">
        <v>0</v>
      </c>
      <c r="L33" s="397">
        <v>0</v>
      </c>
      <c r="M33" s="397">
        <v>0</v>
      </c>
      <c r="N33" s="400">
        <f t="shared" ref="N33" si="110">SUM(G33:M33)</f>
        <v>1374</v>
      </c>
      <c r="O33" s="401"/>
      <c r="P33" s="400">
        <f t="shared" ref="P33" si="111">IF(F33=47.16,0,IF(F33&gt;47.16,K33*0.5,0))</f>
        <v>0</v>
      </c>
      <c r="Q33" s="400">
        <f t="shared" ref="Q33" si="112">G33+H33+I33+L33+P33+J33</f>
        <v>1374</v>
      </c>
      <c r="R33" s="400">
        <f t="shared" ref="R33" si="113">VLOOKUP(Q33,Tarifa1,1)</f>
        <v>248.04</v>
      </c>
      <c r="S33" s="400">
        <f t="shared" ref="S33" si="114">Q33-R33</f>
        <v>1125.96</v>
      </c>
      <c r="T33" s="402">
        <f t="shared" ref="T33" si="115">VLOOKUP(Q33,Tarifa1,3)</f>
        <v>6.4000000000000001E-2</v>
      </c>
      <c r="U33" s="400">
        <f t="shared" ref="U33" si="116">S33*T33</f>
        <v>72.061440000000005</v>
      </c>
      <c r="V33" s="400">
        <f t="shared" ref="V33" si="117">VLOOKUP(Q33,Tarifa1,2)</f>
        <v>4.76</v>
      </c>
      <c r="W33" s="400">
        <f t="shared" ref="W33" si="118">U33+V33</f>
        <v>76.82144000000001</v>
      </c>
      <c r="X33" s="400">
        <f t="shared" ref="X33" si="119">VLOOKUP(Q33,Credito1,2)</f>
        <v>203.31</v>
      </c>
      <c r="Y33" s="400">
        <f t="shared" ref="Y33" si="120">W33-X33</f>
        <v>-126.48855999999999</v>
      </c>
      <c r="Z33" s="401"/>
      <c r="AA33" s="400">
        <f t="shared" ref="AA33" si="121">-IF(Y33&gt;0,0,Y33)</f>
        <v>126.48855999999999</v>
      </c>
      <c r="AB33" s="400">
        <f t="shared" ref="AB33" si="122">IF(Y33&lt;0,0,Y33)</f>
        <v>0</v>
      </c>
      <c r="AC33" s="400">
        <v>0</v>
      </c>
      <c r="AD33" s="403">
        <v>0</v>
      </c>
      <c r="AE33" s="403">
        <v>0</v>
      </c>
      <c r="AF33" s="190">
        <v>0</v>
      </c>
      <c r="AG33" s="190">
        <v>0</v>
      </c>
      <c r="AH33" s="186">
        <f t="shared" si="28"/>
        <v>0</v>
      </c>
      <c r="AI33" s="400">
        <f t="shared" ref="AI33" si="123">N33+AA33-AH33</f>
        <v>1500.48856</v>
      </c>
      <c r="AJ33" s="249"/>
      <c r="AK33" s="52"/>
      <c r="AL33" s="249"/>
      <c r="AM33" s="249"/>
    </row>
    <row r="34" spans="1:39" s="140" customFormat="1">
      <c r="A34" s="7"/>
      <c r="B34" s="100"/>
      <c r="C34" s="115"/>
      <c r="D34" s="115"/>
      <c r="E34" s="100"/>
      <c r="F34" s="101"/>
      <c r="G34" s="118"/>
      <c r="H34" s="102"/>
      <c r="I34" s="102"/>
      <c r="J34" s="102"/>
      <c r="K34" s="102"/>
      <c r="L34" s="102"/>
      <c r="M34" s="102"/>
      <c r="N34" s="191"/>
      <c r="O34" s="192"/>
      <c r="P34" s="193"/>
      <c r="Q34" s="194"/>
      <c r="R34" s="194"/>
      <c r="S34" s="194"/>
      <c r="T34" s="194"/>
      <c r="U34" s="194"/>
      <c r="V34" s="194"/>
      <c r="W34" s="194"/>
      <c r="X34" s="194"/>
      <c r="Y34" s="194"/>
      <c r="Z34" s="195"/>
      <c r="AA34" s="191"/>
      <c r="AB34" s="191"/>
      <c r="AC34" s="191"/>
      <c r="AD34" s="191"/>
      <c r="AE34" s="191"/>
      <c r="AF34" s="191"/>
      <c r="AG34" s="191"/>
      <c r="AH34" s="191"/>
      <c r="AI34" s="196"/>
      <c r="AJ34" s="105"/>
      <c r="AK34" s="7"/>
      <c r="AL34" s="105"/>
      <c r="AM34" s="105"/>
    </row>
    <row r="35" spans="1:39" s="140" customFormat="1">
      <c r="A35" s="7"/>
      <c r="B35" s="93"/>
      <c r="C35" s="93"/>
      <c r="D35" s="93"/>
      <c r="E35" s="92"/>
      <c r="F35" s="93"/>
      <c r="G35" s="95"/>
      <c r="H35" s="95"/>
      <c r="I35" s="95"/>
      <c r="J35" s="95"/>
      <c r="K35" s="95"/>
      <c r="L35" s="95"/>
      <c r="M35" s="95"/>
      <c r="N35" s="197"/>
      <c r="O35" s="198"/>
      <c r="P35" s="199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7"/>
      <c r="AK35" s="7"/>
      <c r="AL35" s="98"/>
      <c r="AM35" s="98"/>
    </row>
    <row r="36" spans="1:39" s="140" customFormat="1" ht="15.75" thickBot="1">
      <c r="A36" s="7"/>
      <c r="B36" s="788" t="s">
        <v>51</v>
      </c>
      <c r="C36" s="789"/>
      <c r="D36" s="789"/>
      <c r="E36" s="789"/>
      <c r="F36" s="790"/>
      <c r="G36" s="182">
        <f t="shared" ref="G36:N36" si="124">SUM(G8:G35)</f>
        <v>77694</v>
      </c>
      <c r="H36" s="182">
        <f t="shared" si="124"/>
        <v>0</v>
      </c>
      <c r="I36" s="182">
        <f t="shared" si="124"/>
        <v>0</v>
      </c>
      <c r="J36" s="182">
        <f t="shared" si="124"/>
        <v>0</v>
      </c>
      <c r="K36" s="182">
        <f t="shared" si="124"/>
        <v>0</v>
      </c>
      <c r="L36" s="182">
        <f t="shared" si="124"/>
        <v>0</v>
      </c>
      <c r="M36" s="182">
        <f t="shared" si="124"/>
        <v>0</v>
      </c>
      <c r="N36" s="185">
        <f t="shared" si="124"/>
        <v>77694</v>
      </c>
      <c r="O36" s="201"/>
      <c r="P36" s="202">
        <f t="shared" ref="P36:Y36" si="125">SUM(P8:P35)</f>
        <v>0</v>
      </c>
      <c r="Q36" s="202">
        <f t="shared" si="125"/>
        <v>77694</v>
      </c>
      <c r="R36" s="202">
        <f t="shared" si="125"/>
        <v>50090.044999999991</v>
      </c>
      <c r="S36" s="202">
        <f t="shared" si="125"/>
        <v>27603.955000000009</v>
      </c>
      <c r="T36" s="202">
        <f t="shared" si="125"/>
        <v>2.5855999999999999</v>
      </c>
      <c r="U36" s="202">
        <f t="shared" si="125"/>
        <v>2907.3155199999987</v>
      </c>
      <c r="V36" s="202">
        <f t="shared" si="125"/>
        <v>3222.1599999999985</v>
      </c>
      <c r="W36" s="202">
        <f t="shared" si="125"/>
        <v>6129.4755200000018</v>
      </c>
      <c r="X36" s="202">
        <f t="shared" si="125"/>
        <v>2676.3999999999996</v>
      </c>
      <c r="Y36" s="202">
        <f t="shared" si="125"/>
        <v>3453.0755200000026</v>
      </c>
      <c r="Z36" s="201"/>
      <c r="AA36" s="185">
        <f t="shared" ref="AA36:AH36" si="126">SUM(AA8:AA35)</f>
        <v>213.63311999999996</v>
      </c>
      <c r="AB36" s="185">
        <f t="shared" si="126"/>
        <v>3666.7086400000026</v>
      </c>
      <c r="AC36" s="185">
        <f t="shared" si="126"/>
        <v>0</v>
      </c>
      <c r="AD36" s="185">
        <f t="shared" si="126"/>
        <v>0</v>
      </c>
      <c r="AE36" s="185">
        <f t="shared" si="126"/>
        <v>0</v>
      </c>
      <c r="AF36" s="185">
        <f t="shared" si="126"/>
        <v>0</v>
      </c>
      <c r="AG36" s="185">
        <f t="shared" si="126"/>
        <v>3013.05</v>
      </c>
      <c r="AH36" s="185">
        <f t="shared" si="126"/>
        <v>6679.7586399999964</v>
      </c>
      <c r="AI36" s="185">
        <f>SUM(AI8:AI33)</f>
        <v>71227.874480000013</v>
      </c>
      <c r="AJ36" s="114"/>
      <c r="AK36" s="7"/>
      <c r="AL36" s="114">
        <f t="shared" ref="AL36:AM36" si="127">SUM(AL8:AL35)</f>
        <v>1761</v>
      </c>
      <c r="AM36" s="114">
        <f t="shared" si="127"/>
        <v>1471.3231840000017</v>
      </c>
    </row>
    <row r="37" spans="1:39" s="140" customFormat="1" ht="13.5" thickTop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59"/>
      <c r="AB37" s="159"/>
      <c r="AC37" s="159"/>
      <c r="AD37" s="159"/>
      <c r="AE37" s="159"/>
      <c r="AF37" s="159"/>
      <c r="AG37" s="159"/>
      <c r="AH37" s="159"/>
      <c r="AI37" s="159"/>
      <c r="AJ37" s="7"/>
      <c r="AK37" s="7"/>
      <c r="AL37" s="7"/>
      <c r="AM37" s="7"/>
    </row>
    <row r="40" spans="1:39">
      <c r="C40" s="52"/>
      <c r="D40" s="52"/>
    </row>
    <row r="42" spans="1:39" ht="18"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803"/>
      <c r="Z42" s="803"/>
      <c r="AA42" s="803"/>
      <c r="AB42" s="803"/>
      <c r="AC42" s="803"/>
      <c r="AD42" s="803"/>
      <c r="AE42" s="803"/>
      <c r="AF42" s="803"/>
      <c r="AG42" s="803"/>
      <c r="AH42" s="803"/>
      <c r="AI42" s="803"/>
      <c r="AJ42" s="626"/>
    </row>
    <row r="43" spans="1:39">
      <c r="B43" s="804"/>
      <c r="C43" s="804"/>
      <c r="D43" s="804"/>
      <c r="E43" s="804"/>
      <c r="F43" s="804"/>
      <c r="G43" s="804"/>
      <c r="H43" s="804"/>
      <c r="I43" s="804"/>
      <c r="J43" s="804"/>
      <c r="K43" s="804"/>
      <c r="L43" s="804"/>
      <c r="M43" s="804"/>
      <c r="N43" s="804"/>
      <c r="O43" s="804"/>
      <c r="P43" s="804"/>
      <c r="Q43" s="804"/>
      <c r="R43" s="804"/>
      <c r="S43" s="804"/>
      <c r="T43" s="804"/>
      <c r="U43" s="804"/>
      <c r="V43" s="804"/>
      <c r="W43" s="804"/>
      <c r="X43" s="804"/>
      <c r="Y43" s="804"/>
      <c r="Z43" s="804"/>
      <c r="AA43" s="804"/>
      <c r="AB43" s="804"/>
      <c r="AC43" s="804"/>
      <c r="AD43" s="804"/>
      <c r="AE43" s="804"/>
      <c r="AF43" s="804"/>
      <c r="AG43" s="804"/>
      <c r="AH43" s="804"/>
      <c r="AI43" s="804"/>
      <c r="AJ43" s="627"/>
    </row>
    <row r="44" spans="1:39">
      <c r="B44" s="628"/>
      <c r="C44" s="628"/>
      <c r="D44" s="628"/>
      <c r="E44" s="81"/>
      <c r="F44" s="81"/>
      <c r="G44" s="805"/>
      <c r="H44" s="805"/>
      <c r="I44" s="805"/>
      <c r="J44" s="805"/>
      <c r="K44" s="805"/>
      <c r="L44" s="805"/>
      <c r="M44" s="805"/>
      <c r="N44" s="805"/>
      <c r="O44" s="81"/>
      <c r="P44" s="106"/>
      <c r="Q44" s="106"/>
      <c r="R44" s="806"/>
      <c r="S44" s="806"/>
      <c r="T44" s="806"/>
      <c r="U44" s="806"/>
      <c r="V44" s="806"/>
      <c r="W44" s="806"/>
      <c r="X44" s="106"/>
      <c r="Y44" s="106"/>
      <c r="Z44" s="84"/>
      <c r="AA44" s="629"/>
      <c r="AB44" s="807"/>
      <c r="AC44" s="807"/>
      <c r="AD44" s="807"/>
      <c r="AE44" s="807"/>
      <c r="AF44" s="807"/>
      <c r="AG44" s="807"/>
      <c r="AH44" s="807"/>
      <c r="AI44" s="629"/>
      <c r="AJ44" s="81"/>
    </row>
    <row r="45" spans="1:39">
      <c r="B45" s="81"/>
      <c r="C45" s="81"/>
      <c r="D45" s="81"/>
      <c r="E45" s="630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84"/>
      <c r="AA45" s="629"/>
      <c r="AB45" s="629"/>
      <c r="AC45" s="629"/>
      <c r="AD45" s="629"/>
      <c r="AE45" s="629"/>
      <c r="AF45" s="629"/>
      <c r="AG45" s="757"/>
      <c r="AH45" s="629"/>
      <c r="AI45" s="629"/>
      <c r="AJ45" s="81"/>
    </row>
    <row r="46" spans="1:39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84"/>
      <c r="AA46" s="629"/>
      <c r="AB46" s="629"/>
      <c r="AC46" s="629"/>
      <c r="AD46" s="629"/>
      <c r="AE46" s="629"/>
      <c r="AF46" s="629"/>
      <c r="AG46" s="757"/>
      <c r="AH46" s="629"/>
      <c r="AI46" s="629"/>
      <c r="AJ46" s="81"/>
    </row>
    <row r="47" spans="1:39">
      <c r="B47" s="81"/>
      <c r="C47" s="631"/>
      <c r="D47" s="631"/>
      <c r="E47" s="81"/>
      <c r="F47" s="81"/>
      <c r="G47" s="632"/>
      <c r="H47" s="81"/>
      <c r="I47" s="81"/>
      <c r="J47" s="81"/>
      <c r="K47" s="81"/>
      <c r="L47" s="81"/>
      <c r="M47" s="81"/>
      <c r="N47" s="81"/>
      <c r="O47" s="81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84"/>
      <c r="AA47" s="629"/>
      <c r="AB47" s="629"/>
      <c r="AC47" s="629"/>
      <c r="AD47" s="629"/>
      <c r="AE47" s="629"/>
      <c r="AF47" s="629"/>
      <c r="AG47" s="757"/>
      <c r="AH47" s="629"/>
      <c r="AI47" s="633"/>
      <c r="AJ47" s="632"/>
    </row>
    <row r="48" spans="1:39" ht="27.95" customHeight="1">
      <c r="B48" s="634"/>
      <c r="C48" s="635"/>
      <c r="D48" s="636"/>
      <c r="E48" s="637"/>
      <c r="F48" s="638"/>
      <c r="G48" s="639"/>
      <c r="H48" s="640"/>
      <c r="I48" s="640"/>
      <c r="J48" s="640"/>
      <c r="K48" s="640"/>
      <c r="L48" s="640"/>
      <c r="M48" s="640"/>
      <c r="N48" s="187"/>
      <c r="O48" s="187"/>
      <c r="P48" s="641"/>
      <c r="Q48" s="641"/>
      <c r="R48" s="641"/>
      <c r="S48" s="641"/>
      <c r="T48" s="642"/>
      <c r="U48" s="641"/>
      <c r="V48" s="641"/>
      <c r="W48" s="641"/>
      <c r="X48" s="641"/>
      <c r="Y48" s="641"/>
      <c r="Z48" s="131"/>
      <c r="AA48" s="187"/>
      <c r="AB48" s="187"/>
      <c r="AC48" s="187"/>
      <c r="AD48" s="643"/>
      <c r="AE48" s="643"/>
      <c r="AF48" s="643"/>
      <c r="AG48" s="643"/>
      <c r="AH48" s="187"/>
      <c r="AI48" s="187"/>
      <c r="AJ48" s="644"/>
    </row>
    <row r="49" spans="2:36" ht="27.95" customHeight="1">
      <c r="B49" s="634"/>
      <c r="C49" s="635"/>
      <c r="D49" s="636"/>
      <c r="E49" s="637"/>
      <c r="F49" s="638"/>
      <c r="G49" s="639"/>
      <c r="H49" s="640"/>
      <c r="I49" s="640"/>
      <c r="J49" s="640"/>
      <c r="K49" s="640"/>
      <c r="L49" s="640"/>
      <c r="M49" s="640"/>
      <c r="N49" s="187"/>
      <c r="O49" s="187"/>
      <c r="P49" s="641"/>
      <c r="Q49" s="641"/>
      <c r="R49" s="641"/>
      <c r="S49" s="641"/>
      <c r="T49" s="642"/>
      <c r="U49" s="641"/>
      <c r="V49" s="641"/>
      <c r="W49" s="641"/>
      <c r="X49" s="641"/>
      <c r="Y49" s="641"/>
      <c r="Z49" s="131"/>
      <c r="AA49" s="187"/>
      <c r="AB49" s="187"/>
      <c r="AC49" s="187"/>
      <c r="AD49" s="643"/>
      <c r="AE49" s="643"/>
      <c r="AF49" s="643"/>
      <c r="AG49" s="643"/>
      <c r="AH49" s="187"/>
      <c r="AI49" s="187"/>
      <c r="AJ49" s="644"/>
    </row>
    <row r="50" spans="2:36" ht="27.95" customHeight="1">
      <c r="B50" s="634"/>
      <c r="C50" s="635"/>
      <c r="D50" s="636"/>
      <c r="E50" s="637"/>
      <c r="F50" s="638"/>
      <c r="G50" s="639"/>
      <c r="H50" s="640"/>
      <c r="I50" s="640"/>
      <c r="J50" s="640"/>
      <c r="K50" s="640"/>
      <c r="L50" s="640"/>
      <c r="M50" s="640"/>
      <c r="N50" s="187"/>
      <c r="O50" s="187"/>
      <c r="P50" s="641"/>
      <c r="Q50" s="641"/>
      <c r="R50" s="641"/>
      <c r="S50" s="641"/>
      <c r="T50" s="642"/>
      <c r="U50" s="641"/>
      <c r="V50" s="641"/>
      <c r="W50" s="641"/>
      <c r="X50" s="641"/>
      <c r="Y50" s="641"/>
      <c r="Z50" s="131"/>
      <c r="AA50" s="187"/>
      <c r="AB50" s="187"/>
      <c r="AC50" s="187"/>
      <c r="AD50" s="643"/>
      <c r="AE50" s="643"/>
      <c r="AF50" s="643"/>
      <c r="AG50" s="643"/>
      <c r="AH50" s="187"/>
      <c r="AI50" s="187"/>
      <c r="AJ50" s="644"/>
    </row>
    <row r="51" spans="2:36" ht="27.95" customHeight="1">
      <c r="B51" s="634"/>
      <c r="C51" s="635"/>
      <c r="D51" s="636"/>
      <c r="E51" s="637"/>
      <c r="F51" s="638"/>
      <c r="G51" s="639"/>
      <c r="H51" s="640"/>
      <c r="I51" s="640"/>
      <c r="J51" s="640"/>
      <c r="K51" s="640"/>
      <c r="L51" s="640"/>
      <c r="M51" s="640"/>
      <c r="N51" s="187"/>
      <c r="O51" s="187"/>
      <c r="P51" s="641"/>
      <c r="Q51" s="641"/>
      <c r="R51" s="641"/>
      <c r="S51" s="641"/>
      <c r="T51" s="642"/>
      <c r="U51" s="641"/>
      <c r="V51" s="641"/>
      <c r="W51" s="641"/>
      <c r="X51" s="641"/>
      <c r="Y51" s="641"/>
      <c r="Z51" s="131"/>
      <c r="AA51" s="187"/>
      <c r="AB51" s="187"/>
      <c r="AC51" s="187"/>
      <c r="AD51" s="643"/>
      <c r="AE51" s="643"/>
      <c r="AF51" s="643"/>
      <c r="AG51" s="643"/>
      <c r="AH51" s="187"/>
      <c r="AI51" s="187"/>
      <c r="AJ51" s="644"/>
    </row>
    <row r="52" spans="2:36" ht="27.95" customHeight="1">
      <c r="B52" s="634"/>
      <c r="C52" s="635"/>
      <c r="D52" s="636"/>
      <c r="E52" s="637"/>
      <c r="F52" s="638"/>
      <c r="G52" s="639"/>
      <c r="H52" s="640"/>
      <c r="I52" s="640"/>
      <c r="J52" s="640"/>
      <c r="K52" s="640"/>
      <c r="L52" s="640"/>
      <c r="M52" s="640"/>
      <c r="N52" s="187"/>
      <c r="O52" s="187"/>
      <c r="P52" s="641"/>
      <c r="Q52" s="641"/>
      <c r="R52" s="641"/>
      <c r="S52" s="641"/>
      <c r="T52" s="642"/>
      <c r="U52" s="641"/>
      <c r="V52" s="641"/>
      <c r="W52" s="641"/>
      <c r="X52" s="641"/>
      <c r="Y52" s="641"/>
      <c r="Z52" s="131"/>
      <c r="AA52" s="187"/>
      <c r="AB52" s="187"/>
      <c r="AC52" s="187"/>
      <c r="AD52" s="643"/>
      <c r="AE52" s="643"/>
      <c r="AF52" s="643"/>
      <c r="AG52" s="643"/>
      <c r="AH52" s="187"/>
      <c r="AI52" s="187"/>
      <c r="AJ52" s="644"/>
    </row>
    <row r="53" spans="2:36" ht="27.95" customHeight="1">
      <c r="B53" s="634"/>
      <c r="C53" s="635"/>
      <c r="D53" s="636"/>
      <c r="E53" s="637"/>
      <c r="F53" s="638"/>
      <c r="G53" s="639"/>
      <c r="H53" s="640"/>
      <c r="I53" s="640"/>
      <c r="J53" s="640"/>
      <c r="K53" s="640"/>
      <c r="L53" s="640"/>
      <c r="M53" s="640"/>
      <c r="N53" s="187"/>
      <c r="O53" s="187"/>
      <c r="P53" s="641"/>
      <c r="Q53" s="641"/>
      <c r="R53" s="641"/>
      <c r="S53" s="641"/>
      <c r="T53" s="642"/>
      <c r="U53" s="641"/>
      <c r="V53" s="641"/>
      <c r="W53" s="641"/>
      <c r="X53" s="641"/>
      <c r="Y53" s="641"/>
      <c r="Z53" s="131"/>
      <c r="AA53" s="187"/>
      <c r="AB53" s="187"/>
      <c r="AC53" s="187"/>
      <c r="AD53" s="643"/>
      <c r="AE53" s="643"/>
      <c r="AF53" s="643"/>
      <c r="AG53" s="643"/>
      <c r="AH53" s="187"/>
      <c r="AI53" s="187"/>
      <c r="AJ53" s="644"/>
    </row>
    <row r="54" spans="2:36" ht="27.95" customHeight="1">
      <c r="B54" s="634"/>
      <c r="C54" s="635"/>
      <c r="D54" s="636"/>
      <c r="E54" s="637"/>
      <c r="F54" s="638"/>
      <c r="G54" s="639"/>
      <c r="H54" s="640"/>
      <c r="I54" s="640"/>
      <c r="J54" s="640"/>
      <c r="K54" s="640"/>
      <c r="L54" s="640"/>
      <c r="M54" s="640"/>
      <c r="N54" s="187"/>
      <c r="O54" s="187"/>
      <c r="P54" s="641"/>
      <c r="Q54" s="641"/>
      <c r="R54" s="641"/>
      <c r="S54" s="641"/>
      <c r="T54" s="642"/>
      <c r="U54" s="641"/>
      <c r="V54" s="641"/>
      <c r="W54" s="641"/>
      <c r="X54" s="641"/>
      <c r="Y54" s="641"/>
      <c r="Z54" s="131"/>
      <c r="AA54" s="187"/>
      <c r="AB54" s="187"/>
      <c r="AC54" s="187"/>
      <c r="AD54" s="643"/>
      <c r="AE54" s="643"/>
      <c r="AF54" s="643"/>
      <c r="AG54" s="643"/>
      <c r="AH54" s="187"/>
      <c r="AI54" s="187"/>
      <c r="AJ54" s="644"/>
    </row>
    <row r="55" spans="2:36" ht="27.95" customHeight="1">
      <c r="B55" s="634"/>
      <c r="C55" s="635"/>
      <c r="D55" s="636"/>
      <c r="E55" s="637"/>
      <c r="F55" s="638"/>
      <c r="G55" s="639"/>
      <c r="H55" s="640"/>
      <c r="I55" s="640"/>
      <c r="J55" s="640"/>
      <c r="K55" s="640"/>
      <c r="L55" s="640"/>
      <c r="M55" s="640"/>
      <c r="N55" s="187"/>
      <c r="O55" s="187"/>
      <c r="P55" s="641"/>
      <c r="Q55" s="641"/>
      <c r="R55" s="641"/>
      <c r="S55" s="641"/>
      <c r="T55" s="642"/>
      <c r="U55" s="641"/>
      <c r="V55" s="641"/>
      <c r="W55" s="641"/>
      <c r="X55" s="641"/>
      <c r="Y55" s="641"/>
      <c r="Z55" s="131"/>
      <c r="AA55" s="187"/>
      <c r="AB55" s="187"/>
      <c r="AC55" s="187"/>
      <c r="AD55" s="643"/>
      <c r="AE55" s="643"/>
      <c r="AF55" s="643"/>
      <c r="AG55" s="643"/>
      <c r="AH55" s="187"/>
      <c r="AI55" s="187"/>
      <c r="AJ55" s="644"/>
    </row>
    <row r="56" spans="2:36" ht="27.95" customHeight="1">
      <c r="B56" s="634"/>
      <c r="C56" s="635"/>
      <c r="D56" s="636"/>
      <c r="E56" s="637"/>
      <c r="F56" s="638"/>
      <c r="G56" s="639"/>
      <c r="H56" s="640"/>
      <c r="I56" s="640"/>
      <c r="J56" s="640"/>
      <c r="K56" s="640"/>
      <c r="L56" s="640"/>
      <c r="M56" s="640"/>
      <c r="N56" s="187"/>
      <c r="O56" s="187"/>
      <c r="P56" s="641"/>
      <c r="Q56" s="641"/>
      <c r="R56" s="641"/>
      <c r="S56" s="641"/>
      <c r="T56" s="642"/>
      <c r="U56" s="641"/>
      <c r="V56" s="641"/>
      <c r="W56" s="641"/>
      <c r="X56" s="641"/>
      <c r="Y56" s="641"/>
      <c r="Z56" s="131"/>
      <c r="AA56" s="187"/>
      <c r="AB56" s="187"/>
      <c r="AC56" s="187"/>
      <c r="AD56" s="643"/>
      <c r="AE56" s="643"/>
      <c r="AF56" s="643"/>
      <c r="AG56" s="643"/>
      <c r="AH56" s="187"/>
      <c r="AI56" s="187"/>
      <c r="AJ56" s="644"/>
    </row>
    <row r="57" spans="2:36" ht="27.95" customHeight="1">
      <c r="B57" s="634"/>
      <c r="C57" s="635"/>
      <c r="D57" s="636"/>
      <c r="E57" s="637"/>
      <c r="F57" s="638"/>
      <c r="G57" s="639"/>
      <c r="H57" s="640"/>
      <c r="I57" s="640"/>
      <c r="J57" s="640"/>
      <c r="K57" s="640"/>
      <c r="L57" s="640"/>
      <c r="M57" s="640"/>
      <c r="N57" s="187"/>
      <c r="O57" s="187"/>
      <c r="P57" s="641"/>
      <c r="Q57" s="641"/>
      <c r="R57" s="641"/>
      <c r="S57" s="641"/>
      <c r="T57" s="642"/>
      <c r="U57" s="641"/>
      <c r="V57" s="641"/>
      <c r="W57" s="641"/>
      <c r="X57" s="641"/>
      <c r="Y57" s="641"/>
      <c r="Z57" s="131"/>
      <c r="AA57" s="187"/>
      <c r="AB57" s="187"/>
      <c r="AC57" s="187"/>
      <c r="AD57" s="643"/>
      <c r="AE57" s="643"/>
      <c r="AF57" s="643"/>
      <c r="AG57" s="643"/>
      <c r="AH57" s="187"/>
      <c r="AI57" s="187"/>
      <c r="AJ57" s="644"/>
    </row>
    <row r="58" spans="2:36" ht="27.95" customHeight="1">
      <c r="B58" s="634"/>
      <c r="C58" s="635"/>
      <c r="D58" s="636"/>
      <c r="E58" s="637"/>
      <c r="F58" s="638"/>
      <c r="G58" s="639"/>
      <c r="H58" s="640"/>
      <c r="I58" s="640"/>
      <c r="J58" s="640"/>
      <c r="K58" s="640"/>
      <c r="L58" s="640"/>
      <c r="M58" s="640"/>
      <c r="N58" s="187"/>
      <c r="O58" s="187"/>
      <c r="P58" s="641"/>
      <c r="Q58" s="641"/>
      <c r="R58" s="641"/>
      <c r="S58" s="641"/>
      <c r="T58" s="642"/>
      <c r="U58" s="641"/>
      <c r="V58" s="641"/>
      <c r="W58" s="641"/>
      <c r="X58" s="641"/>
      <c r="Y58" s="641"/>
      <c r="Z58" s="131"/>
      <c r="AA58" s="187"/>
      <c r="AB58" s="187"/>
      <c r="AC58" s="187"/>
      <c r="AD58" s="643"/>
      <c r="AE58" s="643"/>
      <c r="AF58" s="643"/>
      <c r="AG58" s="643"/>
      <c r="AH58" s="187"/>
      <c r="AI58" s="187"/>
      <c r="AJ58" s="644"/>
    </row>
    <row r="59" spans="2:36" ht="27.95" customHeight="1">
      <c r="B59" s="634"/>
      <c r="C59" s="635"/>
      <c r="D59" s="636"/>
      <c r="E59" s="637"/>
      <c r="F59" s="638"/>
      <c r="G59" s="639"/>
      <c r="H59" s="640"/>
      <c r="I59" s="640"/>
      <c r="J59" s="640"/>
      <c r="K59" s="640"/>
      <c r="L59" s="640"/>
      <c r="M59" s="640"/>
      <c r="N59" s="187"/>
      <c r="O59" s="187"/>
      <c r="P59" s="641"/>
      <c r="Q59" s="641"/>
      <c r="R59" s="641"/>
      <c r="S59" s="641"/>
      <c r="T59" s="642"/>
      <c r="U59" s="641"/>
      <c r="V59" s="641"/>
      <c r="W59" s="641"/>
      <c r="X59" s="641"/>
      <c r="Y59" s="641"/>
      <c r="Z59" s="131"/>
      <c r="AA59" s="187"/>
      <c r="AB59" s="187"/>
      <c r="AC59" s="187"/>
      <c r="AD59" s="643"/>
      <c r="AE59" s="643"/>
      <c r="AF59" s="643"/>
      <c r="AG59" s="643"/>
      <c r="AH59" s="187"/>
      <c r="AI59" s="187"/>
      <c r="AJ59" s="644"/>
    </row>
    <row r="60" spans="2:36" ht="27.95" customHeight="1">
      <c r="B60" s="634"/>
      <c r="C60" s="635"/>
      <c r="D60" s="636"/>
      <c r="E60" s="637"/>
      <c r="F60" s="638"/>
      <c r="G60" s="639"/>
      <c r="H60" s="640"/>
      <c r="I60" s="640"/>
      <c r="J60" s="640"/>
      <c r="K60" s="640"/>
      <c r="L60" s="640"/>
      <c r="M60" s="640"/>
      <c r="N60" s="187"/>
      <c r="O60" s="187"/>
      <c r="P60" s="641"/>
      <c r="Q60" s="641"/>
      <c r="R60" s="641"/>
      <c r="S60" s="641"/>
      <c r="T60" s="642"/>
      <c r="U60" s="641"/>
      <c r="V60" s="641"/>
      <c r="W60" s="641"/>
      <c r="X60" s="641"/>
      <c r="Y60" s="641"/>
      <c r="Z60" s="131"/>
      <c r="AA60" s="187"/>
      <c r="AB60" s="187"/>
      <c r="AC60" s="187"/>
      <c r="AD60" s="643"/>
      <c r="AE60" s="643"/>
      <c r="AF60" s="643"/>
      <c r="AG60" s="643"/>
      <c r="AH60" s="187"/>
      <c r="AI60" s="187"/>
      <c r="AJ60" s="644"/>
    </row>
    <row r="61" spans="2:36">
      <c r="B61" s="93"/>
      <c r="C61" s="645"/>
      <c r="D61" s="645"/>
      <c r="E61" s="93"/>
      <c r="F61" s="646"/>
      <c r="G61" s="647"/>
      <c r="H61" s="94"/>
      <c r="I61" s="94"/>
      <c r="J61" s="94"/>
      <c r="K61" s="94"/>
      <c r="L61" s="94"/>
      <c r="M61" s="94"/>
      <c r="N61" s="192"/>
      <c r="O61" s="192"/>
      <c r="P61" s="648"/>
      <c r="Q61" s="648"/>
      <c r="R61" s="648"/>
      <c r="S61" s="648"/>
      <c r="T61" s="648"/>
      <c r="U61" s="648"/>
      <c r="V61" s="648"/>
      <c r="W61" s="648"/>
      <c r="X61" s="648"/>
      <c r="Y61" s="648"/>
      <c r="Z61" s="195"/>
      <c r="AA61" s="192"/>
      <c r="AB61" s="192"/>
      <c r="AC61" s="192"/>
      <c r="AD61" s="192"/>
      <c r="AE61" s="192"/>
      <c r="AF61" s="192"/>
      <c r="AG61" s="192"/>
      <c r="AH61" s="192"/>
      <c r="AI61" s="198"/>
      <c r="AJ61" s="96"/>
    </row>
    <row r="62" spans="2:36">
      <c r="B62" s="93"/>
      <c r="C62" s="93"/>
      <c r="D62" s="93"/>
      <c r="E62" s="93"/>
      <c r="F62" s="93"/>
      <c r="G62" s="96"/>
      <c r="H62" s="96"/>
      <c r="I62" s="96"/>
      <c r="J62" s="96"/>
      <c r="K62" s="96"/>
      <c r="L62" s="96"/>
      <c r="M62" s="96"/>
      <c r="N62" s="198"/>
      <c r="O62" s="198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649"/>
    </row>
    <row r="63" spans="2:36" ht="15">
      <c r="B63" s="802"/>
      <c r="C63" s="802"/>
      <c r="D63" s="802"/>
      <c r="E63" s="802"/>
      <c r="F63" s="802"/>
      <c r="G63" s="650"/>
      <c r="H63" s="650"/>
      <c r="I63" s="650"/>
      <c r="J63" s="650"/>
      <c r="K63" s="650"/>
      <c r="L63" s="650"/>
      <c r="M63" s="650"/>
      <c r="N63" s="651"/>
      <c r="O63" s="651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1"/>
      <c r="AA63" s="651"/>
      <c r="AB63" s="651"/>
      <c r="AC63" s="651"/>
      <c r="AD63" s="651"/>
      <c r="AE63" s="651"/>
      <c r="AF63" s="651"/>
      <c r="AG63" s="651"/>
      <c r="AH63" s="651"/>
      <c r="AI63" s="651"/>
      <c r="AJ63" s="653"/>
    </row>
    <row r="64" spans="2:36">
      <c r="B64" s="649"/>
      <c r="C64" s="649"/>
      <c r="D64" s="649"/>
      <c r="E64" s="649"/>
      <c r="F64" s="649"/>
      <c r="G64" s="649"/>
      <c r="H64" s="649"/>
      <c r="I64" s="649"/>
      <c r="J64" s="649"/>
      <c r="K64" s="649"/>
      <c r="L64" s="649"/>
      <c r="M64" s="649"/>
      <c r="N64" s="649"/>
      <c r="O64" s="649"/>
      <c r="P64" s="649"/>
      <c r="Q64" s="649"/>
      <c r="R64" s="649"/>
      <c r="S64" s="649"/>
      <c r="T64" s="649"/>
      <c r="U64" s="649"/>
      <c r="V64" s="649"/>
      <c r="W64" s="649"/>
      <c r="X64" s="649"/>
      <c r="Y64" s="649"/>
      <c r="Z64" s="649"/>
      <c r="AA64" s="654"/>
      <c r="AB64" s="654"/>
      <c r="AC64" s="654"/>
      <c r="AD64" s="654"/>
      <c r="AE64" s="654"/>
      <c r="AF64" s="654"/>
      <c r="AG64" s="654"/>
      <c r="AH64" s="654"/>
      <c r="AI64" s="654"/>
      <c r="AJ64" s="649"/>
    </row>
    <row r="65" spans="2:36">
      <c r="B65" s="649"/>
      <c r="C65" s="649"/>
      <c r="D65" s="649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54"/>
      <c r="AB65" s="654"/>
      <c r="AC65" s="654"/>
      <c r="AD65" s="654"/>
      <c r="AE65" s="654"/>
      <c r="AF65" s="654"/>
      <c r="AG65" s="654"/>
      <c r="AH65" s="654"/>
      <c r="AI65" s="654"/>
      <c r="AJ65" s="649"/>
    </row>
    <row r="66" spans="2:36">
      <c r="B66" s="649"/>
      <c r="C66" s="649"/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54"/>
      <c r="AB66" s="654"/>
      <c r="AC66" s="654"/>
      <c r="AD66" s="654"/>
      <c r="AE66" s="654"/>
      <c r="AF66" s="654"/>
      <c r="AG66" s="654"/>
      <c r="AH66" s="654"/>
      <c r="AI66" s="654"/>
      <c r="AJ66" s="649"/>
    </row>
    <row r="67" spans="2:36">
      <c r="B67" s="649"/>
      <c r="C67" s="649"/>
      <c r="D67" s="649"/>
      <c r="E67" s="649"/>
      <c r="F67" s="649"/>
      <c r="G67" s="649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54"/>
      <c r="AB67" s="654"/>
      <c r="AC67" s="654"/>
      <c r="AD67" s="654"/>
      <c r="AE67" s="654"/>
      <c r="AF67" s="654"/>
      <c r="AG67" s="654"/>
      <c r="AH67" s="654"/>
      <c r="AI67" s="654"/>
      <c r="AJ67" s="649"/>
    </row>
    <row r="68" spans="2:36">
      <c r="B68" s="649"/>
      <c r="C68" s="649"/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649"/>
      <c r="Q68" s="649"/>
      <c r="R68" s="649"/>
      <c r="S68" s="649"/>
      <c r="T68" s="649"/>
      <c r="U68" s="649"/>
      <c r="V68" s="649"/>
      <c r="W68" s="649"/>
      <c r="X68" s="649"/>
      <c r="Y68" s="649"/>
      <c r="Z68" s="649"/>
      <c r="AA68" s="654"/>
      <c r="AB68" s="654"/>
      <c r="AC68" s="654"/>
      <c r="AD68" s="654"/>
      <c r="AE68" s="654"/>
      <c r="AF68" s="654"/>
      <c r="AG68" s="654"/>
      <c r="AH68" s="654"/>
      <c r="AI68" s="654"/>
      <c r="AJ68" s="649"/>
    </row>
    <row r="69" spans="2:36">
      <c r="B69" s="649"/>
      <c r="C69" s="649"/>
      <c r="D69" s="649"/>
      <c r="E69" s="649"/>
      <c r="F69" s="649"/>
      <c r="G69" s="649"/>
      <c r="H69" s="649"/>
      <c r="I69" s="649"/>
      <c r="J69" s="649"/>
      <c r="K69" s="649"/>
      <c r="L69" s="649"/>
      <c r="M69" s="649"/>
      <c r="N69" s="649"/>
      <c r="O69" s="649"/>
      <c r="P69" s="649"/>
      <c r="Q69" s="649"/>
      <c r="R69" s="649"/>
      <c r="S69" s="649"/>
      <c r="T69" s="649"/>
      <c r="U69" s="649"/>
      <c r="V69" s="649"/>
      <c r="W69" s="649"/>
      <c r="X69" s="649"/>
      <c r="Y69" s="649"/>
      <c r="Z69" s="649"/>
      <c r="AA69" s="654"/>
      <c r="AB69" s="654"/>
      <c r="AC69" s="654"/>
      <c r="AD69" s="654"/>
      <c r="AE69" s="654"/>
      <c r="AF69" s="654"/>
      <c r="AG69" s="654"/>
      <c r="AH69" s="654"/>
      <c r="AI69" s="654"/>
      <c r="AJ69" s="649"/>
    </row>
    <row r="70" spans="2:36">
      <c r="B70" s="649"/>
      <c r="C70" s="649"/>
      <c r="D70" s="649"/>
      <c r="E70" s="649"/>
      <c r="F70" s="649"/>
      <c r="G70" s="649"/>
      <c r="H70" s="649"/>
      <c r="I70" s="649"/>
      <c r="J70" s="649"/>
      <c r="K70" s="649"/>
      <c r="L70" s="649"/>
      <c r="M70" s="649"/>
      <c r="N70" s="649"/>
      <c r="O70" s="649"/>
      <c r="P70" s="649"/>
      <c r="Q70" s="649"/>
      <c r="R70" s="649"/>
      <c r="S70" s="649"/>
      <c r="T70" s="649"/>
      <c r="U70" s="649"/>
      <c r="V70" s="649"/>
      <c r="W70" s="649"/>
      <c r="X70" s="649"/>
      <c r="Y70" s="649"/>
      <c r="Z70" s="649"/>
      <c r="AA70" s="654"/>
      <c r="AB70" s="654"/>
      <c r="AC70" s="654"/>
      <c r="AD70" s="654"/>
      <c r="AE70" s="654"/>
      <c r="AF70" s="654"/>
      <c r="AG70" s="654"/>
      <c r="AH70" s="654"/>
      <c r="AI70" s="654"/>
      <c r="AJ70" s="649"/>
    </row>
    <row r="71" spans="2:36">
      <c r="B71" s="649"/>
      <c r="C71" s="649"/>
      <c r="D71" s="649"/>
      <c r="E71" s="649"/>
      <c r="F71" s="649"/>
      <c r="G71" s="649"/>
      <c r="H71" s="649"/>
      <c r="I71" s="649"/>
      <c r="J71" s="649"/>
      <c r="K71" s="649"/>
      <c r="L71" s="649"/>
      <c r="M71" s="649"/>
      <c r="N71" s="649"/>
      <c r="O71" s="649"/>
      <c r="P71" s="649"/>
      <c r="Q71" s="649"/>
      <c r="R71" s="649"/>
      <c r="S71" s="649"/>
      <c r="T71" s="649"/>
      <c r="U71" s="649"/>
      <c r="V71" s="649"/>
      <c r="W71" s="649"/>
      <c r="X71" s="649"/>
      <c r="Y71" s="649"/>
      <c r="Z71" s="649"/>
      <c r="AA71" s="654"/>
      <c r="AB71" s="654"/>
      <c r="AC71" s="654"/>
      <c r="AD71" s="654"/>
      <c r="AE71" s="654"/>
      <c r="AF71" s="654"/>
      <c r="AG71" s="654"/>
      <c r="AH71" s="654"/>
      <c r="AI71" s="654"/>
      <c r="AJ71" s="649"/>
    </row>
  </sheetData>
  <mergeCells count="12">
    <mergeCell ref="B63:F63"/>
    <mergeCell ref="B42:AI42"/>
    <mergeCell ref="B43:AI43"/>
    <mergeCell ref="G44:N44"/>
    <mergeCell ref="R44:W44"/>
    <mergeCell ref="AB44:AH44"/>
    <mergeCell ref="B36:F36"/>
    <mergeCell ref="B2:AI2"/>
    <mergeCell ref="B3:AI3"/>
    <mergeCell ref="G4:N4"/>
    <mergeCell ref="R4:W4"/>
    <mergeCell ref="AB4:AH4"/>
  </mergeCells>
  <pageMargins left="3.937007874015748E-2" right="0" top="0" bottom="0" header="0.31496062992125984" footer="0.31496062992125984"/>
  <pageSetup paperSize="5" scale="6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AL40"/>
  <sheetViews>
    <sheetView showGridLines="0" zoomScale="57" zoomScaleNormal="57" workbookViewId="0">
      <selection activeCell="C10" sqref="C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3.42578125" style="7" customWidth="1"/>
    <col min="33" max="33" width="11.140625" style="7" customWidth="1"/>
    <col min="34" max="34" width="13.42578125" style="7" customWidth="1"/>
    <col min="35" max="35" width="50.5703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45"/>
      <c r="AJ2" s="7"/>
    </row>
    <row r="3" spans="1:38" s="140" customFormat="1">
      <c r="A3" s="7"/>
      <c r="B3" s="822" t="s">
        <v>369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5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97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/>
      <c r="D8" s="148" t="s">
        <v>334</v>
      </c>
      <c r="E8" s="109">
        <v>15</v>
      </c>
      <c r="F8" s="142">
        <v>100</v>
      </c>
      <c r="G8" s="117">
        <f t="shared" ref="G8:G10" si="0">E8*F8</f>
        <v>1500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:N10" si="1">SUM(G8:M8)</f>
        <v>1500</v>
      </c>
      <c r="O8" s="134"/>
      <c r="P8" s="112">
        <f t="shared" ref="P8:P10" si="2">IF(F8=47.16,0,IF(F8&gt;47.16,K8*0.5,0))</f>
        <v>0</v>
      </c>
      <c r="Q8" s="112">
        <f t="shared" ref="Q8:Q10" si="3">G8+H8+I8+L8+P8+J8</f>
        <v>1500</v>
      </c>
      <c r="R8" s="112">
        <f t="shared" ref="R8:R10" si="4">VLOOKUP(Q8,Tarifa1,1)</f>
        <v>248.04</v>
      </c>
      <c r="S8" s="112">
        <f t="shared" ref="S8:S10" si="5">Q8-R8</f>
        <v>1251.96</v>
      </c>
      <c r="T8" s="113">
        <f t="shared" ref="T8:T10" si="6">VLOOKUP(Q8,Tarifa1,3)</f>
        <v>6.4000000000000001E-2</v>
      </c>
      <c r="U8" s="112">
        <f t="shared" ref="U8:U10" si="7">S8*T8</f>
        <v>80.125439999999998</v>
      </c>
      <c r="V8" s="112">
        <f t="shared" ref="V8:V10" si="8">VLOOKUP(Q8,Tarifa1,2)</f>
        <v>4.76</v>
      </c>
      <c r="W8" s="112">
        <f t="shared" ref="W8:W10" si="9">U8+V8</f>
        <v>84.885440000000003</v>
      </c>
      <c r="X8" s="112">
        <f t="shared" ref="X8:X10" si="10">VLOOKUP(Q8,Credito1,2)</f>
        <v>203.31</v>
      </c>
      <c r="Y8" s="112">
        <f t="shared" ref="Y8:Y10" si="11">W8-X8</f>
        <v>-118.42456</v>
      </c>
      <c r="Z8" s="131"/>
      <c r="AA8" s="111">
        <f t="shared" ref="AA8:AA10" si="12">-IF(Y8&gt;0,0,Y8)</f>
        <v>118.42456</v>
      </c>
      <c r="AB8" s="111">
        <f t="shared" ref="AB8:AB10" si="13">IF(Y8&lt;0,0,Y8)</f>
        <v>0</v>
      </c>
      <c r="AC8" s="111">
        <v>0</v>
      </c>
      <c r="AD8" s="110">
        <v>0</v>
      </c>
      <c r="AE8" s="110">
        <v>0</v>
      </c>
      <c r="AF8" s="110">
        <v>0</v>
      </c>
      <c r="AG8" s="111">
        <f t="shared" ref="AG8:AG10" si="14">SUM(AB8:AF8)</f>
        <v>0</v>
      </c>
      <c r="AH8" s="111">
        <f t="shared" ref="AH8:AH10" si="15">N8+AA8-AG8</f>
        <v>1618.4245599999999</v>
      </c>
      <c r="AI8" s="111"/>
      <c r="AJ8" s="52"/>
      <c r="AK8" s="111">
        <v>-154.98000000000002</v>
      </c>
      <c r="AL8" s="111">
        <f>-AK8-AA8</f>
        <v>36.555440000000019</v>
      </c>
    </row>
    <row r="9" spans="1:38" s="140" customFormat="1" ht="30" customHeight="1">
      <c r="A9" s="7"/>
      <c r="B9" s="108">
        <v>2</v>
      </c>
      <c r="C9" s="147"/>
      <c r="D9" s="148" t="s">
        <v>336</v>
      </c>
      <c r="E9" s="109">
        <v>15</v>
      </c>
      <c r="F9" s="142"/>
      <c r="G9" s="117">
        <f t="shared" si="0"/>
        <v>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si="1"/>
        <v>0</v>
      </c>
      <c r="O9" s="134"/>
      <c r="P9" s="112">
        <f t="shared" si="2"/>
        <v>0</v>
      </c>
      <c r="Q9" s="112">
        <f t="shared" si="3"/>
        <v>0</v>
      </c>
      <c r="R9" s="112" t="e">
        <f t="shared" si="4"/>
        <v>#N/A</v>
      </c>
      <c r="S9" s="112" t="e">
        <f t="shared" si="5"/>
        <v>#N/A</v>
      </c>
      <c r="T9" s="113" t="e">
        <f t="shared" si="6"/>
        <v>#N/A</v>
      </c>
      <c r="U9" s="112" t="e">
        <f t="shared" si="7"/>
        <v>#N/A</v>
      </c>
      <c r="V9" s="112" t="e">
        <f t="shared" si="8"/>
        <v>#N/A</v>
      </c>
      <c r="W9" s="112" t="e">
        <f t="shared" si="9"/>
        <v>#N/A</v>
      </c>
      <c r="X9" s="112" t="e">
        <f t="shared" si="10"/>
        <v>#N/A</v>
      </c>
      <c r="Y9" s="112" t="e">
        <f t="shared" si="11"/>
        <v>#N/A</v>
      </c>
      <c r="Z9" s="131"/>
      <c r="AA9" s="111" t="e">
        <f t="shared" si="12"/>
        <v>#N/A</v>
      </c>
      <c r="AB9" s="111" t="e">
        <f t="shared" si="13"/>
        <v>#N/A</v>
      </c>
      <c r="AC9" s="111">
        <v>0</v>
      </c>
      <c r="AD9" s="110">
        <v>0</v>
      </c>
      <c r="AE9" s="110">
        <v>0</v>
      </c>
      <c r="AF9" s="139">
        <v>0</v>
      </c>
      <c r="AG9" s="111" t="e">
        <f t="shared" si="14"/>
        <v>#N/A</v>
      </c>
      <c r="AH9" s="111" t="e">
        <f t="shared" si="15"/>
        <v>#N/A</v>
      </c>
      <c r="AI9" s="111"/>
      <c r="AJ9" s="52"/>
      <c r="AK9" s="111">
        <v>-154.98000000000002</v>
      </c>
      <c r="AL9" s="111" t="e">
        <f>-AK9-AA9</f>
        <v>#N/A</v>
      </c>
    </row>
    <row r="10" spans="1:38" s="140" customFormat="1" ht="30" customHeight="1">
      <c r="A10" s="7"/>
      <c r="B10" s="108">
        <v>3</v>
      </c>
      <c r="C10" s="147" t="s">
        <v>337</v>
      </c>
      <c r="D10" s="148" t="s">
        <v>338</v>
      </c>
      <c r="E10" s="109">
        <v>15</v>
      </c>
      <c r="F10" s="142">
        <v>48.85</v>
      </c>
      <c r="G10" s="117">
        <f t="shared" si="0"/>
        <v>732.75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"/>
        <v>732.75</v>
      </c>
      <c r="O10" s="134"/>
      <c r="P10" s="112">
        <f t="shared" si="2"/>
        <v>0</v>
      </c>
      <c r="Q10" s="112">
        <f t="shared" si="3"/>
        <v>732.75</v>
      </c>
      <c r="R10" s="112">
        <f t="shared" si="4"/>
        <v>248.04</v>
      </c>
      <c r="S10" s="112">
        <f t="shared" si="5"/>
        <v>484.71000000000004</v>
      </c>
      <c r="T10" s="113">
        <f t="shared" si="6"/>
        <v>6.4000000000000001E-2</v>
      </c>
      <c r="U10" s="112">
        <f t="shared" si="7"/>
        <v>31.021440000000002</v>
      </c>
      <c r="V10" s="112">
        <f t="shared" si="8"/>
        <v>4.76</v>
      </c>
      <c r="W10" s="112">
        <f t="shared" si="9"/>
        <v>35.781440000000003</v>
      </c>
      <c r="X10" s="112">
        <f t="shared" si="10"/>
        <v>203.51</v>
      </c>
      <c r="Y10" s="112">
        <f t="shared" si="11"/>
        <v>-167.72855999999999</v>
      </c>
      <c r="Z10" s="131"/>
      <c r="AA10" s="111">
        <f t="shared" si="12"/>
        <v>167.72855999999999</v>
      </c>
      <c r="AB10" s="111">
        <f t="shared" si="13"/>
        <v>0</v>
      </c>
      <c r="AC10" s="111">
        <v>0</v>
      </c>
      <c r="AD10" s="110">
        <v>0</v>
      </c>
      <c r="AE10" s="110">
        <v>0</v>
      </c>
      <c r="AF10" s="139">
        <v>0</v>
      </c>
      <c r="AG10" s="111">
        <f t="shared" si="14"/>
        <v>0</v>
      </c>
      <c r="AH10" s="111">
        <f t="shared" si="15"/>
        <v>900.47856000000002</v>
      </c>
      <c r="AI10" s="111"/>
      <c r="AJ10" s="52"/>
      <c r="AK10" s="111">
        <v>-125.33</v>
      </c>
      <c r="AL10" s="111">
        <f>-AK10-AA10</f>
        <v>-42.398559999999989</v>
      </c>
    </row>
    <row r="11" spans="1:38" s="140" customFormat="1" ht="30" customHeight="1">
      <c r="A11" s="7"/>
      <c r="B11" s="108">
        <v>4</v>
      </c>
      <c r="C11" s="147" t="s">
        <v>339</v>
      </c>
      <c r="D11" s="148" t="s">
        <v>340</v>
      </c>
      <c r="E11" s="109">
        <v>15</v>
      </c>
      <c r="F11" s="142"/>
      <c r="G11" s="117">
        <f t="shared" ref="G11:G29" si="16">E11*F11</f>
        <v>0</v>
      </c>
      <c r="H11" s="110">
        <v>0</v>
      </c>
      <c r="I11" s="110">
        <f t="shared" ref="I11:I29" si="17"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ref="N11:N29" si="18">SUM(G11:M11)</f>
        <v>0</v>
      </c>
      <c r="O11" s="134"/>
      <c r="P11" s="112">
        <f t="shared" ref="P11:P29" si="19">IF(F11=47.16,0,IF(F11&gt;47.16,K11*0.5,0))</f>
        <v>0</v>
      </c>
      <c r="Q11" s="112">
        <f t="shared" ref="Q11:Q29" si="20">G11+H11+I11+L11+P11+J11</f>
        <v>0</v>
      </c>
      <c r="R11" s="112" t="e">
        <f t="shared" ref="R11:R29" si="21">VLOOKUP(Q11,Tarifa1,1)</f>
        <v>#N/A</v>
      </c>
      <c r="S11" s="112" t="e">
        <f t="shared" ref="S11:S29" si="22">Q11-R11</f>
        <v>#N/A</v>
      </c>
      <c r="T11" s="113" t="e">
        <f t="shared" ref="T11:T29" si="23">VLOOKUP(Q11,Tarifa1,3)</f>
        <v>#N/A</v>
      </c>
      <c r="U11" s="112" t="e">
        <f t="shared" ref="U11:U29" si="24">S11*T11</f>
        <v>#N/A</v>
      </c>
      <c r="V11" s="112" t="e">
        <f t="shared" ref="V11:V29" si="25">VLOOKUP(Q11,Tarifa1,2)</f>
        <v>#N/A</v>
      </c>
      <c r="W11" s="112" t="e">
        <f t="shared" ref="W11:W29" si="26">U11+V11</f>
        <v>#N/A</v>
      </c>
      <c r="X11" s="112" t="e">
        <f t="shared" ref="X11:X29" si="27">VLOOKUP(Q11,Credito1,2)</f>
        <v>#N/A</v>
      </c>
      <c r="Y11" s="112" t="e">
        <f t="shared" ref="Y11:Y29" si="28">W11-X11</f>
        <v>#N/A</v>
      </c>
      <c r="Z11" s="131"/>
      <c r="AA11" s="111" t="e">
        <f t="shared" ref="AA11:AA29" si="29">-IF(Y11&gt;0,0,Y11)</f>
        <v>#N/A</v>
      </c>
      <c r="AB11" s="111" t="e">
        <f t="shared" ref="AB11:AB29" si="30">IF(Y11&lt;0,0,Y11)</f>
        <v>#N/A</v>
      </c>
      <c r="AC11" s="111">
        <v>0</v>
      </c>
      <c r="AD11" s="110">
        <v>0</v>
      </c>
      <c r="AE11" s="110">
        <v>0</v>
      </c>
      <c r="AF11" s="139">
        <v>0</v>
      </c>
      <c r="AG11" s="111" t="e">
        <f t="shared" ref="AG11:AG29" si="31">SUM(AB11:AF11)</f>
        <v>#N/A</v>
      </c>
      <c r="AH11" s="111" t="e">
        <f t="shared" ref="AH11:AH29" si="32">N11+AA11-AG11</f>
        <v>#N/A</v>
      </c>
      <c r="AI11" s="111"/>
      <c r="AJ11" s="52"/>
      <c r="AK11" s="111">
        <v>56</v>
      </c>
      <c r="AL11" s="111" t="e">
        <f>-AK11-AA11</f>
        <v>#N/A</v>
      </c>
    </row>
    <row r="12" spans="1:38" s="140" customFormat="1" ht="30" customHeight="1">
      <c r="A12" s="7"/>
      <c r="B12" s="108">
        <v>5</v>
      </c>
      <c r="C12" s="147" t="s">
        <v>341</v>
      </c>
      <c r="D12" s="148" t="s">
        <v>342</v>
      </c>
      <c r="E12" s="109">
        <v>15</v>
      </c>
      <c r="F12" s="142"/>
      <c r="G12" s="117">
        <f t="shared" si="16"/>
        <v>0</v>
      </c>
      <c r="H12" s="110">
        <v>0</v>
      </c>
      <c r="I12" s="110">
        <f t="shared" si="17"/>
        <v>0</v>
      </c>
      <c r="J12" s="110">
        <v>0</v>
      </c>
      <c r="K12" s="110">
        <v>0</v>
      </c>
      <c r="L12" s="110">
        <v>0</v>
      </c>
      <c r="M12" s="110">
        <v>0</v>
      </c>
      <c r="N12" s="111">
        <f t="shared" si="18"/>
        <v>0</v>
      </c>
      <c r="O12" s="134"/>
      <c r="P12" s="112">
        <f t="shared" si="19"/>
        <v>0</v>
      </c>
      <c r="Q12" s="112">
        <f t="shared" si="20"/>
        <v>0</v>
      </c>
      <c r="R12" s="112" t="e">
        <f t="shared" si="21"/>
        <v>#N/A</v>
      </c>
      <c r="S12" s="112" t="e">
        <f t="shared" si="22"/>
        <v>#N/A</v>
      </c>
      <c r="T12" s="113" t="e">
        <f t="shared" si="23"/>
        <v>#N/A</v>
      </c>
      <c r="U12" s="112" t="e">
        <f t="shared" si="24"/>
        <v>#N/A</v>
      </c>
      <c r="V12" s="112" t="e">
        <f t="shared" si="25"/>
        <v>#N/A</v>
      </c>
      <c r="W12" s="112" t="e">
        <f t="shared" si="26"/>
        <v>#N/A</v>
      </c>
      <c r="X12" s="112" t="e">
        <f t="shared" si="27"/>
        <v>#N/A</v>
      </c>
      <c r="Y12" s="112" t="e">
        <f t="shared" si="28"/>
        <v>#N/A</v>
      </c>
      <c r="Z12" s="131"/>
      <c r="AA12" s="111" t="e">
        <f t="shared" si="29"/>
        <v>#N/A</v>
      </c>
      <c r="AB12" s="111" t="e">
        <f t="shared" si="30"/>
        <v>#N/A</v>
      </c>
      <c r="AC12" s="111">
        <v>0</v>
      </c>
      <c r="AD12" s="110">
        <v>0</v>
      </c>
      <c r="AE12" s="110">
        <v>0</v>
      </c>
      <c r="AF12" s="139">
        <v>0</v>
      </c>
      <c r="AG12" s="111" t="e">
        <f t="shared" si="31"/>
        <v>#N/A</v>
      </c>
      <c r="AH12" s="111" t="e">
        <f t="shared" si="32"/>
        <v>#N/A</v>
      </c>
      <c r="AI12" s="111"/>
      <c r="AJ12" s="52"/>
      <c r="AK12" s="111">
        <v>56</v>
      </c>
      <c r="AL12" s="111" t="e">
        <f>-AK12-AA12</f>
        <v>#N/A</v>
      </c>
    </row>
    <row r="13" spans="1:38" s="140" customFormat="1" ht="30" customHeight="1">
      <c r="A13" s="7"/>
      <c r="B13" s="108">
        <v>6</v>
      </c>
      <c r="C13" s="147" t="s">
        <v>343</v>
      </c>
      <c r="D13" s="148" t="s">
        <v>344</v>
      </c>
      <c r="E13" s="109">
        <v>15</v>
      </c>
      <c r="F13" s="142">
        <v>62.5</v>
      </c>
      <c r="G13" s="117">
        <f t="shared" si="16"/>
        <v>937.5</v>
      </c>
      <c r="H13" s="110">
        <v>0</v>
      </c>
      <c r="I13" s="110">
        <f t="shared" si="17"/>
        <v>0</v>
      </c>
      <c r="J13" s="110">
        <v>0</v>
      </c>
      <c r="K13" s="110">
        <v>0</v>
      </c>
      <c r="L13" s="110">
        <v>0</v>
      </c>
      <c r="M13" s="110">
        <v>0</v>
      </c>
      <c r="N13" s="111">
        <f t="shared" si="18"/>
        <v>937.5</v>
      </c>
      <c r="O13" s="134"/>
      <c r="P13" s="112">
        <f t="shared" si="19"/>
        <v>0</v>
      </c>
      <c r="Q13" s="112">
        <f t="shared" si="20"/>
        <v>937.5</v>
      </c>
      <c r="R13" s="112">
        <f t="shared" si="21"/>
        <v>248.04</v>
      </c>
      <c r="S13" s="112">
        <f t="shared" si="22"/>
        <v>689.46</v>
      </c>
      <c r="T13" s="113">
        <f t="shared" si="23"/>
        <v>6.4000000000000001E-2</v>
      </c>
      <c r="U13" s="112">
        <f t="shared" si="24"/>
        <v>44.125440000000005</v>
      </c>
      <c r="V13" s="112">
        <f t="shared" si="25"/>
        <v>4.76</v>
      </c>
      <c r="W13" s="112">
        <f t="shared" si="26"/>
        <v>48.885440000000003</v>
      </c>
      <c r="X13" s="112">
        <f t="shared" si="27"/>
        <v>203.41499999999999</v>
      </c>
      <c r="Y13" s="112">
        <f t="shared" si="28"/>
        <v>-154.52956</v>
      </c>
      <c r="Z13" s="131"/>
      <c r="AA13" s="111">
        <f t="shared" si="29"/>
        <v>154.52956</v>
      </c>
      <c r="AB13" s="111">
        <f t="shared" si="30"/>
        <v>0</v>
      </c>
      <c r="AC13" s="111">
        <v>0</v>
      </c>
      <c r="AD13" s="110">
        <v>0</v>
      </c>
      <c r="AE13" s="110">
        <v>0</v>
      </c>
      <c r="AF13" s="139">
        <v>0</v>
      </c>
      <c r="AG13" s="111">
        <f t="shared" si="31"/>
        <v>0</v>
      </c>
      <c r="AH13" s="111">
        <f t="shared" si="32"/>
        <v>1092.0295599999999</v>
      </c>
      <c r="AI13" s="111"/>
      <c r="AJ13" s="52"/>
      <c r="AK13" s="111">
        <v>4.1399999999999864</v>
      </c>
      <c r="AL13" s="111">
        <f>AB13-AK13</f>
        <v>-4.1399999999999864</v>
      </c>
    </row>
    <row r="14" spans="1:38" s="140" customFormat="1" ht="30" customHeight="1">
      <c r="A14" s="7"/>
      <c r="B14" s="108">
        <v>7</v>
      </c>
      <c r="C14" s="147" t="s">
        <v>345</v>
      </c>
      <c r="D14" s="148" t="s">
        <v>346</v>
      </c>
      <c r="E14" s="109">
        <v>10</v>
      </c>
      <c r="F14" s="142"/>
      <c r="G14" s="117">
        <f t="shared" si="16"/>
        <v>0</v>
      </c>
      <c r="H14" s="110">
        <v>0</v>
      </c>
      <c r="I14" s="110">
        <f t="shared" si="17"/>
        <v>0</v>
      </c>
      <c r="J14" s="110">
        <v>0</v>
      </c>
      <c r="K14" s="110">
        <v>0</v>
      </c>
      <c r="L14" s="110">
        <v>0</v>
      </c>
      <c r="M14" s="110">
        <v>0</v>
      </c>
      <c r="N14" s="111">
        <f t="shared" si="18"/>
        <v>0</v>
      </c>
      <c r="O14" s="134"/>
      <c r="P14" s="112">
        <f t="shared" si="19"/>
        <v>0</v>
      </c>
      <c r="Q14" s="112">
        <f t="shared" si="20"/>
        <v>0</v>
      </c>
      <c r="R14" s="112" t="e">
        <f t="shared" si="21"/>
        <v>#N/A</v>
      </c>
      <c r="S14" s="112" t="e">
        <f t="shared" si="22"/>
        <v>#N/A</v>
      </c>
      <c r="T14" s="113" t="e">
        <f t="shared" si="23"/>
        <v>#N/A</v>
      </c>
      <c r="U14" s="112" t="e">
        <f t="shared" si="24"/>
        <v>#N/A</v>
      </c>
      <c r="V14" s="112" t="e">
        <f t="shared" si="25"/>
        <v>#N/A</v>
      </c>
      <c r="W14" s="112" t="e">
        <f t="shared" si="26"/>
        <v>#N/A</v>
      </c>
      <c r="X14" s="112" t="e">
        <f t="shared" si="27"/>
        <v>#N/A</v>
      </c>
      <c r="Y14" s="112" t="e">
        <f t="shared" si="28"/>
        <v>#N/A</v>
      </c>
      <c r="Z14" s="131"/>
      <c r="AA14" s="111" t="e">
        <f t="shared" si="29"/>
        <v>#N/A</v>
      </c>
      <c r="AB14" s="111" t="e">
        <f t="shared" si="30"/>
        <v>#N/A</v>
      </c>
      <c r="AC14" s="111">
        <v>0</v>
      </c>
      <c r="AD14" s="110">
        <v>0</v>
      </c>
      <c r="AE14" s="110">
        <v>0</v>
      </c>
      <c r="AF14" s="139">
        <v>0</v>
      </c>
      <c r="AG14" s="111" t="e">
        <f t="shared" si="31"/>
        <v>#N/A</v>
      </c>
      <c r="AH14" s="111" t="e">
        <f t="shared" si="32"/>
        <v>#N/A</v>
      </c>
      <c r="AI14" s="111"/>
      <c r="AJ14" s="52"/>
      <c r="AK14" s="111">
        <v>-64</v>
      </c>
      <c r="AL14" s="111" t="e">
        <f>-AK14-AA14</f>
        <v>#N/A</v>
      </c>
    </row>
    <row r="15" spans="1:38" s="140" customFormat="1" ht="30" customHeight="1">
      <c r="A15" s="7"/>
      <c r="B15" s="108">
        <v>8</v>
      </c>
      <c r="C15" s="147" t="s">
        <v>347</v>
      </c>
      <c r="D15" s="148" t="s">
        <v>334</v>
      </c>
      <c r="E15" s="109"/>
      <c r="F15" s="142"/>
      <c r="G15" s="117">
        <f t="shared" si="16"/>
        <v>0</v>
      </c>
      <c r="H15" s="110">
        <v>0</v>
      </c>
      <c r="I15" s="110">
        <f t="shared" si="17"/>
        <v>0</v>
      </c>
      <c r="J15" s="110">
        <v>0</v>
      </c>
      <c r="K15" s="110">
        <v>0</v>
      </c>
      <c r="L15" s="110">
        <v>0</v>
      </c>
      <c r="M15" s="110">
        <v>0</v>
      </c>
      <c r="N15" s="111">
        <f t="shared" si="18"/>
        <v>0</v>
      </c>
      <c r="O15" s="134"/>
      <c r="P15" s="112">
        <f t="shared" si="19"/>
        <v>0</v>
      </c>
      <c r="Q15" s="112">
        <f t="shared" si="20"/>
        <v>0</v>
      </c>
      <c r="R15" s="112" t="e">
        <f t="shared" si="21"/>
        <v>#N/A</v>
      </c>
      <c r="S15" s="112" t="e">
        <f t="shared" si="22"/>
        <v>#N/A</v>
      </c>
      <c r="T15" s="113" t="e">
        <f t="shared" si="23"/>
        <v>#N/A</v>
      </c>
      <c r="U15" s="112" t="e">
        <f t="shared" si="24"/>
        <v>#N/A</v>
      </c>
      <c r="V15" s="112" t="e">
        <f t="shared" si="25"/>
        <v>#N/A</v>
      </c>
      <c r="W15" s="112" t="e">
        <f t="shared" si="26"/>
        <v>#N/A</v>
      </c>
      <c r="X15" s="112" t="e">
        <f t="shared" si="27"/>
        <v>#N/A</v>
      </c>
      <c r="Y15" s="112" t="e">
        <f t="shared" si="28"/>
        <v>#N/A</v>
      </c>
      <c r="Z15" s="131"/>
      <c r="AA15" s="111" t="e">
        <f t="shared" si="29"/>
        <v>#N/A</v>
      </c>
      <c r="AB15" s="111" t="e">
        <f t="shared" si="30"/>
        <v>#N/A</v>
      </c>
      <c r="AC15" s="111">
        <v>0</v>
      </c>
      <c r="AD15" s="110">
        <v>0</v>
      </c>
      <c r="AE15" s="110">
        <v>0</v>
      </c>
      <c r="AF15" s="139">
        <v>0</v>
      </c>
      <c r="AG15" s="111" t="e">
        <f t="shared" si="31"/>
        <v>#N/A</v>
      </c>
      <c r="AH15" s="111" t="e">
        <f t="shared" si="32"/>
        <v>#N/A</v>
      </c>
      <c r="AI15" s="111"/>
      <c r="AJ15" s="52"/>
      <c r="AK15" s="111">
        <v>-118</v>
      </c>
      <c r="AL15" s="111" t="e">
        <f>-AK15-AA15</f>
        <v>#N/A</v>
      </c>
    </row>
    <row r="16" spans="1:38" s="140" customFormat="1" ht="30" customHeight="1">
      <c r="A16" s="7"/>
      <c r="B16" s="108">
        <v>9</v>
      </c>
      <c r="C16" s="147"/>
      <c r="D16" s="148"/>
      <c r="E16" s="109"/>
      <c r="F16" s="142"/>
      <c r="G16" s="117">
        <f t="shared" si="16"/>
        <v>0</v>
      </c>
      <c r="H16" s="110">
        <v>0</v>
      </c>
      <c r="I16" s="110">
        <f t="shared" si="17"/>
        <v>0</v>
      </c>
      <c r="J16" s="110">
        <v>0</v>
      </c>
      <c r="K16" s="110">
        <v>0</v>
      </c>
      <c r="L16" s="110">
        <v>0</v>
      </c>
      <c r="M16" s="110">
        <v>0</v>
      </c>
      <c r="N16" s="111">
        <f t="shared" si="18"/>
        <v>0</v>
      </c>
      <c r="O16" s="134"/>
      <c r="P16" s="112">
        <f t="shared" si="19"/>
        <v>0</v>
      </c>
      <c r="Q16" s="112">
        <f t="shared" si="20"/>
        <v>0</v>
      </c>
      <c r="R16" s="112" t="e">
        <f t="shared" si="21"/>
        <v>#N/A</v>
      </c>
      <c r="S16" s="112" t="e">
        <f t="shared" si="22"/>
        <v>#N/A</v>
      </c>
      <c r="T16" s="113" t="e">
        <f t="shared" si="23"/>
        <v>#N/A</v>
      </c>
      <c r="U16" s="112" t="e">
        <f t="shared" si="24"/>
        <v>#N/A</v>
      </c>
      <c r="V16" s="112" t="e">
        <f t="shared" si="25"/>
        <v>#N/A</v>
      </c>
      <c r="W16" s="112" t="e">
        <f t="shared" si="26"/>
        <v>#N/A</v>
      </c>
      <c r="X16" s="112" t="e">
        <f t="shared" si="27"/>
        <v>#N/A</v>
      </c>
      <c r="Y16" s="112" t="e">
        <f t="shared" si="28"/>
        <v>#N/A</v>
      </c>
      <c r="Z16" s="131"/>
      <c r="AA16" s="111" t="e">
        <f t="shared" si="29"/>
        <v>#N/A</v>
      </c>
      <c r="AB16" s="111" t="e">
        <f t="shared" si="30"/>
        <v>#N/A</v>
      </c>
      <c r="AC16" s="111">
        <v>0</v>
      </c>
      <c r="AD16" s="110">
        <v>0</v>
      </c>
      <c r="AE16" s="110">
        <v>0</v>
      </c>
      <c r="AF16" s="139">
        <v>0</v>
      </c>
      <c r="AG16" s="111" t="e">
        <f t="shared" si="31"/>
        <v>#N/A</v>
      </c>
      <c r="AH16" s="111" t="e">
        <f t="shared" si="32"/>
        <v>#N/A</v>
      </c>
      <c r="AI16" s="111"/>
      <c r="AJ16" s="52"/>
      <c r="AK16" s="111">
        <v>-125.33</v>
      </c>
      <c r="AL16" s="111" t="e">
        <f>-AK16-AA16</f>
        <v>#N/A</v>
      </c>
    </row>
    <row r="17" spans="1:38" s="140" customFormat="1" ht="30" customHeight="1">
      <c r="A17" s="7"/>
      <c r="B17" s="108">
        <v>10</v>
      </c>
      <c r="C17" s="147" t="s">
        <v>348</v>
      </c>
      <c r="D17" s="148"/>
      <c r="E17" s="109">
        <v>15</v>
      </c>
      <c r="F17" s="142">
        <v>91.6</v>
      </c>
      <c r="G17" s="117">
        <f t="shared" si="16"/>
        <v>1374</v>
      </c>
      <c r="H17" s="110">
        <v>0</v>
      </c>
      <c r="I17" s="110">
        <f t="shared" si="17"/>
        <v>0</v>
      </c>
      <c r="J17" s="110">
        <v>0</v>
      </c>
      <c r="K17" s="110">
        <v>0</v>
      </c>
      <c r="L17" s="110">
        <v>0</v>
      </c>
      <c r="M17" s="110">
        <v>0</v>
      </c>
      <c r="N17" s="111">
        <f t="shared" si="18"/>
        <v>1374</v>
      </c>
      <c r="O17" s="134"/>
      <c r="P17" s="112">
        <f t="shared" si="19"/>
        <v>0</v>
      </c>
      <c r="Q17" s="112">
        <f t="shared" si="20"/>
        <v>1374</v>
      </c>
      <c r="R17" s="112">
        <f t="shared" si="21"/>
        <v>248.04</v>
      </c>
      <c r="S17" s="112">
        <f t="shared" si="22"/>
        <v>1125.96</v>
      </c>
      <c r="T17" s="113">
        <f t="shared" si="23"/>
        <v>6.4000000000000001E-2</v>
      </c>
      <c r="U17" s="112">
        <f t="shared" si="24"/>
        <v>72.061440000000005</v>
      </c>
      <c r="V17" s="112">
        <f t="shared" si="25"/>
        <v>4.76</v>
      </c>
      <c r="W17" s="112">
        <f t="shared" si="26"/>
        <v>76.82144000000001</v>
      </c>
      <c r="X17" s="112">
        <f t="shared" si="27"/>
        <v>203.31</v>
      </c>
      <c r="Y17" s="112">
        <f t="shared" si="28"/>
        <v>-126.48855999999999</v>
      </c>
      <c r="Z17" s="131"/>
      <c r="AA17" s="111">
        <f t="shared" si="29"/>
        <v>126.48855999999999</v>
      </c>
      <c r="AB17" s="111">
        <f t="shared" si="30"/>
        <v>0</v>
      </c>
      <c r="AC17" s="111">
        <v>0</v>
      </c>
      <c r="AD17" s="110">
        <v>0</v>
      </c>
      <c r="AE17" s="110">
        <v>0</v>
      </c>
      <c r="AF17" s="139">
        <v>0</v>
      </c>
      <c r="AG17" s="111">
        <f t="shared" si="31"/>
        <v>0</v>
      </c>
      <c r="AH17" s="111">
        <f t="shared" si="32"/>
        <v>1500.48856</v>
      </c>
      <c r="AI17" s="111"/>
      <c r="AJ17" s="52"/>
      <c r="AK17" s="111">
        <v>-118</v>
      </c>
      <c r="AL17" s="111">
        <f>-AK17-AA17</f>
        <v>-8.4885599999999926</v>
      </c>
    </row>
    <row r="18" spans="1:38" s="140" customFormat="1" ht="30" customHeight="1">
      <c r="A18" s="7"/>
      <c r="B18" s="108">
        <v>11</v>
      </c>
      <c r="C18" s="147" t="s">
        <v>349</v>
      </c>
      <c r="D18" s="148" t="s">
        <v>350</v>
      </c>
      <c r="E18" s="109"/>
      <c r="F18" s="142"/>
      <c r="G18" s="117">
        <f t="shared" si="16"/>
        <v>0</v>
      </c>
      <c r="H18" s="110">
        <v>0</v>
      </c>
      <c r="I18" s="110">
        <f t="shared" si="17"/>
        <v>0</v>
      </c>
      <c r="J18" s="110">
        <v>0</v>
      </c>
      <c r="K18" s="110">
        <v>0</v>
      </c>
      <c r="L18" s="110">
        <v>0</v>
      </c>
      <c r="M18" s="110">
        <v>0</v>
      </c>
      <c r="N18" s="111">
        <f t="shared" si="18"/>
        <v>0</v>
      </c>
      <c r="O18" s="134"/>
      <c r="P18" s="112">
        <f t="shared" si="19"/>
        <v>0</v>
      </c>
      <c r="Q18" s="112">
        <f t="shared" si="20"/>
        <v>0</v>
      </c>
      <c r="R18" s="112" t="e">
        <f t="shared" si="21"/>
        <v>#N/A</v>
      </c>
      <c r="S18" s="112" t="e">
        <f t="shared" si="22"/>
        <v>#N/A</v>
      </c>
      <c r="T18" s="113" t="e">
        <f t="shared" si="23"/>
        <v>#N/A</v>
      </c>
      <c r="U18" s="112" t="e">
        <f t="shared" si="24"/>
        <v>#N/A</v>
      </c>
      <c r="V18" s="112" t="e">
        <f t="shared" si="25"/>
        <v>#N/A</v>
      </c>
      <c r="W18" s="112" t="e">
        <f t="shared" si="26"/>
        <v>#N/A</v>
      </c>
      <c r="X18" s="112" t="e">
        <f t="shared" si="27"/>
        <v>#N/A</v>
      </c>
      <c r="Y18" s="112" t="e">
        <f t="shared" si="28"/>
        <v>#N/A</v>
      </c>
      <c r="Z18" s="131"/>
      <c r="AA18" s="111" t="e">
        <f t="shared" si="29"/>
        <v>#N/A</v>
      </c>
      <c r="AB18" s="111" t="e">
        <f t="shared" si="30"/>
        <v>#N/A</v>
      </c>
      <c r="AC18" s="111">
        <v>0</v>
      </c>
      <c r="AD18" s="110">
        <v>0</v>
      </c>
      <c r="AE18" s="110">
        <v>0</v>
      </c>
      <c r="AF18" s="139">
        <v>0</v>
      </c>
      <c r="AG18" s="111" t="e">
        <f t="shared" si="31"/>
        <v>#N/A</v>
      </c>
      <c r="AH18" s="111" t="e">
        <f t="shared" si="32"/>
        <v>#N/A</v>
      </c>
      <c r="AI18" s="111"/>
      <c r="AJ18" s="52"/>
      <c r="AK18" s="111">
        <v>30</v>
      </c>
      <c r="AL18" s="111" t="e">
        <f>AB18-AK18</f>
        <v>#N/A</v>
      </c>
    </row>
    <row r="19" spans="1:38" s="140" customFormat="1" ht="30" customHeight="1">
      <c r="A19" s="7"/>
      <c r="B19" s="108">
        <v>12</v>
      </c>
      <c r="C19" s="147" t="s">
        <v>351</v>
      </c>
      <c r="D19" s="148" t="s">
        <v>352</v>
      </c>
      <c r="E19" s="109"/>
      <c r="F19" s="142"/>
      <c r="G19" s="117">
        <f t="shared" si="16"/>
        <v>0</v>
      </c>
      <c r="H19" s="110">
        <v>0</v>
      </c>
      <c r="I19" s="110">
        <f t="shared" si="17"/>
        <v>0</v>
      </c>
      <c r="J19" s="110">
        <v>0</v>
      </c>
      <c r="K19" s="110">
        <v>0</v>
      </c>
      <c r="L19" s="110">
        <v>0</v>
      </c>
      <c r="M19" s="110">
        <v>0</v>
      </c>
      <c r="N19" s="111">
        <f t="shared" si="18"/>
        <v>0</v>
      </c>
      <c r="O19" s="134"/>
      <c r="P19" s="112">
        <f t="shared" si="19"/>
        <v>0</v>
      </c>
      <c r="Q19" s="112">
        <f t="shared" si="20"/>
        <v>0</v>
      </c>
      <c r="R19" s="112" t="e">
        <f t="shared" si="21"/>
        <v>#N/A</v>
      </c>
      <c r="S19" s="112" t="e">
        <f t="shared" si="22"/>
        <v>#N/A</v>
      </c>
      <c r="T19" s="113" t="e">
        <f t="shared" si="23"/>
        <v>#N/A</v>
      </c>
      <c r="U19" s="112" t="e">
        <f t="shared" si="24"/>
        <v>#N/A</v>
      </c>
      <c r="V19" s="112" t="e">
        <f t="shared" si="25"/>
        <v>#N/A</v>
      </c>
      <c r="W19" s="112" t="e">
        <f t="shared" si="26"/>
        <v>#N/A</v>
      </c>
      <c r="X19" s="112" t="e">
        <f t="shared" si="27"/>
        <v>#N/A</v>
      </c>
      <c r="Y19" s="112" t="e">
        <f t="shared" si="28"/>
        <v>#N/A</v>
      </c>
      <c r="Z19" s="131"/>
      <c r="AA19" s="111" t="e">
        <f t="shared" si="29"/>
        <v>#N/A</v>
      </c>
      <c r="AB19" s="111" t="e">
        <f t="shared" si="30"/>
        <v>#N/A</v>
      </c>
      <c r="AC19" s="111">
        <v>0</v>
      </c>
      <c r="AD19" s="110">
        <v>0</v>
      </c>
      <c r="AE19" s="110">
        <v>0</v>
      </c>
      <c r="AF19" s="139">
        <v>0</v>
      </c>
      <c r="AG19" s="111" t="e">
        <f t="shared" si="31"/>
        <v>#N/A</v>
      </c>
      <c r="AH19" s="111" t="e">
        <f t="shared" si="32"/>
        <v>#N/A</v>
      </c>
      <c r="AI19" s="111"/>
      <c r="AJ19" s="52"/>
      <c r="AK19" s="111">
        <v>-64</v>
      </c>
      <c r="AL19" s="111" t="e">
        <f t="shared" ref="AL19:AL29" si="33">-AK19-AA19</f>
        <v>#N/A</v>
      </c>
    </row>
    <row r="20" spans="1:38" s="140" customFormat="1" ht="30" customHeight="1">
      <c r="A20" s="7"/>
      <c r="B20" s="108">
        <v>13</v>
      </c>
      <c r="C20" s="147" t="s">
        <v>353</v>
      </c>
      <c r="D20" s="148" t="s">
        <v>354</v>
      </c>
      <c r="E20" s="109"/>
      <c r="F20" s="142"/>
      <c r="G20" s="117">
        <f t="shared" si="16"/>
        <v>0</v>
      </c>
      <c r="H20" s="110">
        <v>0</v>
      </c>
      <c r="I20" s="110">
        <f t="shared" si="17"/>
        <v>0</v>
      </c>
      <c r="J20" s="110">
        <v>0</v>
      </c>
      <c r="K20" s="110">
        <v>0</v>
      </c>
      <c r="L20" s="110">
        <v>0</v>
      </c>
      <c r="M20" s="110">
        <v>0</v>
      </c>
      <c r="N20" s="111">
        <f t="shared" si="18"/>
        <v>0</v>
      </c>
      <c r="O20" s="134"/>
      <c r="P20" s="112">
        <f t="shared" si="19"/>
        <v>0</v>
      </c>
      <c r="Q20" s="112">
        <f t="shared" si="20"/>
        <v>0</v>
      </c>
      <c r="R20" s="112" t="e">
        <f t="shared" si="21"/>
        <v>#N/A</v>
      </c>
      <c r="S20" s="112" t="e">
        <f t="shared" si="22"/>
        <v>#N/A</v>
      </c>
      <c r="T20" s="113" t="e">
        <f t="shared" si="23"/>
        <v>#N/A</v>
      </c>
      <c r="U20" s="112" t="e">
        <f t="shared" si="24"/>
        <v>#N/A</v>
      </c>
      <c r="V20" s="112" t="e">
        <f t="shared" si="25"/>
        <v>#N/A</v>
      </c>
      <c r="W20" s="112" t="e">
        <f t="shared" si="26"/>
        <v>#N/A</v>
      </c>
      <c r="X20" s="112" t="e">
        <f t="shared" si="27"/>
        <v>#N/A</v>
      </c>
      <c r="Y20" s="112" t="e">
        <f t="shared" si="28"/>
        <v>#N/A</v>
      </c>
      <c r="Z20" s="131"/>
      <c r="AA20" s="111" t="e">
        <f t="shared" si="29"/>
        <v>#N/A</v>
      </c>
      <c r="AB20" s="111" t="e">
        <f t="shared" si="30"/>
        <v>#N/A</v>
      </c>
      <c r="AC20" s="111">
        <v>0</v>
      </c>
      <c r="AD20" s="110">
        <v>0</v>
      </c>
      <c r="AE20" s="110">
        <v>0</v>
      </c>
      <c r="AF20" s="139">
        <v>0</v>
      </c>
      <c r="AG20" s="111" t="e">
        <f t="shared" si="31"/>
        <v>#N/A</v>
      </c>
      <c r="AH20" s="111" t="e">
        <f t="shared" si="32"/>
        <v>#N/A</v>
      </c>
      <c r="AI20" s="111"/>
      <c r="AJ20" s="52"/>
      <c r="AK20" s="111">
        <v>-132.51</v>
      </c>
      <c r="AL20" s="111" t="e">
        <f t="shared" si="33"/>
        <v>#N/A</v>
      </c>
    </row>
    <row r="21" spans="1:38" s="140" customFormat="1" ht="30" customHeight="1">
      <c r="A21" s="7"/>
      <c r="B21" s="108">
        <v>14</v>
      </c>
      <c r="C21" s="147" t="s">
        <v>355</v>
      </c>
      <c r="D21" s="148" t="s">
        <v>352</v>
      </c>
      <c r="E21" s="109"/>
      <c r="F21" s="142"/>
      <c r="G21" s="117">
        <f t="shared" si="16"/>
        <v>0</v>
      </c>
      <c r="H21" s="110">
        <v>0</v>
      </c>
      <c r="I21" s="110">
        <f t="shared" si="17"/>
        <v>0</v>
      </c>
      <c r="J21" s="110">
        <v>0</v>
      </c>
      <c r="K21" s="110">
        <v>0</v>
      </c>
      <c r="L21" s="110">
        <v>0</v>
      </c>
      <c r="M21" s="110">
        <v>0</v>
      </c>
      <c r="N21" s="111">
        <f t="shared" si="18"/>
        <v>0</v>
      </c>
      <c r="O21" s="134"/>
      <c r="P21" s="112">
        <f t="shared" si="19"/>
        <v>0</v>
      </c>
      <c r="Q21" s="112">
        <f t="shared" si="20"/>
        <v>0</v>
      </c>
      <c r="R21" s="112" t="e">
        <f t="shared" si="21"/>
        <v>#N/A</v>
      </c>
      <c r="S21" s="112" t="e">
        <f t="shared" si="22"/>
        <v>#N/A</v>
      </c>
      <c r="T21" s="113" t="e">
        <f t="shared" si="23"/>
        <v>#N/A</v>
      </c>
      <c r="U21" s="112" t="e">
        <f t="shared" si="24"/>
        <v>#N/A</v>
      </c>
      <c r="V21" s="112" t="e">
        <f t="shared" si="25"/>
        <v>#N/A</v>
      </c>
      <c r="W21" s="112" t="e">
        <f t="shared" si="26"/>
        <v>#N/A</v>
      </c>
      <c r="X21" s="112" t="e">
        <f t="shared" si="27"/>
        <v>#N/A</v>
      </c>
      <c r="Y21" s="112" t="e">
        <f t="shared" si="28"/>
        <v>#N/A</v>
      </c>
      <c r="Z21" s="131"/>
      <c r="AA21" s="111" t="e">
        <f t="shared" si="29"/>
        <v>#N/A</v>
      </c>
      <c r="AB21" s="111" t="e">
        <f t="shared" si="30"/>
        <v>#N/A</v>
      </c>
      <c r="AC21" s="111">
        <v>0</v>
      </c>
      <c r="AD21" s="110">
        <v>0</v>
      </c>
      <c r="AE21" s="110">
        <v>0</v>
      </c>
      <c r="AF21" s="139">
        <v>0</v>
      </c>
      <c r="AG21" s="111" t="e">
        <f t="shared" si="31"/>
        <v>#N/A</v>
      </c>
      <c r="AH21" s="111" t="e">
        <f t="shared" si="32"/>
        <v>#N/A</v>
      </c>
      <c r="AI21" s="111"/>
      <c r="AJ21" s="52"/>
      <c r="AK21" s="111">
        <v>-125.33</v>
      </c>
      <c r="AL21" s="111" t="e">
        <f t="shared" si="33"/>
        <v>#N/A</v>
      </c>
    </row>
    <row r="22" spans="1:38" s="140" customFormat="1" ht="30" customHeight="1">
      <c r="A22" s="7"/>
      <c r="B22" s="108">
        <v>15</v>
      </c>
      <c r="C22" s="147" t="s">
        <v>356</v>
      </c>
      <c r="D22" s="148" t="s">
        <v>358</v>
      </c>
      <c r="E22" s="109">
        <v>15</v>
      </c>
      <c r="F22" s="142"/>
      <c r="G22" s="117">
        <f t="shared" si="16"/>
        <v>0</v>
      </c>
      <c r="H22" s="110">
        <v>0</v>
      </c>
      <c r="I22" s="110">
        <f t="shared" si="17"/>
        <v>0</v>
      </c>
      <c r="J22" s="110">
        <v>0</v>
      </c>
      <c r="K22" s="110">
        <v>0</v>
      </c>
      <c r="L22" s="110">
        <v>0</v>
      </c>
      <c r="M22" s="110">
        <v>0</v>
      </c>
      <c r="N22" s="111">
        <f t="shared" si="18"/>
        <v>0</v>
      </c>
      <c r="O22" s="134"/>
      <c r="P22" s="112">
        <f t="shared" si="19"/>
        <v>0</v>
      </c>
      <c r="Q22" s="112">
        <f t="shared" si="20"/>
        <v>0</v>
      </c>
      <c r="R22" s="112" t="e">
        <f t="shared" si="21"/>
        <v>#N/A</v>
      </c>
      <c r="S22" s="112" t="e">
        <f t="shared" si="22"/>
        <v>#N/A</v>
      </c>
      <c r="T22" s="113" t="e">
        <f t="shared" si="23"/>
        <v>#N/A</v>
      </c>
      <c r="U22" s="112" t="e">
        <f t="shared" si="24"/>
        <v>#N/A</v>
      </c>
      <c r="V22" s="112" t="e">
        <f t="shared" si="25"/>
        <v>#N/A</v>
      </c>
      <c r="W22" s="112" t="e">
        <f t="shared" si="26"/>
        <v>#N/A</v>
      </c>
      <c r="X22" s="112" t="e">
        <f t="shared" si="27"/>
        <v>#N/A</v>
      </c>
      <c r="Y22" s="112" t="e">
        <f t="shared" si="28"/>
        <v>#N/A</v>
      </c>
      <c r="Z22" s="131"/>
      <c r="AA22" s="111" t="e">
        <f t="shared" si="29"/>
        <v>#N/A</v>
      </c>
      <c r="AB22" s="111" t="e">
        <f t="shared" si="30"/>
        <v>#N/A</v>
      </c>
      <c r="AC22" s="111">
        <v>0</v>
      </c>
      <c r="AD22" s="110">
        <v>0</v>
      </c>
      <c r="AE22" s="110">
        <v>0</v>
      </c>
      <c r="AF22" s="139">
        <v>0</v>
      </c>
      <c r="AG22" s="111" t="e">
        <f t="shared" si="31"/>
        <v>#N/A</v>
      </c>
      <c r="AH22" s="111" t="e">
        <f t="shared" si="32"/>
        <v>#N/A</v>
      </c>
      <c r="AI22" s="111"/>
      <c r="AJ22" s="52"/>
      <c r="AK22" s="111">
        <v>-125.33</v>
      </c>
      <c r="AL22" s="111" t="e">
        <f t="shared" si="33"/>
        <v>#N/A</v>
      </c>
    </row>
    <row r="23" spans="1:38" s="140" customFormat="1" ht="30" customHeight="1">
      <c r="A23" s="7"/>
      <c r="B23" s="108">
        <v>16</v>
      </c>
      <c r="C23" s="147" t="s">
        <v>357</v>
      </c>
      <c r="D23" s="148" t="s">
        <v>358</v>
      </c>
      <c r="E23" s="109">
        <v>15</v>
      </c>
      <c r="F23" s="142"/>
      <c r="G23" s="117">
        <f t="shared" si="16"/>
        <v>0</v>
      </c>
      <c r="H23" s="110">
        <v>0</v>
      </c>
      <c r="I23" s="110">
        <f t="shared" si="17"/>
        <v>0</v>
      </c>
      <c r="J23" s="110">
        <v>0</v>
      </c>
      <c r="K23" s="110">
        <v>0</v>
      </c>
      <c r="L23" s="110">
        <v>0</v>
      </c>
      <c r="M23" s="110">
        <v>0</v>
      </c>
      <c r="N23" s="111">
        <f t="shared" si="18"/>
        <v>0</v>
      </c>
      <c r="O23" s="134"/>
      <c r="P23" s="112">
        <f t="shared" si="19"/>
        <v>0</v>
      </c>
      <c r="Q23" s="112">
        <f t="shared" si="20"/>
        <v>0</v>
      </c>
      <c r="R23" s="112" t="e">
        <f t="shared" si="21"/>
        <v>#N/A</v>
      </c>
      <c r="S23" s="112" t="e">
        <f t="shared" si="22"/>
        <v>#N/A</v>
      </c>
      <c r="T23" s="113" t="e">
        <f t="shared" si="23"/>
        <v>#N/A</v>
      </c>
      <c r="U23" s="112" t="e">
        <f t="shared" si="24"/>
        <v>#N/A</v>
      </c>
      <c r="V23" s="112" t="e">
        <f t="shared" si="25"/>
        <v>#N/A</v>
      </c>
      <c r="W23" s="112" t="e">
        <f t="shared" si="26"/>
        <v>#N/A</v>
      </c>
      <c r="X23" s="112" t="e">
        <f t="shared" si="27"/>
        <v>#N/A</v>
      </c>
      <c r="Y23" s="112" t="e">
        <f t="shared" si="28"/>
        <v>#N/A</v>
      </c>
      <c r="Z23" s="131"/>
      <c r="AA23" s="111" t="e">
        <f t="shared" si="29"/>
        <v>#N/A</v>
      </c>
      <c r="AB23" s="111" t="e">
        <f t="shared" si="30"/>
        <v>#N/A</v>
      </c>
      <c r="AC23" s="111">
        <v>0</v>
      </c>
      <c r="AD23" s="110">
        <v>0</v>
      </c>
      <c r="AE23" s="110">
        <v>0</v>
      </c>
      <c r="AF23" s="139">
        <v>0</v>
      </c>
      <c r="AG23" s="111" t="e">
        <f t="shared" si="31"/>
        <v>#N/A</v>
      </c>
      <c r="AH23" s="111" t="e">
        <f t="shared" si="32"/>
        <v>#N/A</v>
      </c>
      <c r="AI23" s="111"/>
      <c r="AJ23" s="52"/>
      <c r="AK23" s="111">
        <v>-118</v>
      </c>
      <c r="AL23" s="111" t="e">
        <f t="shared" si="33"/>
        <v>#N/A</v>
      </c>
    </row>
    <row r="24" spans="1:38" s="140" customFormat="1" ht="30" customHeight="1">
      <c r="A24" s="7"/>
      <c r="B24" s="108">
        <v>17</v>
      </c>
      <c r="C24" s="147" t="s">
        <v>359</v>
      </c>
      <c r="D24" s="148" t="s">
        <v>360</v>
      </c>
      <c r="E24" s="109">
        <v>15</v>
      </c>
      <c r="F24" s="142"/>
      <c r="G24" s="117">
        <f t="shared" si="16"/>
        <v>0</v>
      </c>
      <c r="H24" s="110">
        <v>0</v>
      </c>
      <c r="I24" s="110">
        <f t="shared" si="17"/>
        <v>0</v>
      </c>
      <c r="J24" s="110">
        <v>0</v>
      </c>
      <c r="K24" s="110">
        <v>0</v>
      </c>
      <c r="L24" s="110">
        <v>0</v>
      </c>
      <c r="M24" s="110">
        <v>0</v>
      </c>
      <c r="N24" s="111">
        <f t="shared" si="18"/>
        <v>0</v>
      </c>
      <c r="O24" s="134"/>
      <c r="P24" s="112">
        <f t="shared" si="19"/>
        <v>0</v>
      </c>
      <c r="Q24" s="112">
        <f t="shared" si="20"/>
        <v>0</v>
      </c>
      <c r="R24" s="112" t="e">
        <f t="shared" si="21"/>
        <v>#N/A</v>
      </c>
      <c r="S24" s="112" t="e">
        <f t="shared" si="22"/>
        <v>#N/A</v>
      </c>
      <c r="T24" s="113" t="e">
        <f t="shared" si="23"/>
        <v>#N/A</v>
      </c>
      <c r="U24" s="112" t="e">
        <f t="shared" si="24"/>
        <v>#N/A</v>
      </c>
      <c r="V24" s="112" t="e">
        <f t="shared" si="25"/>
        <v>#N/A</v>
      </c>
      <c r="W24" s="112" t="e">
        <f t="shared" si="26"/>
        <v>#N/A</v>
      </c>
      <c r="X24" s="112" t="e">
        <f t="shared" si="27"/>
        <v>#N/A</v>
      </c>
      <c r="Y24" s="112" t="e">
        <f t="shared" si="28"/>
        <v>#N/A</v>
      </c>
      <c r="Z24" s="131"/>
      <c r="AA24" s="111" t="e">
        <f t="shared" si="29"/>
        <v>#N/A</v>
      </c>
      <c r="AB24" s="111" t="e">
        <f t="shared" si="30"/>
        <v>#N/A</v>
      </c>
      <c r="AC24" s="111">
        <v>0</v>
      </c>
      <c r="AD24" s="110">
        <v>0</v>
      </c>
      <c r="AE24" s="110">
        <v>0</v>
      </c>
      <c r="AF24" s="139">
        <v>0</v>
      </c>
      <c r="AG24" s="111" t="e">
        <f t="shared" si="31"/>
        <v>#N/A</v>
      </c>
      <c r="AH24" s="111" t="e">
        <f t="shared" si="32"/>
        <v>#N/A</v>
      </c>
      <c r="AI24" s="111"/>
      <c r="AJ24" s="52"/>
      <c r="AK24" s="111">
        <v>-118</v>
      </c>
      <c r="AL24" s="111" t="e">
        <f t="shared" si="33"/>
        <v>#N/A</v>
      </c>
    </row>
    <row r="25" spans="1:38" s="140" customFormat="1" ht="30" customHeight="1">
      <c r="A25" s="7"/>
      <c r="B25" s="108">
        <v>18</v>
      </c>
      <c r="C25" s="147" t="s">
        <v>361</v>
      </c>
      <c r="D25" s="148" t="s">
        <v>362</v>
      </c>
      <c r="E25" s="109">
        <v>15</v>
      </c>
      <c r="F25" s="142"/>
      <c r="G25" s="117">
        <f t="shared" si="16"/>
        <v>0</v>
      </c>
      <c r="H25" s="110">
        <v>0</v>
      </c>
      <c r="I25" s="110">
        <f t="shared" si="17"/>
        <v>0</v>
      </c>
      <c r="J25" s="110">
        <v>0</v>
      </c>
      <c r="K25" s="110">
        <v>0</v>
      </c>
      <c r="L25" s="110">
        <v>0</v>
      </c>
      <c r="M25" s="110">
        <v>0</v>
      </c>
      <c r="N25" s="111">
        <f t="shared" si="18"/>
        <v>0</v>
      </c>
      <c r="O25" s="134"/>
      <c r="P25" s="112">
        <f t="shared" si="19"/>
        <v>0</v>
      </c>
      <c r="Q25" s="112">
        <f t="shared" si="20"/>
        <v>0</v>
      </c>
      <c r="R25" s="112" t="e">
        <f t="shared" si="21"/>
        <v>#N/A</v>
      </c>
      <c r="S25" s="112" t="e">
        <f t="shared" si="22"/>
        <v>#N/A</v>
      </c>
      <c r="T25" s="113" t="e">
        <f t="shared" si="23"/>
        <v>#N/A</v>
      </c>
      <c r="U25" s="112" t="e">
        <f t="shared" si="24"/>
        <v>#N/A</v>
      </c>
      <c r="V25" s="112" t="e">
        <f t="shared" si="25"/>
        <v>#N/A</v>
      </c>
      <c r="W25" s="112" t="e">
        <f t="shared" si="26"/>
        <v>#N/A</v>
      </c>
      <c r="X25" s="112" t="e">
        <f t="shared" si="27"/>
        <v>#N/A</v>
      </c>
      <c r="Y25" s="112" t="e">
        <f t="shared" si="28"/>
        <v>#N/A</v>
      </c>
      <c r="Z25" s="131"/>
      <c r="AA25" s="111" t="e">
        <f t="shared" si="29"/>
        <v>#N/A</v>
      </c>
      <c r="AB25" s="111" t="e">
        <f t="shared" si="30"/>
        <v>#N/A</v>
      </c>
      <c r="AC25" s="111">
        <v>0</v>
      </c>
      <c r="AD25" s="110">
        <v>0</v>
      </c>
      <c r="AE25" s="110">
        <v>0</v>
      </c>
      <c r="AF25" s="139">
        <v>0</v>
      </c>
      <c r="AG25" s="111" t="e">
        <f t="shared" si="31"/>
        <v>#N/A</v>
      </c>
      <c r="AH25" s="111" t="e">
        <f t="shared" si="32"/>
        <v>#N/A</v>
      </c>
      <c r="AI25" s="111"/>
      <c r="AJ25" s="52"/>
      <c r="AK25" s="111">
        <v>56</v>
      </c>
      <c r="AL25" s="111" t="e">
        <f t="shared" si="33"/>
        <v>#N/A</v>
      </c>
    </row>
    <row r="26" spans="1:38" s="140" customFormat="1" ht="30" customHeight="1">
      <c r="A26" s="7"/>
      <c r="B26" s="108">
        <v>19</v>
      </c>
      <c r="C26" s="147" t="s">
        <v>365</v>
      </c>
      <c r="D26" s="148" t="s">
        <v>363</v>
      </c>
      <c r="E26" s="109">
        <v>15</v>
      </c>
      <c r="F26" s="142"/>
      <c r="G26" s="117">
        <f t="shared" si="16"/>
        <v>0</v>
      </c>
      <c r="H26" s="110">
        <v>0</v>
      </c>
      <c r="I26" s="110">
        <f t="shared" si="17"/>
        <v>0</v>
      </c>
      <c r="J26" s="110">
        <v>0</v>
      </c>
      <c r="K26" s="110">
        <v>0</v>
      </c>
      <c r="L26" s="110">
        <v>0</v>
      </c>
      <c r="M26" s="110">
        <v>0</v>
      </c>
      <c r="N26" s="111">
        <f t="shared" si="18"/>
        <v>0</v>
      </c>
      <c r="O26" s="134"/>
      <c r="P26" s="112">
        <f t="shared" si="19"/>
        <v>0</v>
      </c>
      <c r="Q26" s="112">
        <f t="shared" si="20"/>
        <v>0</v>
      </c>
      <c r="R26" s="112" t="e">
        <f t="shared" si="21"/>
        <v>#N/A</v>
      </c>
      <c r="S26" s="112" t="e">
        <f t="shared" si="22"/>
        <v>#N/A</v>
      </c>
      <c r="T26" s="113" t="e">
        <f t="shared" si="23"/>
        <v>#N/A</v>
      </c>
      <c r="U26" s="112" t="e">
        <f t="shared" si="24"/>
        <v>#N/A</v>
      </c>
      <c r="V26" s="112" t="e">
        <f t="shared" si="25"/>
        <v>#N/A</v>
      </c>
      <c r="W26" s="112" t="e">
        <f t="shared" si="26"/>
        <v>#N/A</v>
      </c>
      <c r="X26" s="112" t="e">
        <f t="shared" si="27"/>
        <v>#N/A</v>
      </c>
      <c r="Y26" s="112" t="e">
        <f t="shared" si="28"/>
        <v>#N/A</v>
      </c>
      <c r="Z26" s="131"/>
      <c r="AA26" s="111" t="e">
        <f t="shared" si="29"/>
        <v>#N/A</v>
      </c>
      <c r="AB26" s="111" t="e">
        <f t="shared" si="30"/>
        <v>#N/A</v>
      </c>
      <c r="AC26" s="111">
        <v>0</v>
      </c>
      <c r="AD26" s="110">
        <v>0</v>
      </c>
      <c r="AE26" s="110">
        <v>0</v>
      </c>
      <c r="AF26" s="139">
        <v>0</v>
      </c>
      <c r="AG26" s="111" t="e">
        <f t="shared" si="31"/>
        <v>#N/A</v>
      </c>
      <c r="AH26" s="111" t="e">
        <f t="shared" si="32"/>
        <v>#N/A</v>
      </c>
      <c r="AI26" s="111"/>
      <c r="AJ26" s="52"/>
      <c r="AK26" s="111">
        <v>-125.33</v>
      </c>
      <c r="AL26" s="111" t="e">
        <f t="shared" si="33"/>
        <v>#N/A</v>
      </c>
    </row>
    <row r="27" spans="1:38" s="140" customFormat="1" ht="30" customHeight="1">
      <c r="A27" s="7"/>
      <c r="B27" s="108">
        <v>20</v>
      </c>
      <c r="C27" s="147" t="s">
        <v>364</v>
      </c>
      <c r="D27" s="148" t="s">
        <v>363</v>
      </c>
      <c r="E27" s="109">
        <v>15</v>
      </c>
      <c r="F27" s="142"/>
      <c r="G27" s="117">
        <f t="shared" si="16"/>
        <v>0</v>
      </c>
      <c r="H27" s="110">
        <v>0</v>
      </c>
      <c r="I27" s="110">
        <f t="shared" si="17"/>
        <v>0</v>
      </c>
      <c r="J27" s="110">
        <v>0</v>
      </c>
      <c r="K27" s="110">
        <v>0</v>
      </c>
      <c r="L27" s="110">
        <v>0</v>
      </c>
      <c r="M27" s="110">
        <v>0</v>
      </c>
      <c r="N27" s="111">
        <f t="shared" si="18"/>
        <v>0</v>
      </c>
      <c r="O27" s="134"/>
      <c r="P27" s="112">
        <f t="shared" si="19"/>
        <v>0</v>
      </c>
      <c r="Q27" s="112">
        <f t="shared" si="20"/>
        <v>0</v>
      </c>
      <c r="R27" s="112" t="e">
        <f t="shared" si="21"/>
        <v>#N/A</v>
      </c>
      <c r="S27" s="112" t="e">
        <f t="shared" si="22"/>
        <v>#N/A</v>
      </c>
      <c r="T27" s="113" t="e">
        <f t="shared" si="23"/>
        <v>#N/A</v>
      </c>
      <c r="U27" s="112" t="e">
        <f t="shared" si="24"/>
        <v>#N/A</v>
      </c>
      <c r="V27" s="112" t="e">
        <f t="shared" si="25"/>
        <v>#N/A</v>
      </c>
      <c r="W27" s="112" t="e">
        <f t="shared" si="26"/>
        <v>#N/A</v>
      </c>
      <c r="X27" s="112" t="e">
        <f t="shared" si="27"/>
        <v>#N/A</v>
      </c>
      <c r="Y27" s="112" t="e">
        <f t="shared" si="28"/>
        <v>#N/A</v>
      </c>
      <c r="Z27" s="131"/>
      <c r="AA27" s="111" t="e">
        <f t="shared" si="29"/>
        <v>#N/A</v>
      </c>
      <c r="AB27" s="111" t="e">
        <f t="shared" si="30"/>
        <v>#N/A</v>
      </c>
      <c r="AC27" s="111">
        <v>0</v>
      </c>
      <c r="AD27" s="110">
        <v>0</v>
      </c>
      <c r="AE27" s="110">
        <v>0</v>
      </c>
      <c r="AF27" s="139">
        <v>0</v>
      </c>
      <c r="AG27" s="111" t="e">
        <f t="shared" si="31"/>
        <v>#N/A</v>
      </c>
      <c r="AH27" s="111" t="e">
        <f t="shared" si="32"/>
        <v>#N/A</v>
      </c>
      <c r="AI27" s="111"/>
      <c r="AJ27" s="52"/>
      <c r="AK27" s="111">
        <v>-154.98000000000002</v>
      </c>
      <c r="AL27" s="111" t="e">
        <f t="shared" si="33"/>
        <v>#N/A</v>
      </c>
    </row>
    <row r="28" spans="1:38" s="140" customFormat="1" ht="30" customHeight="1">
      <c r="A28" s="7"/>
      <c r="B28" s="108">
        <v>21</v>
      </c>
      <c r="C28" s="147" t="s">
        <v>367</v>
      </c>
      <c r="D28" s="148" t="s">
        <v>362</v>
      </c>
      <c r="E28" s="109">
        <v>15</v>
      </c>
      <c r="F28" s="142"/>
      <c r="G28" s="117">
        <f t="shared" si="16"/>
        <v>0</v>
      </c>
      <c r="H28" s="110">
        <v>0</v>
      </c>
      <c r="I28" s="110">
        <f t="shared" si="17"/>
        <v>0</v>
      </c>
      <c r="J28" s="110">
        <v>0</v>
      </c>
      <c r="K28" s="110">
        <v>0</v>
      </c>
      <c r="L28" s="110">
        <v>0</v>
      </c>
      <c r="M28" s="110">
        <v>0</v>
      </c>
      <c r="N28" s="111">
        <f t="shared" si="18"/>
        <v>0</v>
      </c>
      <c r="O28" s="134"/>
      <c r="P28" s="112">
        <f t="shared" si="19"/>
        <v>0</v>
      </c>
      <c r="Q28" s="112">
        <f t="shared" si="20"/>
        <v>0</v>
      </c>
      <c r="R28" s="112" t="e">
        <f t="shared" si="21"/>
        <v>#N/A</v>
      </c>
      <c r="S28" s="112" t="e">
        <f t="shared" si="22"/>
        <v>#N/A</v>
      </c>
      <c r="T28" s="113" t="e">
        <f t="shared" si="23"/>
        <v>#N/A</v>
      </c>
      <c r="U28" s="112" t="e">
        <f t="shared" si="24"/>
        <v>#N/A</v>
      </c>
      <c r="V28" s="112" t="e">
        <f t="shared" si="25"/>
        <v>#N/A</v>
      </c>
      <c r="W28" s="112" t="e">
        <f t="shared" si="26"/>
        <v>#N/A</v>
      </c>
      <c r="X28" s="112" t="e">
        <f t="shared" si="27"/>
        <v>#N/A</v>
      </c>
      <c r="Y28" s="112" t="e">
        <f t="shared" si="28"/>
        <v>#N/A</v>
      </c>
      <c r="Z28" s="131"/>
      <c r="AA28" s="111" t="e">
        <f t="shared" si="29"/>
        <v>#N/A</v>
      </c>
      <c r="AB28" s="111" t="e">
        <f t="shared" si="30"/>
        <v>#N/A</v>
      </c>
      <c r="AC28" s="111">
        <v>0</v>
      </c>
      <c r="AD28" s="110">
        <v>0</v>
      </c>
      <c r="AE28" s="110">
        <v>0</v>
      </c>
      <c r="AF28" s="139">
        <v>0</v>
      </c>
      <c r="AG28" s="111" t="e">
        <f t="shared" si="31"/>
        <v>#N/A</v>
      </c>
      <c r="AH28" s="111" t="e">
        <f t="shared" si="32"/>
        <v>#N/A</v>
      </c>
      <c r="AI28" s="111"/>
      <c r="AJ28" s="52"/>
      <c r="AK28" s="111">
        <v>-154.98000000000002</v>
      </c>
      <c r="AL28" s="111" t="e">
        <f t="shared" si="33"/>
        <v>#N/A</v>
      </c>
    </row>
    <row r="29" spans="1:38" s="140" customFormat="1" ht="30" customHeight="1">
      <c r="A29" s="7"/>
      <c r="B29" s="108">
        <v>22</v>
      </c>
      <c r="C29" s="147" t="s">
        <v>388</v>
      </c>
      <c r="D29" s="148" t="s">
        <v>366</v>
      </c>
      <c r="E29" s="109">
        <v>15</v>
      </c>
      <c r="F29" s="142"/>
      <c r="G29" s="117">
        <f t="shared" si="16"/>
        <v>0</v>
      </c>
      <c r="H29" s="110">
        <v>0</v>
      </c>
      <c r="I29" s="110">
        <f t="shared" si="17"/>
        <v>0</v>
      </c>
      <c r="J29" s="110">
        <v>0</v>
      </c>
      <c r="K29" s="110">
        <v>0</v>
      </c>
      <c r="L29" s="110">
        <v>0</v>
      </c>
      <c r="M29" s="110">
        <v>0</v>
      </c>
      <c r="N29" s="111">
        <f t="shared" si="18"/>
        <v>0</v>
      </c>
      <c r="O29" s="134"/>
      <c r="P29" s="112">
        <f t="shared" si="19"/>
        <v>0</v>
      </c>
      <c r="Q29" s="112">
        <f t="shared" si="20"/>
        <v>0</v>
      </c>
      <c r="R29" s="112" t="e">
        <f t="shared" si="21"/>
        <v>#N/A</v>
      </c>
      <c r="S29" s="112" t="e">
        <f t="shared" si="22"/>
        <v>#N/A</v>
      </c>
      <c r="T29" s="113" t="e">
        <f t="shared" si="23"/>
        <v>#N/A</v>
      </c>
      <c r="U29" s="112" t="e">
        <f t="shared" si="24"/>
        <v>#N/A</v>
      </c>
      <c r="V29" s="112" t="e">
        <f t="shared" si="25"/>
        <v>#N/A</v>
      </c>
      <c r="W29" s="112" t="e">
        <f t="shared" si="26"/>
        <v>#N/A</v>
      </c>
      <c r="X29" s="112" t="e">
        <f t="shared" si="27"/>
        <v>#N/A</v>
      </c>
      <c r="Y29" s="112" t="e">
        <f t="shared" si="28"/>
        <v>#N/A</v>
      </c>
      <c r="Z29" s="131"/>
      <c r="AA29" s="111" t="e">
        <f t="shared" si="29"/>
        <v>#N/A</v>
      </c>
      <c r="AB29" s="111" t="e">
        <f t="shared" si="30"/>
        <v>#N/A</v>
      </c>
      <c r="AC29" s="111">
        <v>0</v>
      </c>
      <c r="AD29" s="110">
        <v>0</v>
      </c>
      <c r="AE29" s="110">
        <v>0</v>
      </c>
      <c r="AF29" s="139">
        <v>0</v>
      </c>
      <c r="AG29" s="111" t="e">
        <f t="shared" si="31"/>
        <v>#N/A</v>
      </c>
      <c r="AH29" s="111" t="e">
        <f t="shared" si="32"/>
        <v>#N/A</v>
      </c>
      <c r="AI29" s="111"/>
      <c r="AJ29" s="52"/>
      <c r="AK29" s="111">
        <v>-125.33</v>
      </c>
      <c r="AL29" s="111" t="e">
        <f t="shared" si="33"/>
        <v>#N/A</v>
      </c>
    </row>
    <row r="30" spans="1:38" s="140" customFormat="1">
      <c r="A30" s="7"/>
      <c r="B30" s="100"/>
      <c r="C30" s="115"/>
      <c r="D30" s="115"/>
      <c r="E30" s="100"/>
      <c r="F30" s="101"/>
      <c r="G30" s="118"/>
      <c r="H30" s="102"/>
      <c r="I30" s="102"/>
      <c r="J30" s="102"/>
      <c r="K30" s="102"/>
      <c r="L30" s="102"/>
      <c r="M30" s="102"/>
      <c r="N30" s="102"/>
      <c r="O30" s="94"/>
      <c r="P30" s="103"/>
      <c r="Q30" s="104"/>
      <c r="R30" s="104"/>
      <c r="S30" s="104"/>
      <c r="T30" s="136"/>
      <c r="U30" s="104"/>
      <c r="V30" s="104"/>
      <c r="W30" s="104"/>
      <c r="X30" s="104"/>
      <c r="Y30" s="104"/>
      <c r="Z30" s="132"/>
      <c r="AA30" s="102"/>
      <c r="AB30" s="102"/>
      <c r="AC30" s="102"/>
      <c r="AD30" s="102"/>
      <c r="AE30" s="102"/>
      <c r="AF30" s="102"/>
      <c r="AG30" s="102"/>
      <c r="AH30" s="105"/>
      <c r="AI30" s="105"/>
      <c r="AJ30" s="7"/>
      <c r="AK30" s="105"/>
      <c r="AL30" s="105"/>
    </row>
    <row r="31" spans="1:38" s="140" customFormat="1">
      <c r="A31" s="7"/>
      <c r="B31" s="93"/>
      <c r="C31" s="93"/>
      <c r="D31" s="93"/>
      <c r="E31" s="92"/>
      <c r="F31" s="93"/>
      <c r="G31" s="95"/>
      <c r="H31" s="95"/>
      <c r="I31" s="95"/>
      <c r="J31" s="95"/>
      <c r="K31" s="95"/>
      <c r="L31" s="95"/>
      <c r="M31" s="95"/>
      <c r="N31" s="95"/>
      <c r="O31" s="96"/>
      <c r="P31" s="97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7"/>
      <c r="AK31" s="98"/>
      <c r="AL31" s="98"/>
    </row>
    <row r="32" spans="1:38" s="140" customFormat="1" ht="15.75" thickBot="1">
      <c r="A32" s="7"/>
      <c r="B32" s="788" t="s">
        <v>51</v>
      </c>
      <c r="C32" s="789"/>
      <c r="D32" s="789"/>
      <c r="E32" s="789"/>
      <c r="F32" s="790"/>
      <c r="G32" s="114">
        <f t="shared" ref="G32:N32" si="34">SUM(G8:G31)</f>
        <v>4544.25</v>
      </c>
      <c r="H32" s="114">
        <f t="shared" si="34"/>
        <v>0</v>
      </c>
      <c r="I32" s="114">
        <f t="shared" si="34"/>
        <v>0</v>
      </c>
      <c r="J32" s="114">
        <f t="shared" si="34"/>
        <v>0</v>
      </c>
      <c r="K32" s="114">
        <f t="shared" si="34"/>
        <v>0</v>
      </c>
      <c r="L32" s="114">
        <f t="shared" si="34"/>
        <v>0</v>
      </c>
      <c r="M32" s="114">
        <f t="shared" si="34"/>
        <v>0</v>
      </c>
      <c r="N32" s="114">
        <f t="shared" si="34"/>
        <v>4544.25</v>
      </c>
      <c r="O32" s="133"/>
      <c r="P32" s="135">
        <f t="shared" ref="P32:Y32" si="35">SUM(P8:P31)</f>
        <v>0</v>
      </c>
      <c r="Q32" s="135">
        <f t="shared" si="35"/>
        <v>4544.25</v>
      </c>
      <c r="R32" s="135" t="e">
        <f t="shared" si="35"/>
        <v>#N/A</v>
      </c>
      <c r="S32" s="135" t="e">
        <f t="shared" si="35"/>
        <v>#N/A</v>
      </c>
      <c r="T32" s="135" t="e">
        <f t="shared" si="35"/>
        <v>#N/A</v>
      </c>
      <c r="U32" s="135" t="e">
        <f t="shared" si="35"/>
        <v>#N/A</v>
      </c>
      <c r="V32" s="135" t="e">
        <f t="shared" si="35"/>
        <v>#N/A</v>
      </c>
      <c r="W32" s="135" t="e">
        <f t="shared" si="35"/>
        <v>#N/A</v>
      </c>
      <c r="X32" s="135" t="e">
        <f t="shared" si="35"/>
        <v>#N/A</v>
      </c>
      <c r="Y32" s="135" t="e">
        <f t="shared" si="35"/>
        <v>#N/A</v>
      </c>
      <c r="Z32" s="133"/>
      <c r="AA32" s="114" t="e">
        <f t="shared" ref="AA32:AH32" si="36">SUM(AA8:AA31)</f>
        <v>#N/A</v>
      </c>
      <c r="AB32" s="114" t="e">
        <f t="shared" si="36"/>
        <v>#N/A</v>
      </c>
      <c r="AC32" s="114">
        <f t="shared" si="36"/>
        <v>0</v>
      </c>
      <c r="AD32" s="114">
        <f t="shared" si="36"/>
        <v>0</v>
      </c>
      <c r="AE32" s="114">
        <f t="shared" si="36"/>
        <v>0</v>
      </c>
      <c r="AF32" s="114">
        <f t="shared" si="36"/>
        <v>0</v>
      </c>
      <c r="AG32" s="114" t="e">
        <f t="shared" si="36"/>
        <v>#N/A</v>
      </c>
      <c r="AH32" s="114" t="e">
        <f t="shared" si="36"/>
        <v>#N/A</v>
      </c>
      <c r="AI32" s="114"/>
      <c r="AJ32" s="7"/>
      <c r="AK32" s="114">
        <f t="shared" ref="AK32:AL32" si="37">SUM(AK8:AK31)</f>
        <v>-1902.2699999999998</v>
      </c>
      <c r="AL32" s="114" t="e">
        <f t="shared" si="37"/>
        <v>#N/A</v>
      </c>
    </row>
    <row r="33" spans="1:38" s="140" customFormat="1" ht="13.5" thickTop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6" spans="1:38">
      <c r="C36" s="52"/>
      <c r="D36" s="52"/>
    </row>
    <row r="37" spans="1:38">
      <c r="C37" s="52"/>
      <c r="D37" s="52"/>
    </row>
    <row r="38" spans="1:38">
      <c r="C38" s="52"/>
      <c r="D38" s="52"/>
    </row>
    <row r="40" spans="1:38">
      <c r="C40" s="144"/>
      <c r="D40" s="144"/>
    </row>
  </sheetData>
  <mergeCells count="6">
    <mergeCell ref="B32:F32"/>
    <mergeCell ref="B2:AH2"/>
    <mergeCell ref="B3:AH3"/>
    <mergeCell ref="G4:N4"/>
    <mergeCell ref="R4:W4"/>
    <mergeCell ref="AB4:AG4"/>
  </mergeCells>
  <pageMargins left="0.78740157480314965" right="0.51181102362204722" top="0.70866141732283472" bottom="0.98425196850393704" header="0" footer="0"/>
  <pageSetup paperSize="5" scale="6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H31"/>
  <sheetViews>
    <sheetView zoomScale="68" zoomScaleNormal="68" workbookViewId="0">
      <selection activeCell="A7" sqref="A7:A9"/>
    </sheetView>
  </sheetViews>
  <sheetFormatPr baseColWidth="10" defaultColWidth="11.42578125" defaultRowHeight="14.25"/>
  <cols>
    <col min="1" max="1" width="48" style="407" customWidth="1"/>
    <col min="2" max="2" width="54.42578125" style="407" customWidth="1"/>
    <col min="3" max="3" width="20.85546875" style="407" customWidth="1"/>
    <col min="4" max="4" width="36.28515625" style="407" customWidth="1"/>
    <col min="5" max="27" width="0" style="407" hidden="1" customWidth="1"/>
    <col min="28" max="28" width="4.42578125" style="407" hidden="1" customWidth="1"/>
    <col min="29" max="33" width="11.42578125" style="407" hidden="1" customWidth="1"/>
    <col min="34" max="16384" width="11.42578125" style="407"/>
  </cols>
  <sheetData>
    <row r="1" spans="1:34" ht="18">
      <c r="A1" s="834" t="s">
        <v>81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834"/>
      <c r="AA1" s="834"/>
      <c r="AB1" s="834"/>
      <c r="AC1" s="834"/>
      <c r="AD1" s="834"/>
      <c r="AE1" s="834"/>
      <c r="AF1" s="834"/>
      <c r="AG1" s="834"/>
    </row>
    <row r="2" spans="1:34">
      <c r="A2" s="835" t="s">
        <v>401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5"/>
      <c r="AE2" s="835"/>
      <c r="AF2" s="835"/>
      <c r="AG2" s="835"/>
    </row>
    <row r="3" spans="1:34" ht="15" thickBot="1">
      <c r="A3" s="408"/>
      <c r="B3" s="408"/>
      <c r="C3" s="409"/>
    </row>
    <row r="4" spans="1:34" ht="15.75" customHeight="1">
      <c r="A4" s="836" t="s">
        <v>101</v>
      </c>
      <c r="B4" s="836" t="s">
        <v>242</v>
      </c>
      <c r="C4" s="838" t="s">
        <v>102</v>
      </c>
      <c r="D4" s="840" t="s">
        <v>103</v>
      </c>
    </row>
    <row r="5" spans="1:34" ht="15" thickBot="1">
      <c r="A5" s="837"/>
      <c r="B5" s="837"/>
      <c r="C5" s="839"/>
      <c r="D5" s="840"/>
    </row>
    <row r="6" spans="1:34" ht="15" thickBot="1">
      <c r="A6" s="410" t="s">
        <v>305</v>
      </c>
      <c r="B6" s="448" t="s">
        <v>71</v>
      </c>
      <c r="C6" s="411"/>
      <c r="D6" s="412"/>
    </row>
    <row r="7" spans="1:34" ht="33.950000000000003" customHeight="1">
      <c r="A7" s="388"/>
      <c r="B7" s="449" t="s">
        <v>88</v>
      </c>
      <c r="C7" s="451">
        <v>2055</v>
      </c>
      <c r="D7" s="416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4"/>
    </row>
    <row r="8" spans="1:34" ht="33.950000000000003" customHeight="1">
      <c r="A8" s="388"/>
      <c r="B8" s="449" t="s">
        <v>307</v>
      </c>
      <c r="C8" s="446">
        <v>3000</v>
      </c>
      <c r="D8" s="415"/>
    </row>
    <row r="9" spans="1:34" ht="33.950000000000003" customHeight="1">
      <c r="A9" s="388"/>
      <c r="B9" s="449" t="s">
        <v>77</v>
      </c>
      <c r="C9" s="446">
        <v>2300</v>
      </c>
      <c r="D9" s="415"/>
    </row>
    <row r="10" spans="1:34" ht="33.950000000000003" customHeight="1">
      <c r="A10" s="147" t="s">
        <v>333</v>
      </c>
      <c r="B10" s="179" t="s">
        <v>334</v>
      </c>
      <c r="C10" s="446">
        <v>500</v>
      </c>
      <c r="D10" s="415"/>
    </row>
    <row r="11" spans="1:34" ht="33.950000000000003" customHeight="1">
      <c r="A11" s="147" t="s">
        <v>335</v>
      </c>
      <c r="B11" s="179" t="s">
        <v>336</v>
      </c>
      <c r="C11" s="446">
        <v>500</v>
      </c>
      <c r="D11" s="415"/>
    </row>
    <row r="12" spans="1:34" ht="27.75" customHeight="1">
      <c r="A12" s="147" t="s">
        <v>395</v>
      </c>
      <c r="B12" s="179" t="s">
        <v>338</v>
      </c>
      <c r="C12" s="446">
        <v>900</v>
      </c>
      <c r="D12" s="415"/>
    </row>
    <row r="13" spans="1:34" ht="28.5" customHeight="1">
      <c r="A13" s="147" t="s">
        <v>339</v>
      </c>
      <c r="B13" s="179" t="s">
        <v>340</v>
      </c>
      <c r="C13" s="446">
        <v>700</v>
      </c>
      <c r="D13" s="415"/>
    </row>
    <row r="14" spans="1:34" ht="32.25" customHeight="1">
      <c r="A14" s="147" t="s">
        <v>343</v>
      </c>
      <c r="B14" s="179" t="s">
        <v>344</v>
      </c>
      <c r="C14" s="446">
        <v>700</v>
      </c>
      <c r="D14" s="415"/>
    </row>
    <row r="15" spans="1:34" ht="29.25" customHeight="1">
      <c r="A15" s="147" t="s">
        <v>396</v>
      </c>
      <c r="B15" s="179" t="s">
        <v>399</v>
      </c>
      <c r="C15" s="446">
        <v>500</v>
      </c>
      <c r="D15" s="415"/>
    </row>
    <row r="16" spans="1:34" ht="30.75" customHeight="1">
      <c r="A16" s="147" t="s">
        <v>397</v>
      </c>
      <c r="B16" s="179" t="s">
        <v>398</v>
      </c>
      <c r="C16" s="446">
        <v>500</v>
      </c>
      <c r="D16" s="415"/>
    </row>
    <row r="17" spans="1:4" ht="30.75" customHeight="1">
      <c r="A17" s="147" t="s">
        <v>349</v>
      </c>
      <c r="B17" s="179" t="s">
        <v>350</v>
      </c>
      <c r="C17" s="446">
        <v>500</v>
      </c>
      <c r="D17" s="415"/>
    </row>
    <row r="18" spans="1:4" ht="33.75" customHeight="1">
      <c r="A18" s="147" t="s">
        <v>351</v>
      </c>
      <c r="B18" s="179" t="s">
        <v>352</v>
      </c>
      <c r="C18" s="446">
        <v>500</v>
      </c>
      <c r="D18" s="415"/>
    </row>
    <row r="19" spans="1:4" ht="29.25" customHeight="1">
      <c r="A19" s="147" t="s">
        <v>353</v>
      </c>
      <c r="B19" s="179" t="s">
        <v>354</v>
      </c>
      <c r="C19" s="446">
        <v>500</v>
      </c>
      <c r="D19" s="415"/>
    </row>
    <row r="20" spans="1:4" ht="33" customHeight="1">
      <c r="A20" s="147" t="s">
        <v>355</v>
      </c>
      <c r="B20" s="179" t="s">
        <v>352</v>
      </c>
      <c r="C20" s="446">
        <v>500</v>
      </c>
      <c r="D20" s="415"/>
    </row>
    <row r="21" spans="1:4" ht="31.5" customHeight="1">
      <c r="A21" s="147" t="s">
        <v>356</v>
      </c>
      <c r="B21" s="179" t="s">
        <v>358</v>
      </c>
      <c r="C21" s="446">
        <v>500</v>
      </c>
      <c r="D21" s="415"/>
    </row>
    <row r="22" spans="1:4" ht="26.25" customHeight="1">
      <c r="A22" s="147" t="s">
        <v>357</v>
      </c>
      <c r="B22" s="179" t="s">
        <v>358</v>
      </c>
      <c r="C22" s="446">
        <v>500</v>
      </c>
      <c r="D22" s="415"/>
    </row>
    <row r="23" spans="1:4" ht="27.75" customHeight="1">
      <c r="A23" s="147" t="s">
        <v>359</v>
      </c>
      <c r="B23" s="179" t="s">
        <v>400</v>
      </c>
      <c r="C23" s="446">
        <v>500</v>
      </c>
      <c r="D23" s="415"/>
    </row>
    <row r="24" spans="1:4" ht="36.75" customHeight="1">
      <c r="A24" s="147" t="s">
        <v>361</v>
      </c>
      <c r="B24" s="179" t="s">
        <v>362</v>
      </c>
      <c r="C24" s="446">
        <v>500</v>
      </c>
      <c r="D24" s="415"/>
    </row>
    <row r="25" spans="1:4" ht="31.5" customHeight="1">
      <c r="A25" s="147" t="s">
        <v>365</v>
      </c>
      <c r="B25" s="179" t="s">
        <v>363</v>
      </c>
      <c r="C25" s="446">
        <v>500</v>
      </c>
      <c r="D25" s="415"/>
    </row>
    <row r="26" spans="1:4" ht="29.25" customHeight="1">
      <c r="A26" s="147" t="s">
        <v>364</v>
      </c>
      <c r="B26" s="179" t="s">
        <v>363</v>
      </c>
      <c r="C26" s="446">
        <v>500</v>
      </c>
      <c r="D26" s="415"/>
    </row>
    <row r="27" spans="1:4" ht="33" customHeight="1">
      <c r="A27" s="147" t="s">
        <v>367</v>
      </c>
      <c r="B27" s="179" t="s">
        <v>362</v>
      </c>
      <c r="C27" s="446">
        <v>500</v>
      </c>
      <c r="D27" s="415"/>
    </row>
    <row r="28" spans="1:4" ht="33" customHeight="1">
      <c r="A28" s="147" t="s">
        <v>391</v>
      </c>
      <c r="B28" s="179" t="s">
        <v>393</v>
      </c>
      <c r="C28" s="446">
        <v>500</v>
      </c>
      <c r="D28" s="415"/>
    </row>
    <row r="29" spans="1:4" ht="33" customHeight="1">
      <c r="A29" s="147" t="s">
        <v>392</v>
      </c>
      <c r="B29" s="179" t="s">
        <v>394</v>
      </c>
      <c r="C29" s="446">
        <v>500</v>
      </c>
      <c r="D29" s="415"/>
    </row>
    <row r="30" spans="1:4" ht="36.75" customHeight="1">
      <c r="A30" s="147" t="s">
        <v>388</v>
      </c>
      <c r="B30" s="179" t="s">
        <v>366</v>
      </c>
      <c r="C30" s="446">
        <v>500</v>
      </c>
      <c r="D30" s="415"/>
    </row>
    <row r="31" spans="1:4" ht="37.5" customHeight="1">
      <c r="B31" s="450" t="s">
        <v>0</v>
      </c>
      <c r="C31" s="447">
        <f>SUM(C7:C30)</f>
        <v>18655</v>
      </c>
    </row>
  </sheetData>
  <mergeCells count="6">
    <mergeCell ref="A1:AG1"/>
    <mergeCell ref="A2:AG2"/>
    <mergeCell ref="A4:A5"/>
    <mergeCell ref="B4:B5"/>
    <mergeCell ref="C4:C5"/>
    <mergeCell ref="D4:D5"/>
  </mergeCells>
  <pageMargins left="0.25" right="0.25" top="0.75" bottom="0.75" header="0.3" footer="0.3"/>
  <pageSetup paperSize="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syncVertical="1" syncRef="A1" transitionEvaluation="1" codeName="Hoja111">
    <pageSetUpPr fitToPage="1"/>
  </sheetPr>
  <dimension ref="B1:AD50"/>
  <sheetViews>
    <sheetView showGridLines="0" zoomScale="75" workbookViewId="0">
      <selection sqref="A1:XFD1048576"/>
    </sheetView>
  </sheetViews>
  <sheetFormatPr baseColWidth="10" defaultColWidth="11" defaultRowHeight="12"/>
  <cols>
    <col min="1" max="1" width="11" style="5"/>
    <col min="2" max="2" width="49.5703125" style="5" customWidth="1"/>
    <col min="3" max="3" width="15.42578125" style="5" customWidth="1"/>
    <col min="4" max="4" width="4.28515625" style="5" customWidth="1"/>
    <col min="5" max="5" width="11.85546875" style="5" hidden="1" customWidth="1"/>
    <col min="6" max="6" width="43.5703125" style="5" customWidth="1"/>
    <col min="7" max="7" width="12" style="5" bestFit="1" customWidth="1"/>
    <col min="8" max="8" width="11" style="5"/>
    <col min="9" max="18" width="8.7109375" style="5" customWidth="1"/>
    <col min="19" max="20" width="11" style="5"/>
    <col min="21" max="21" width="12.28515625" style="5" bestFit="1" customWidth="1"/>
    <col min="22" max="22" width="11" style="5" bestFit="1" customWidth="1"/>
    <col min="23" max="23" width="10.5703125" style="5" customWidth="1"/>
    <col min="24" max="24" width="11" style="5"/>
    <col min="25" max="25" width="12" style="5" hidden="1" customWidth="1"/>
    <col min="26" max="27" width="11.28515625" style="5" hidden="1" customWidth="1"/>
    <col min="28" max="28" width="11" style="5"/>
    <col min="29" max="30" width="11.140625" style="5" bestFit="1" customWidth="1"/>
    <col min="31" max="16384" width="11" style="5"/>
  </cols>
  <sheetData>
    <row r="1" spans="2:30" ht="12.75">
      <c r="B1" s="4"/>
      <c r="C1" s="4"/>
      <c r="D1" s="4"/>
      <c r="E1" s="4"/>
      <c r="F1" s="4"/>
    </row>
    <row r="2" spans="2:30" ht="25.5" customHeight="1">
      <c r="B2" s="8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30" ht="25.5" customHeight="1">
      <c r="B3" s="119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30" ht="25.5" customHeight="1">
      <c r="B4" s="120"/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30" ht="26.25" customHeight="1">
      <c r="B5" s="121"/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30" ht="12.75" customHeight="1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30" ht="12.7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30" ht="12.7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30" ht="18">
      <c r="B9" s="11"/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30" ht="18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30" ht="15.7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841"/>
      <c r="V11" s="841"/>
      <c r="W11" s="841"/>
      <c r="X11" s="841"/>
      <c r="Y11" s="841"/>
      <c r="Z11" s="841"/>
      <c r="AA11" s="841"/>
      <c r="AB11" s="841"/>
    </row>
    <row r="12" spans="2:30" ht="20.25" customHeight="1">
      <c r="B12" s="17"/>
      <c r="C12" s="122"/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19"/>
      <c r="T12" s="16"/>
      <c r="U12" s="16"/>
      <c r="W12" s="20"/>
      <c r="X12" s="20"/>
    </row>
    <row r="13" spans="2:30" ht="22.5" customHeight="1">
      <c r="B13" s="17"/>
      <c r="C13" s="122"/>
      <c r="D13" s="18"/>
      <c r="E13" s="18"/>
      <c r="F13" s="18"/>
      <c r="U13" s="21"/>
      <c r="V13" s="21"/>
      <c r="W13" s="16"/>
      <c r="X13" s="7"/>
      <c r="Y13" s="21"/>
      <c r="Z13" s="16"/>
      <c r="AA13" s="16"/>
      <c r="AC13" s="21"/>
      <c r="AD13" s="22"/>
    </row>
    <row r="14" spans="2:30" ht="13.5" customHeight="1">
      <c r="B14" s="17"/>
      <c r="C14" s="123"/>
      <c r="D14" s="18"/>
      <c r="E14" s="18"/>
      <c r="F14" s="18"/>
      <c r="U14" s="24"/>
      <c r="V14" s="16"/>
      <c r="W14" s="21"/>
      <c r="X14" s="25"/>
      <c r="Y14" s="24"/>
      <c r="Z14" s="21"/>
      <c r="AA14" s="26"/>
      <c r="AB14" s="27"/>
      <c r="AC14" s="24"/>
      <c r="AD14" s="28"/>
    </row>
    <row r="15" spans="2:30" ht="20.25" customHeight="1">
      <c r="B15" s="17"/>
      <c r="C15" s="124"/>
      <c r="D15" s="18"/>
      <c r="E15" s="29"/>
      <c r="F15" s="18"/>
      <c r="U15" s="30"/>
      <c r="V15" s="30"/>
      <c r="W15" s="30"/>
      <c r="X15" s="31"/>
      <c r="Y15" s="30"/>
      <c r="Z15" s="30"/>
      <c r="AA15" s="30"/>
      <c r="AB15" s="32"/>
      <c r="AC15" s="30"/>
      <c r="AD15" s="30"/>
    </row>
    <row r="16" spans="2:30" ht="22.5" customHeight="1">
      <c r="B16" s="17"/>
      <c r="C16" s="124"/>
      <c r="D16" s="18"/>
      <c r="E16" s="29"/>
      <c r="F16" s="18"/>
      <c r="U16" s="7"/>
      <c r="V16" s="7"/>
      <c r="W16" s="7"/>
      <c r="X16" s="7"/>
      <c r="Y16" s="7"/>
      <c r="Z16" s="7"/>
      <c r="AA16" s="7"/>
    </row>
    <row r="17" spans="2:30" ht="17.25" customHeight="1">
      <c r="B17" s="18"/>
      <c r="C17" s="123"/>
      <c r="D17" s="18"/>
      <c r="E17" s="23"/>
      <c r="F17" s="18"/>
      <c r="U17" s="137"/>
      <c r="V17" s="137"/>
      <c r="W17" s="138"/>
      <c r="X17" s="33"/>
      <c r="Y17" s="33"/>
      <c r="Z17" s="33"/>
      <c r="AA17" s="34"/>
      <c r="AB17" s="33"/>
      <c r="AC17" s="137"/>
      <c r="AD17" s="137"/>
    </row>
    <row r="18" spans="2:30" ht="20.25" customHeight="1">
      <c r="B18" s="17"/>
      <c r="C18" s="124"/>
      <c r="D18" s="29"/>
      <c r="E18" s="29"/>
      <c r="F18" s="18"/>
      <c r="U18" s="137"/>
      <c r="V18" s="137"/>
      <c r="W18" s="138"/>
      <c r="X18" s="33"/>
      <c r="Y18" s="33"/>
      <c r="Z18" s="33"/>
      <c r="AA18" s="34"/>
      <c r="AB18" s="33"/>
      <c r="AC18" s="137"/>
      <c r="AD18" s="137"/>
    </row>
    <row r="19" spans="2:30" ht="22.5" customHeight="1">
      <c r="B19" s="17"/>
      <c r="C19" s="125"/>
      <c r="D19" s="18"/>
      <c r="E19" s="36"/>
      <c r="F19" s="18"/>
      <c r="U19" s="137"/>
      <c r="V19" s="137"/>
      <c r="W19" s="138"/>
      <c r="X19" s="33"/>
      <c r="Y19" s="33"/>
      <c r="Z19" s="33"/>
      <c r="AA19" s="34"/>
      <c r="AB19" s="33"/>
      <c r="AC19" s="137"/>
      <c r="AD19" s="137"/>
    </row>
    <row r="20" spans="2:30" ht="14.25" customHeight="1">
      <c r="B20" s="18"/>
      <c r="C20" s="23"/>
      <c r="D20" s="18"/>
      <c r="E20" s="23"/>
      <c r="F20" s="18"/>
      <c r="U20" s="137"/>
      <c r="V20" s="137"/>
      <c r="W20" s="138"/>
      <c r="X20" s="33"/>
      <c r="Y20" s="33"/>
      <c r="Z20" s="33"/>
      <c r="AA20" s="34"/>
      <c r="AB20" s="33"/>
      <c r="AC20" s="137"/>
      <c r="AD20" s="137"/>
    </row>
    <row r="21" spans="2:30" ht="20.25" customHeight="1">
      <c r="B21" s="37"/>
      <c r="C21" s="126"/>
      <c r="D21" s="38"/>
      <c r="E21" s="38"/>
      <c r="F21" s="18"/>
      <c r="U21" s="137"/>
      <c r="V21" s="137"/>
      <c r="W21" s="138"/>
      <c r="X21" s="33"/>
      <c r="Y21" s="33"/>
      <c r="Z21" s="33"/>
      <c r="AA21" s="34"/>
      <c r="AB21" s="33"/>
      <c r="AC21" s="137"/>
      <c r="AD21" s="137"/>
    </row>
    <row r="22" spans="2:30" ht="17.25" customHeight="1">
      <c r="B22" s="17"/>
      <c r="C22" s="124"/>
      <c r="D22" s="18"/>
      <c r="E22" s="39"/>
      <c r="F22" s="18"/>
      <c r="U22" s="137"/>
      <c r="V22" s="137"/>
      <c r="W22" s="138"/>
      <c r="X22" s="33"/>
      <c r="Y22" s="33"/>
      <c r="Z22" s="33"/>
      <c r="AA22" s="34"/>
      <c r="AB22" s="33"/>
      <c r="AC22" s="137"/>
      <c r="AD22" s="137"/>
    </row>
    <row r="23" spans="2:30" ht="14.25" customHeight="1">
      <c r="B23" s="42"/>
      <c r="C23" s="127"/>
      <c r="D23" s="18"/>
      <c r="E23" s="23"/>
      <c r="F23" s="18"/>
      <c r="U23" s="137"/>
      <c r="V23" s="137"/>
      <c r="W23" s="138"/>
      <c r="X23" s="33"/>
      <c r="Y23" s="33"/>
      <c r="Z23" s="33"/>
      <c r="AA23" s="34"/>
      <c r="AB23" s="33"/>
      <c r="AC23" s="137"/>
      <c r="AD23" s="137"/>
    </row>
    <row r="24" spans="2:30" ht="20.25" customHeight="1">
      <c r="B24" s="42"/>
      <c r="C24" s="127"/>
      <c r="D24" s="18"/>
      <c r="E24" s="38"/>
      <c r="F24" s="40"/>
      <c r="U24" s="137"/>
      <c r="V24" s="137"/>
      <c r="W24" s="138"/>
      <c r="X24" s="33"/>
      <c r="Y24" s="33"/>
      <c r="Z24" s="33"/>
      <c r="AA24" s="34"/>
      <c r="AB24" s="33"/>
      <c r="AC24" s="137"/>
      <c r="AD24" s="137"/>
    </row>
    <row r="25" spans="2:30" ht="21.75" customHeight="1">
      <c r="C25" s="128"/>
      <c r="D25" s="41"/>
      <c r="E25" s="29"/>
      <c r="F25" s="18"/>
      <c r="U25" s="137"/>
      <c r="V25" s="137"/>
      <c r="W25" s="138"/>
      <c r="X25" s="33"/>
      <c r="Y25" s="33"/>
      <c r="Z25" s="33"/>
      <c r="AA25" s="35"/>
      <c r="AB25" s="33"/>
      <c r="AC25" s="137"/>
      <c r="AD25" s="137"/>
    </row>
    <row r="26" spans="2:30" ht="21.75" customHeight="1">
      <c r="B26" s="17"/>
      <c r="C26" s="124"/>
      <c r="D26" s="18"/>
      <c r="E26" s="43"/>
      <c r="F26" s="44"/>
      <c r="U26" s="137"/>
      <c r="V26" s="137"/>
      <c r="W26" s="138"/>
      <c r="X26" s="33"/>
      <c r="Y26" s="33"/>
      <c r="Z26" s="33"/>
      <c r="AA26" s="33"/>
      <c r="AB26" s="33"/>
      <c r="AC26" s="137"/>
      <c r="AD26" s="137"/>
    </row>
    <row r="27" spans="2:30" ht="14.25">
      <c r="B27" s="18"/>
      <c r="C27" s="123"/>
      <c r="D27" s="18"/>
      <c r="E27" s="23"/>
      <c r="F27" s="45"/>
      <c r="U27" s="137"/>
      <c r="V27" s="137"/>
      <c r="W27" s="138"/>
      <c r="X27" s="33"/>
      <c r="Y27" s="33"/>
      <c r="Z27" s="33"/>
      <c r="AA27" s="33"/>
      <c r="AB27" s="33"/>
      <c r="AC27" s="137"/>
      <c r="AD27" s="137"/>
    </row>
    <row r="28" spans="2:30" ht="21.75" customHeight="1" thickBot="1">
      <c r="B28" s="46"/>
      <c r="C28" s="129"/>
      <c r="D28" s="18"/>
      <c r="E28" s="23"/>
      <c r="F28" s="18"/>
      <c r="U28" s="33"/>
      <c r="V28" s="33"/>
      <c r="W28" s="34"/>
    </row>
    <row r="29" spans="2:30" ht="20.25" customHeight="1" thickTop="1" thickBot="1">
      <c r="C29" s="128"/>
      <c r="D29" s="18"/>
      <c r="E29" s="18"/>
      <c r="F29" s="18"/>
      <c r="U29" s="33"/>
      <c r="V29" s="33"/>
      <c r="W29" s="33"/>
    </row>
    <row r="30" spans="2:30" ht="20.25" customHeight="1" thickTop="1" thickBot="1">
      <c r="B30" s="47"/>
      <c r="C30" s="130"/>
      <c r="D30" s="18"/>
      <c r="E30" s="18"/>
      <c r="F30" s="18"/>
      <c r="U30" s="33"/>
      <c r="V30" s="33"/>
      <c r="W30" s="33"/>
    </row>
    <row r="31" spans="2:30" ht="27.75" customHeight="1" thickTop="1">
      <c r="D31" s="18"/>
      <c r="E31" s="18"/>
      <c r="F31" s="48"/>
    </row>
    <row r="32" spans="2:30" ht="20.25" customHeight="1">
      <c r="D32" s="18"/>
      <c r="E32" s="18"/>
      <c r="F32" s="18"/>
    </row>
    <row r="33" spans="2:6" ht="20.25" customHeight="1">
      <c r="B33" s="42"/>
      <c r="C33" s="42"/>
      <c r="D33" s="18"/>
      <c r="E33" s="18"/>
      <c r="F33" s="18"/>
    </row>
    <row r="34" spans="2:6" ht="20.25" customHeight="1">
      <c r="B34" s="49"/>
      <c r="C34" s="42"/>
      <c r="D34" s="18"/>
      <c r="E34" s="18"/>
      <c r="F34" s="18"/>
    </row>
    <row r="35" spans="2:6" ht="20.25" customHeight="1">
      <c r="B35" s="50"/>
      <c r="C35" s="42"/>
      <c r="D35" s="18"/>
      <c r="E35" s="18"/>
      <c r="F35" s="18"/>
    </row>
    <row r="36" spans="2:6" ht="20.25" customHeight="1">
      <c r="B36" s="51"/>
      <c r="C36" s="52"/>
      <c r="D36" s="53"/>
      <c r="E36" s="53"/>
      <c r="F36" s="53"/>
    </row>
    <row r="37" spans="2:6" ht="20.25" customHeight="1">
      <c r="B37" s="7"/>
      <c r="C37" s="7"/>
      <c r="D37" s="14"/>
      <c r="E37" s="14"/>
      <c r="F37" s="14"/>
    </row>
    <row r="38" spans="2:6" ht="20.25" customHeight="1">
      <c r="B38" s="53"/>
      <c r="C38" s="54"/>
      <c r="D38" s="14"/>
      <c r="E38" s="14"/>
      <c r="F38" s="14"/>
    </row>
    <row r="39" spans="2:6" ht="6.75" customHeight="1">
      <c r="B39" s="53"/>
      <c r="C39" s="53"/>
      <c r="D39" s="53"/>
      <c r="E39" s="53"/>
      <c r="F39" s="53"/>
    </row>
    <row r="40" spans="2:6" ht="12.75">
      <c r="B40" s="7"/>
      <c r="C40" s="55"/>
      <c r="D40" s="53"/>
      <c r="E40" s="53"/>
      <c r="F40" s="53"/>
    </row>
    <row r="41" spans="2:6" ht="15" customHeight="1">
      <c r="B41" s="143"/>
      <c r="C41" s="56"/>
      <c r="D41" s="4"/>
      <c r="E41" s="4"/>
      <c r="F41" s="53"/>
    </row>
    <row r="42" spans="2:6" ht="12.75">
      <c r="B42" s="7"/>
      <c r="C42" s="57"/>
      <c r="D42" s="4"/>
      <c r="E42" s="4"/>
      <c r="F42" s="4"/>
    </row>
    <row r="43" spans="2:6" ht="12.75">
      <c r="B43" s="4"/>
      <c r="C43" s="4"/>
      <c r="D43" s="4"/>
      <c r="E43" s="4"/>
      <c r="F43" s="4"/>
    </row>
    <row r="44" spans="2:6" ht="12.75">
      <c r="B44" s="4"/>
      <c r="C44" s="4"/>
      <c r="D44" s="4"/>
      <c r="E44" s="4"/>
      <c r="F44" s="4"/>
    </row>
    <row r="45" spans="2:6" ht="10.5" customHeight="1">
      <c r="B45" s="4"/>
      <c r="C45" s="4"/>
      <c r="D45" s="4"/>
      <c r="E45" s="4"/>
      <c r="F45" s="4"/>
    </row>
    <row r="46" spans="2:6" ht="18" customHeight="1">
      <c r="B46" s="58"/>
      <c r="C46" s="59"/>
      <c r="D46" s="4"/>
      <c r="E46" s="4"/>
      <c r="F46" s="4"/>
    </row>
    <row r="47" spans="2:6" ht="17.25" customHeight="1">
      <c r="B47" s="141"/>
      <c r="C47" s="59"/>
      <c r="D47" s="4"/>
      <c r="E47" s="4"/>
      <c r="F47" s="4"/>
    </row>
    <row r="48" spans="2:6" ht="12.75">
      <c r="B48" s="4"/>
      <c r="C48" s="4"/>
      <c r="D48" s="4"/>
      <c r="E48" s="4"/>
      <c r="F48" s="7"/>
    </row>
    <row r="49" spans="2:6" ht="12.75">
      <c r="B49" s="4"/>
      <c r="C49" s="4"/>
      <c r="D49" s="4"/>
      <c r="E49" s="4"/>
      <c r="F49" s="60"/>
    </row>
    <row r="50" spans="2:6" ht="12.7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U11:AB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6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2"/>
  <sheetViews>
    <sheetView topLeftCell="A7" workbookViewId="0">
      <selection activeCell="A7" sqref="A1:XFD1048576"/>
    </sheetView>
  </sheetViews>
  <sheetFormatPr baseColWidth="10" defaultRowHeight="12.75"/>
  <cols>
    <col min="1" max="1" width="16.7109375" customWidth="1"/>
    <col min="7" max="7" width="12.28515625" bestFit="1" customWidth="1"/>
    <col min="12" max="12" width="12.28515625" bestFit="1" customWidth="1"/>
    <col min="14" max="14" width="12.28515625" bestFit="1" customWidth="1"/>
  </cols>
  <sheetData>
    <row r="1" spans="1:13">
      <c r="A1" s="842"/>
      <c r="B1" s="842"/>
      <c r="C1" s="842"/>
      <c r="D1" s="842"/>
    </row>
    <row r="5" spans="1:13">
      <c r="C5" s="165"/>
    </row>
    <row r="6" spans="1:13">
      <c r="G6" s="230"/>
    </row>
    <row r="8" spans="1:13">
      <c r="A8" s="164"/>
      <c r="G8" s="657"/>
      <c r="I8" s="164"/>
      <c r="L8" s="658"/>
    </row>
    <row r="9" spans="1:13">
      <c r="A9" s="164"/>
      <c r="G9" s="843"/>
      <c r="I9" s="164"/>
      <c r="L9" s="658"/>
    </row>
    <row r="10" spans="1:13">
      <c r="A10" s="164"/>
      <c r="G10" s="843"/>
      <c r="I10" s="164"/>
      <c r="L10" s="658"/>
    </row>
    <row r="11" spans="1:13">
      <c r="A11" s="164"/>
      <c r="G11" s="843"/>
      <c r="I11" s="844"/>
      <c r="J11" s="844"/>
      <c r="K11" s="164"/>
      <c r="L11" s="165"/>
    </row>
    <row r="12" spans="1:13">
      <c r="A12" s="164"/>
      <c r="G12" s="843"/>
      <c r="I12" s="844"/>
      <c r="J12" s="844"/>
      <c r="K12" s="164"/>
      <c r="L12" s="165"/>
    </row>
    <row r="13" spans="1:13">
      <c r="A13" s="164"/>
      <c r="G13" s="657"/>
      <c r="L13" s="165"/>
    </row>
    <row r="14" spans="1:13">
      <c r="A14" s="164"/>
      <c r="G14" s="657"/>
      <c r="L14" s="165"/>
    </row>
    <row r="15" spans="1:13">
      <c r="A15" s="164"/>
      <c r="G15" s="657"/>
      <c r="L15" s="165"/>
    </row>
    <row r="16" spans="1:13">
      <c r="A16" s="164"/>
      <c r="G16" s="657"/>
      <c r="K16" s="164"/>
      <c r="L16" s="621"/>
      <c r="M16" s="622"/>
    </row>
    <row r="17" spans="1:15">
      <c r="A17" s="164"/>
      <c r="G17" s="657"/>
    </row>
    <row r="18" spans="1:15">
      <c r="A18" s="164"/>
      <c r="G18" s="657"/>
      <c r="L18" s="616"/>
    </row>
    <row r="19" spans="1:15">
      <c r="A19" s="164"/>
      <c r="G19" s="843"/>
    </row>
    <row r="20" spans="1:15">
      <c r="G20" s="843"/>
    </row>
    <row r="21" spans="1:15">
      <c r="G21" s="657"/>
    </row>
    <row r="22" spans="1:15">
      <c r="G22" s="657"/>
      <c r="K22" s="742"/>
      <c r="L22" s="623"/>
      <c r="N22" s="754"/>
    </row>
    <row r="23" spans="1:15">
      <c r="G23" s="657"/>
      <c r="L23" s="659"/>
      <c r="M23" s="164"/>
      <c r="N23" s="754"/>
    </row>
    <row r="24" spans="1:15">
      <c r="G24" s="657"/>
      <c r="N24" s="754"/>
    </row>
    <row r="25" spans="1:15">
      <c r="G25" s="657"/>
      <c r="N25" s="754"/>
    </row>
    <row r="26" spans="1:15">
      <c r="G26" s="657"/>
      <c r="L26" s="616"/>
    </row>
    <row r="27" spans="1:15">
      <c r="G27" s="657"/>
      <c r="N27" s="616"/>
    </row>
    <row r="28" spans="1:15">
      <c r="E28" s="164"/>
      <c r="G28" s="657"/>
    </row>
    <row r="30" spans="1:15">
      <c r="E30" s="164"/>
      <c r="G30" s="656"/>
      <c r="H30" s="615"/>
    </row>
    <row r="32" spans="1:15">
      <c r="O32" s="616"/>
    </row>
  </sheetData>
  <mergeCells count="4">
    <mergeCell ref="A1:D1"/>
    <mergeCell ref="G9:G12"/>
    <mergeCell ref="G19:G20"/>
    <mergeCell ref="I11:J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4"/>
  <sheetViews>
    <sheetView tabSelected="1" topLeftCell="A30" zoomScale="66" zoomScaleNormal="66" workbookViewId="0">
      <selection activeCell="C47" sqref="C47"/>
    </sheetView>
  </sheetViews>
  <sheetFormatPr baseColWidth="10" defaultRowHeight="12"/>
  <cols>
    <col min="1" max="1" width="41" style="336" customWidth="1"/>
    <col min="2" max="2" width="5" style="336" customWidth="1"/>
    <col min="3" max="3" width="65.5703125" style="336" customWidth="1"/>
    <col min="4" max="4" width="47" style="336" customWidth="1"/>
    <col min="5" max="5" width="11.42578125" style="336"/>
    <col min="6" max="6" width="11.85546875" style="336" bestFit="1" customWidth="1"/>
    <col min="7" max="7" width="16.85546875" style="336" bestFit="1" customWidth="1"/>
    <col min="8" max="8" width="11.42578125" style="336" hidden="1" customWidth="1"/>
    <col min="9" max="9" width="2" style="336" hidden="1" customWidth="1"/>
    <col min="10" max="10" width="11.42578125" style="336" hidden="1" customWidth="1"/>
    <col min="11" max="11" width="10.28515625" style="336" bestFit="1" customWidth="1"/>
    <col min="12" max="12" width="14.42578125" style="336" bestFit="1" customWidth="1"/>
    <col min="13" max="13" width="12.42578125" style="336" bestFit="1" customWidth="1"/>
    <col min="14" max="14" width="16.42578125" style="336" customWidth="1"/>
    <col min="15" max="26" width="11.42578125" style="336" hidden="1" customWidth="1"/>
    <col min="27" max="27" width="14.42578125" style="336" customWidth="1"/>
    <col min="28" max="28" width="11.42578125" style="336"/>
    <col min="29" max="31" width="0" style="336" hidden="1" customWidth="1"/>
    <col min="32" max="32" width="20.5703125" style="336" customWidth="1"/>
    <col min="33" max="33" width="16.85546875" style="336" customWidth="1"/>
    <col min="34" max="34" width="17.85546875" style="336" customWidth="1"/>
    <col min="35" max="35" width="16.140625" style="336" bestFit="1" customWidth="1"/>
    <col min="36" max="36" width="126.42578125" style="336" customWidth="1"/>
    <col min="37" max="16384" width="11.42578125" style="336"/>
  </cols>
  <sheetData>
    <row r="1" spans="1:36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</row>
    <row r="2" spans="1:36" ht="19.5">
      <c r="A2" s="335"/>
      <c r="B2" s="848" t="s">
        <v>81</v>
      </c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848"/>
      <c r="R2" s="848"/>
      <c r="S2" s="848"/>
      <c r="T2" s="848"/>
      <c r="U2" s="848"/>
      <c r="V2" s="848"/>
      <c r="W2" s="848"/>
      <c r="X2" s="848"/>
      <c r="Y2" s="848"/>
      <c r="Z2" s="848"/>
      <c r="AA2" s="848"/>
      <c r="AB2" s="848"/>
      <c r="AC2" s="848"/>
      <c r="AD2" s="848"/>
      <c r="AE2" s="848"/>
      <c r="AF2" s="848"/>
      <c r="AG2" s="848"/>
      <c r="AH2" s="848"/>
      <c r="AI2" s="848"/>
      <c r="AJ2" s="337"/>
    </row>
    <row r="3" spans="1:36" ht="19.5">
      <c r="A3" s="335"/>
      <c r="B3" s="849" t="s">
        <v>535</v>
      </c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C3" s="849"/>
      <c r="AD3" s="849"/>
      <c r="AE3" s="849"/>
      <c r="AF3" s="849"/>
      <c r="AG3" s="849"/>
      <c r="AH3" s="849"/>
      <c r="AI3" s="849"/>
      <c r="AJ3" s="338"/>
    </row>
    <row r="4" spans="1:36" ht="20.25">
      <c r="A4" s="335"/>
      <c r="B4" s="661"/>
      <c r="C4" s="661"/>
      <c r="D4" s="661"/>
      <c r="E4" s="662" t="s">
        <v>24</v>
      </c>
      <c r="F4" s="662" t="s">
        <v>7</v>
      </c>
      <c r="G4" s="850" t="s">
        <v>1</v>
      </c>
      <c r="H4" s="851"/>
      <c r="I4" s="851"/>
      <c r="J4" s="851"/>
      <c r="K4" s="851"/>
      <c r="L4" s="851"/>
      <c r="M4" s="851"/>
      <c r="N4" s="852"/>
      <c r="O4" s="663"/>
      <c r="P4" s="664" t="s">
        <v>29</v>
      </c>
      <c r="Q4" s="665"/>
      <c r="R4" s="853" t="s">
        <v>10</v>
      </c>
      <c r="S4" s="854"/>
      <c r="T4" s="854"/>
      <c r="U4" s="854"/>
      <c r="V4" s="854"/>
      <c r="W4" s="855"/>
      <c r="X4" s="664" t="s">
        <v>36</v>
      </c>
      <c r="Y4" s="664" t="s">
        <v>11</v>
      </c>
      <c r="Z4" s="666"/>
      <c r="AA4" s="662" t="s">
        <v>64</v>
      </c>
      <c r="AB4" s="850" t="s">
        <v>2</v>
      </c>
      <c r="AC4" s="851"/>
      <c r="AD4" s="851"/>
      <c r="AE4" s="851"/>
      <c r="AF4" s="851"/>
      <c r="AG4" s="851"/>
      <c r="AH4" s="852"/>
      <c r="AI4" s="662" t="s">
        <v>0</v>
      </c>
      <c r="AJ4" s="340"/>
    </row>
    <row r="5" spans="1:36" ht="20.25">
      <c r="A5" s="335"/>
      <c r="B5" s="667" t="s">
        <v>22</v>
      </c>
      <c r="C5" s="667" t="s">
        <v>23</v>
      </c>
      <c r="D5" s="667"/>
      <c r="E5" s="668" t="s">
        <v>25</v>
      </c>
      <c r="F5" s="667" t="s">
        <v>26</v>
      </c>
      <c r="G5" s="662" t="s">
        <v>7</v>
      </c>
      <c r="H5" s="662" t="s">
        <v>27</v>
      </c>
      <c r="I5" s="662" t="s">
        <v>27</v>
      </c>
      <c r="J5" s="662" t="s">
        <v>56</v>
      </c>
      <c r="K5" s="662" t="s">
        <v>29</v>
      </c>
      <c r="L5" s="662" t="s">
        <v>31</v>
      </c>
      <c r="M5" s="662" t="s">
        <v>31</v>
      </c>
      <c r="N5" s="662" t="s">
        <v>34</v>
      </c>
      <c r="O5" s="663"/>
      <c r="P5" s="669" t="s">
        <v>30</v>
      </c>
      <c r="Q5" s="665" t="s">
        <v>38</v>
      </c>
      <c r="R5" s="665" t="s">
        <v>13</v>
      </c>
      <c r="S5" s="665" t="s">
        <v>40</v>
      </c>
      <c r="T5" s="665" t="s">
        <v>42</v>
      </c>
      <c r="U5" s="665" t="s">
        <v>43</v>
      </c>
      <c r="V5" s="665" t="s">
        <v>15</v>
      </c>
      <c r="W5" s="665" t="s">
        <v>11</v>
      </c>
      <c r="X5" s="669" t="s">
        <v>46</v>
      </c>
      <c r="Y5" s="669" t="s">
        <v>47</v>
      </c>
      <c r="Z5" s="666"/>
      <c r="AA5" s="667" t="s">
        <v>37</v>
      </c>
      <c r="AB5" s="662" t="s">
        <v>3</v>
      </c>
      <c r="AC5" s="662" t="s">
        <v>4</v>
      </c>
      <c r="AD5" s="662" t="s">
        <v>36</v>
      </c>
      <c r="AE5" s="662" t="s">
        <v>57</v>
      </c>
      <c r="AF5" s="662" t="s">
        <v>518</v>
      </c>
      <c r="AG5" s="662" t="s">
        <v>521</v>
      </c>
      <c r="AH5" s="662" t="s">
        <v>8</v>
      </c>
      <c r="AI5" s="667" t="s">
        <v>5</v>
      </c>
      <c r="AJ5" s="345" t="s">
        <v>78</v>
      </c>
    </row>
    <row r="6" spans="1:36" ht="20.25">
      <c r="A6" s="335"/>
      <c r="B6" s="670"/>
      <c r="C6" s="670"/>
      <c r="D6" s="670"/>
      <c r="E6" s="670"/>
      <c r="F6" s="670"/>
      <c r="G6" s="670" t="s">
        <v>53</v>
      </c>
      <c r="H6" s="670" t="s">
        <v>59</v>
      </c>
      <c r="I6" s="670" t="s">
        <v>28</v>
      </c>
      <c r="J6" s="670"/>
      <c r="K6" s="670" t="s">
        <v>30</v>
      </c>
      <c r="L6" s="670" t="s">
        <v>32</v>
      </c>
      <c r="M6" s="670" t="s">
        <v>33</v>
      </c>
      <c r="N6" s="670" t="s">
        <v>35</v>
      </c>
      <c r="O6" s="663"/>
      <c r="P6" s="671" t="s">
        <v>49</v>
      </c>
      <c r="Q6" s="664" t="s">
        <v>39</v>
      </c>
      <c r="R6" s="664" t="s">
        <v>14</v>
      </c>
      <c r="S6" s="664" t="s">
        <v>41</v>
      </c>
      <c r="T6" s="664" t="s">
        <v>41</v>
      </c>
      <c r="U6" s="664" t="s">
        <v>44</v>
      </c>
      <c r="V6" s="664" t="s">
        <v>16</v>
      </c>
      <c r="W6" s="664" t="s">
        <v>45</v>
      </c>
      <c r="X6" s="669" t="s">
        <v>20</v>
      </c>
      <c r="Y6" s="672" t="s">
        <v>507</v>
      </c>
      <c r="Z6" s="673"/>
      <c r="AA6" s="670" t="s">
        <v>63</v>
      </c>
      <c r="AB6" s="670"/>
      <c r="AC6" s="670"/>
      <c r="AD6" s="670" t="s">
        <v>55</v>
      </c>
      <c r="AE6" s="670" t="s">
        <v>58</v>
      </c>
      <c r="AF6" s="670" t="s">
        <v>523</v>
      </c>
      <c r="AG6" s="670" t="s">
        <v>525</v>
      </c>
      <c r="AH6" s="670" t="s">
        <v>50</v>
      </c>
      <c r="AI6" s="670" t="s">
        <v>6</v>
      </c>
      <c r="AJ6" s="348"/>
    </row>
    <row r="7" spans="1:36" ht="20.25">
      <c r="A7" s="335"/>
      <c r="B7" s="667"/>
      <c r="C7" s="674" t="s">
        <v>446</v>
      </c>
      <c r="D7" s="674" t="s">
        <v>71</v>
      </c>
      <c r="E7" s="667"/>
      <c r="F7" s="667"/>
      <c r="G7" s="675"/>
      <c r="H7" s="667"/>
      <c r="I7" s="667"/>
      <c r="J7" s="667"/>
      <c r="K7" s="667"/>
      <c r="L7" s="667"/>
      <c r="M7" s="667"/>
      <c r="N7" s="667"/>
      <c r="O7" s="663"/>
      <c r="P7" s="669"/>
      <c r="Q7" s="669"/>
      <c r="R7" s="669"/>
      <c r="S7" s="669"/>
      <c r="T7" s="669"/>
      <c r="U7" s="669"/>
      <c r="V7" s="669"/>
      <c r="W7" s="669"/>
      <c r="X7" s="669"/>
      <c r="Y7" s="676"/>
      <c r="Z7" s="666"/>
      <c r="AA7" s="667"/>
      <c r="AB7" s="667"/>
      <c r="AC7" s="667"/>
      <c r="AD7" s="667"/>
      <c r="AE7" s="667"/>
      <c r="AF7" s="667"/>
      <c r="AG7" s="667"/>
      <c r="AH7" s="667"/>
      <c r="AI7" s="675"/>
      <c r="AJ7" s="353"/>
    </row>
    <row r="8" spans="1:36" ht="36" hidden="1" customHeight="1">
      <c r="A8" s="335"/>
      <c r="B8" s="677">
        <v>1</v>
      </c>
      <c r="C8" s="678"/>
      <c r="D8" s="679"/>
      <c r="E8" s="680"/>
      <c r="F8" s="681"/>
      <c r="G8" s="682"/>
      <c r="H8" s="683"/>
      <c r="I8" s="683"/>
      <c r="J8" s="683"/>
      <c r="K8" s="683"/>
      <c r="L8" s="683"/>
      <c r="M8" s="683"/>
      <c r="N8" s="684"/>
      <c r="O8" s="685"/>
      <c r="P8" s="684"/>
      <c r="Q8" s="684"/>
      <c r="R8" s="684"/>
      <c r="S8" s="684"/>
      <c r="T8" s="686"/>
      <c r="U8" s="684"/>
      <c r="V8" s="684"/>
      <c r="W8" s="684"/>
      <c r="X8" s="684"/>
      <c r="Y8" s="684"/>
      <c r="Z8" s="685"/>
      <c r="AA8" s="684"/>
      <c r="AB8" s="684"/>
      <c r="AC8" s="684"/>
      <c r="AD8" s="687"/>
      <c r="AE8" s="687"/>
      <c r="AF8" s="687"/>
      <c r="AG8" s="687"/>
      <c r="AH8" s="684"/>
      <c r="AI8" s="684"/>
      <c r="AJ8" s="362"/>
    </row>
    <row r="9" spans="1:36" ht="45" customHeight="1">
      <c r="A9" s="335"/>
      <c r="B9" s="677">
        <v>1</v>
      </c>
      <c r="C9" s="688" t="s">
        <v>331</v>
      </c>
      <c r="D9" s="689" t="s">
        <v>257</v>
      </c>
      <c r="E9" s="690">
        <v>15</v>
      </c>
      <c r="F9" s="691">
        <v>50</v>
      </c>
      <c r="G9" s="692">
        <f t="shared" ref="G9:G10" si="0">E9*F9</f>
        <v>750</v>
      </c>
      <c r="H9" s="693">
        <v>0</v>
      </c>
      <c r="I9" s="693">
        <f t="shared" ref="I9:I10" si="1">H9</f>
        <v>0</v>
      </c>
      <c r="J9" s="693">
        <v>0</v>
      </c>
      <c r="K9" s="693">
        <v>0</v>
      </c>
      <c r="L9" s="693">
        <v>0</v>
      </c>
      <c r="M9" s="693">
        <v>0</v>
      </c>
      <c r="N9" s="692">
        <f t="shared" ref="N9:N10" si="2">SUM(G9:M9)</f>
        <v>750</v>
      </c>
      <c r="O9" s="694"/>
      <c r="P9" s="692">
        <f t="shared" ref="P9:P10" si="3">IF(F9=47.16,0,IF(F9&gt;47.16,K9*0.5,0))</f>
        <v>0</v>
      </c>
      <c r="Q9" s="692">
        <f t="shared" ref="Q9:Q10" si="4">G9+H9+I9+L9+P9+J9</f>
        <v>750</v>
      </c>
      <c r="R9" s="692">
        <f t="shared" ref="R9:R10" si="5">VLOOKUP(Q9,Tarifa1,1)</f>
        <v>248.04</v>
      </c>
      <c r="S9" s="692">
        <f t="shared" ref="S9:S10" si="6">Q9-R9</f>
        <v>501.96000000000004</v>
      </c>
      <c r="T9" s="695">
        <f t="shared" ref="T9:T10" si="7">VLOOKUP(Q9,Tarifa1,3)</f>
        <v>6.4000000000000001E-2</v>
      </c>
      <c r="U9" s="692">
        <f t="shared" ref="U9:U10" si="8">S9*T9</f>
        <v>32.125440000000005</v>
      </c>
      <c r="V9" s="692">
        <f t="shared" ref="V9:V10" si="9">VLOOKUP(Q9,Tarifa1,2)</f>
        <v>4.76</v>
      </c>
      <c r="W9" s="692">
        <f t="shared" ref="W9:W10" si="10">U9+V9</f>
        <v>36.885440000000003</v>
      </c>
      <c r="X9" s="692">
        <f t="shared" ref="X9:X10" si="11">VLOOKUP(Q9,Credito1,2)</f>
        <v>203.51</v>
      </c>
      <c r="Y9" s="692">
        <f t="shared" ref="Y9:Y10" si="12">W9-X9</f>
        <v>-166.62455999999997</v>
      </c>
      <c r="Z9" s="696"/>
      <c r="AA9" s="692">
        <f t="shared" ref="AA9:AA10" si="13">-IF(Y9&gt;0,0,Y9)</f>
        <v>166.62455999999997</v>
      </c>
      <c r="AB9" s="692">
        <f t="shared" ref="AB9:AB10" si="14">IF(Y9&lt;0,0,Y9)</f>
        <v>0</v>
      </c>
      <c r="AC9" s="692">
        <v>0</v>
      </c>
      <c r="AD9" s="693">
        <v>0</v>
      </c>
      <c r="AE9" s="693">
        <v>0</v>
      </c>
      <c r="AF9" s="697">
        <v>0</v>
      </c>
      <c r="AG9" s="697">
        <v>0</v>
      </c>
      <c r="AH9" s="692">
        <f>SUM(AB9:AG9)</f>
        <v>0</v>
      </c>
      <c r="AI9" s="698">
        <f t="shared" ref="AI9:AI10" si="15">N9+AA9-AH9</f>
        <v>916.62455999999997</v>
      </c>
      <c r="AJ9" s="617"/>
    </row>
    <row r="10" spans="1:36" ht="45" customHeight="1">
      <c r="A10" s="335"/>
      <c r="B10" s="677">
        <v>2</v>
      </c>
      <c r="C10" s="688" t="s">
        <v>509</v>
      </c>
      <c r="D10" s="689" t="s">
        <v>268</v>
      </c>
      <c r="E10" s="690">
        <v>15</v>
      </c>
      <c r="F10" s="691">
        <v>57</v>
      </c>
      <c r="G10" s="692">
        <f t="shared" si="0"/>
        <v>855</v>
      </c>
      <c r="H10" s="693">
        <v>0</v>
      </c>
      <c r="I10" s="693">
        <f t="shared" si="1"/>
        <v>0</v>
      </c>
      <c r="J10" s="693">
        <v>0</v>
      </c>
      <c r="K10" s="693">
        <v>0</v>
      </c>
      <c r="L10" s="693">
        <v>0</v>
      </c>
      <c r="M10" s="693">
        <v>0</v>
      </c>
      <c r="N10" s="692">
        <f t="shared" si="2"/>
        <v>855</v>
      </c>
      <c r="O10" s="694"/>
      <c r="P10" s="692">
        <f t="shared" si="3"/>
        <v>0</v>
      </c>
      <c r="Q10" s="692">
        <f t="shared" si="4"/>
        <v>855</v>
      </c>
      <c r="R10" s="692">
        <f t="shared" si="5"/>
        <v>248.04</v>
      </c>
      <c r="S10" s="692">
        <f t="shared" si="6"/>
        <v>606.96</v>
      </c>
      <c r="T10" s="695">
        <f t="shared" si="7"/>
        <v>6.4000000000000001E-2</v>
      </c>
      <c r="U10" s="692">
        <f t="shared" si="8"/>
        <v>38.845440000000004</v>
      </c>
      <c r="V10" s="692">
        <f t="shared" si="9"/>
        <v>4.76</v>
      </c>
      <c r="W10" s="692">
        <f t="shared" si="10"/>
        <v>43.605440000000002</v>
      </c>
      <c r="X10" s="692">
        <f t="shared" si="11"/>
        <v>203.51</v>
      </c>
      <c r="Y10" s="692">
        <f t="shared" si="12"/>
        <v>-159.90456</v>
      </c>
      <c r="Z10" s="696"/>
      <c r="AA10" s="692">
        <f t="shared" si="13"/>
        <v>159.90456</v>
      </c>
      <c r="AB10" s="692">
        <f t="shared" si="14"/>
        <v>0</v>
      </c>
      <c r="AC10" s="692">
        <v>0</v>
      </c>
      <c r="AD10" s="693">
        <v>0</v>
      </c>
      <c r="AE10" s="693">
        <v>0</v>
      </c>
      <c r="AF10" s="697">
        <v>0</v>
      </c>
      <c r="AG10" s="697">
        <v>0</v>
      </c>
      <c r="AH10" s="692">
        <f t="shared" ref="AH10:AH43" si="16">SUM(AB10:AG10)</f>
        <v>0</v>
      </c>
      <c r="AI10" s="698">
        <f t="shared" si="15"/>
        <v>1014.9045599999999</v>
      </c>
      <c r="AJ10" s="617"/>
    </row>
    <row r="11" spans="1:36" ht="45" customHeight="1">
      <c r="A11" s="335"/>
      <c r="B11" s="675">
        <v>3</v>
      </c>
      <c r="C11" s="699" t="s">
        <v>448</v>
      </c>
      <c r="D11" s="700" t="s">
        <v>176</v>
      </c>
      <c r="E11" s="701">
        <v>15</v>
      </c>
      <c r="F11" s="702">
        <v>131</v>
      </c>
      <c r="G11" s="692">
        <f t="shared" ref="G11:G23" si="17">E11*F11</f>
        <v>1965</v>
      </c>
      <c r="H11" s="693">
        <v>0</v>
      </c>
      <c r="I11" s="693">
        <f t="shared" ref="I11:I23" si="18">H11</f>
        <v>0</v>
      </c>
      <c r="J11" s="693">
        <v>0</v>
      </c>
      <c r="K11" s="693">
        <v>0</v>
      </c>
      <c r="L11" s="693">
        <v>0</v>
      </c>
      <c r="M11" s="693">
        <v>0</v>
      </c>
      <c r="N11" s="692">
        <f t="shared" ref="N11:N23" si="19">SUM(G11:M11)</f>
        <v>1965</v>
      </c>
      <c r="O11" s="694"/>
      <c r="P11" s="692">
        <f t="shared" ref="P11:P23" si="20">IF(F11=47.16,0,IF(F11&gt;47.16,K11*0.5,0))</f>
        <v>0</v>
      </c>
      <c r="Q11" s="692">
        <f t="shared" ref="Q11:Q23" si="21">G11+H11+I11+L11+P11+J11</f>
        <v>1965</v>
      </c>
      <c r="R11" s="692">
        <f t="shared" ref="R11:R23" si="22">VLOOKUP(Q11,Tarifa1,1)</f>
        <v>248.04</v>
      </c>
      <c r="S11" s="692">
        <f t="shared" ref="S11:S23" si="23">Q11-R11</f>
        <v>1716.96</v>
      </c>
      <c r="T11" s="695">
        <f t="shared" ref="T11:T23" si="24">VLOOKUP(Q11,Tarifa1,3)</f>
        <v>6.4000000000000001E-2</v>
      </c>
      <c r="U11" s="692">
        <f t="shared" ref="U11:U23" si="25">S11*T11</f>
        <v>109.88544</v>
      </c>
      <c r="V11" s="692">
        <f t="shared" ref="V11:V23" si="26">VLOOKUP(Q11,Tarifa1,2)</f>
        <v>4.76</v>
      </c>
      <c r="W11" s="692">
        <f t="shared" ref="W11:W23" si="27">U11+V11</f>
        <v>114.64544000000001</v>
      </c>
      <c r="X11" s="692">
        <f t="shared" ref="X11:X23" si="28">VLOOKUP(Q11,Credito1,2)</f>
        <v>191.23</v>
      </c>
      <c r="Y11" s="692">
        <f t="shared" ref="Y11:Y23" si="29">W11-X11</f>
        <v>-76.584559999999982</v>
      </c>
      <c r="Z11" s="696"/>
      <c r="AA11" s="692">
        <f t="shared" ref="AA11:AA23" si="30">-IF(Y11&gt;0,0,Y11)</f>
        <v>76.584559999999982</v>
      </c>
      <c r="AB11" s="692">
        <f t="shared" ref="AB11:AB23" si="31">IF(Y11&lt;0,0,Y11)</f>
        <v>0</v>
      </c>
      <c r="AC11" s="692">
        <v>0</v>
      </c>
      <c r="AD11" s="693">
        <v>0</v>
      </c>
      <c r="AE11" s="693">
        <v>0</v>
      </c>
      <c r="AF11" s="697">
        <v>0</v>
      </c>
      <c r="AG11" s="697">
        <v>0</v>
      </c>
      <c r="AH11" s="692">
        <f t="shared" si="16"/>
        <v>0</v>
      </c>
      <c r="AI11" s="698">
        <f t="shared" ref="AI11:AI23" si="32">N11+AA11-AH11</f>
        <v>2041.58456</v>
      </c>
      <c r="AJ11" s="617"/>
    </row>
    <row r="12" spans="1:36" ht="45" customHeight="1">
      <c r="A12" s="335"/>
      <c r="B12" s="675">
        <v>4</v>
      </c>
      <c r="C12" s="699" t="s">
        <v>510</v>
      </c>
      <c r="D12" s="700" t="s">
        <v>176</v>
      </c>
      <c r="E12" s="701">
        <v>14</v>
      </c>
      <c r="F12" s="702">
        <v>131</v>
      </c>
      <c r="G12" s="692">
        <f t="shared" si="17"/>
        <v>1834</v>
      </c>
      <c r="H12" s="693">
        <v>0</v>
      </c>
      <c r="I12" s="693">
        <f t="shared" si="18"/>
        <v>0</v>
      </c>
      <c r="J12" s="693">
        <v>0</v>
      </c>
      <c r="K12" s="693">
        <v>0</v>
      </c>
      <c r="L12" s="693">
        <v>0</v>
      </c>
      <c r="M12" s="693">
        <v>0</v>
      </c>
      <c r="N12" s="692">
        <f t="shared" si="19"/>
        <v>1834</v>
      </c>
      <c r="O12" s="694"/>
      <c r="P12" s="692">
        <f t="shared" si="20"/>
        <v>0</v>
      </c>
      <c r="Q12" s="692">
        <f t="shared" si="21"/>
        <v>1834</v>
      </c>
      <c r="R12" s="692">
        <f t="shared" si="22"/>
        <v>248.04</v>
      </c>
      <c r="S12" s="692">
        <f t="shared" si="23"/>
        <v>1585.96</v>
      </c>
      <c r="T12" s="695">
        <f t="shared" si="24"/>
        <v>6.4000000000000001E-2</v>
      </c>
      <c r="U12" s="692">
        <f t="shared" si="25"/>
        <v>101.50144</v>
      </c>
      <c r="V12" s="692">
        <f t="shared" si="26"/>
        <v>4.76</v>
      </c>
      <c r="W12" s="692">
        <f t="shared" si="27"/>
        <v>106.26144000000001</v>
      </c>
      <c r="X12" s="692">
        <f t="shared" si="28"/>
        <v>191.23</v>
      </c>
      <c r="Y12" s="692">
        <f t="shared" si="29"/>
        <v>-84.968559999999982</v>
      </c>
      <c r="Z12" s="696"/>
      <c r="AA12" s="692">
        <f t="shared" si="30"/>
        <v>84.968559999999982</v>
      </c>
      <c r="AB12" s="692">
        <f t="shared" si="31"/>
        <v>0</v>
      </c>
      <c r="AC12" s="692">
        <v>0</v>
      </c>
      <c r="AD12" s="693">
        <v>0</v>
      </c>
      <c r="AE12" s="693">
        <v>0</v>
      </c>
      <c r="AF12" s="697">
        <v>0</v>
      </c>
      <c r="AG12" s="697">
        <v>0</v>
      </c>
      <c r="AH12" s="692">
        <f t="shared" si="16"/>
        <v>0</v>
      </c>
      <c r="AI12" s="698">
        <f t="shared" si="32"/>
        <v>1918.96856</v>
      </c>
      <c r="AJ12" s="617"/>
    </row>
    <row r="13" spans="1:36" ht="45" customHeight="1">
      <c r="A13" s="335"/>
      <c r="B13" s="675">
        <v>5</v>
      </c>
      <c r="C13" s="699" t="s">
        <v>449</v>
      </c>
      <c r="D13" s="700" t="s">
        <v>176</v>
      </c>
      <c r="E13" s="701">
        <v>15</v>
      </c>
      <c r="F13" s="702">
        <v>131</v>
      </c>
      <c r="G13" s="692">
        <f t="shared" si="17"/>
        <v>1965</v>
      </c>
      <c r="H13" s="693">
        <v>0</v>
      </c>
      <c r="I13" s="693">
        <f t="shared" si="18"/>
        <v>0</v>
      </c>
      <c r="J13" s="693">
        <v>0</v>
      </c>
      <c r="K13" s="693">
        <v>0</v>
      </c>
      <c r="L13" s="693">
        <v>0</v>
      </c>
      <c r="M13" s="693">
        <v>0</v>
      </c>
      <c r="N13" s="692">
        <f t="shared" si="19"/>
        <v>1965</v>
      </c>
      <c r="O13" s="694"/>
      <c r="P13" s="692">
        <f t="shared" si="20"/>
        <v>0</v>
      </c>
      <c r="Q13" s="692">
        <f t="shared" si="21"/>
        <v>1965</v>
      </c>
      <c r="R13" s="692">
        <f t="shared" si="22"/>
        <v>248.04</v>
      </c>
      <c r="S13" s="692">
        <f t="shared" si="23"/>
        <v>1716.96</v>
      </c>
      <c r="T13" s="695">
        <f t="shared" si="24"/>
        <v>6.4000000000000001E-2</v>
      </c>
      <c r="U13" s="692">
        <f t="shared" si="25"/>
        <v>109.88544</v>
      </c>
      <c r="V13" s="692">
        <f t="shared" si="26"/>
        <v>4.76</v>
      </c>
      <c r="W13" s="692">
        <f t="shared" si="27"/>
        <v>114.64544000000001</v>
      </c>
      <c r="X13" s="692">
        <f t="shared" si="28"/>
        <v>191.23</v>
      </c>
      <c r="Y13" s="692">
        <f t="shared" si="29"/>
        <v>-76.584559999999982</v>
      </c>
      <c r="Z13" s="696"/>
      <c r="AA13" s="692">
        <f t="shared" si="30"/>
        <v>76.584559999999982</v>
      </c>
      <c r="AB13" s="692">
        <f t="shared" si="31"/>
        <v>0</v>
      </c>
      <c r="AC13" s="692">
        <v>0</v>
      </c>
      <c r="AD13" s="693">
        <v>0</v>
      </c>
      <c r="AE13" s="693">
        <v>0</v>
      </c>
      <c r="AF13" s="697">
        <v>0</v>
      </c>
      <c r="AG13" s="697">
        <v>0</v>
      </c>
      <c r="AH13" s="692">
        <f t="shared" si="16"/>
        <v>0</v>
      </c>
      <c r="AI13" s="698">
        <f t="shared" si="32"/>
        <v>2041.58456</v>
      </c>
      <c r="AJ13" s="617"/>
    </row>
    <row r="14" spans="1:36" ht="45" customHeight="1">
      <c r="A14" s="335"/>
      <c r="B14" s="675">
        <v>6</v>
      </c>
      <c r="C14" s="699" t="s">
        <v>450</v>
      </c>
      <c r="D14" s="700" t="s">
        <v>176</v>
      </c>
      <c r="E14" s="701">
        <v>15</v>
      </c>
      <c r="F14" s="702">
        <v>131</v>
      </c>
      <c r="G14" s="692">
        <f t="shared" si="17"/>
        <v>1965</v>
      </c>
      <c r="H14" s="693">
        <v>0</v>
      </c>
      <c r="I14" s="693">
        <f t="shared" si="18"/>
        <v>0</v>
      </c>
      <c r="J14" s="693">
        <v>0</v>
      </c>
      <c r="K14" s="693">
        <v>0</v>
      </c>
      <c r="L14" s="693">
        <v>0</v>
      </c>
      <c r="M14" s="693">
        <v>0</v>
      </c>
      <c r="N14" s="692">
        <f t="shared" si="19"/>
        <v>1965</v>
      </c>
      <c r="O14" s="694"/>
      <c r="P14" s="692">
        <f t="shared" si="20"/>
        <v>0</v>
      </c>
      <c r="Q14" s="692">
        <f t="shared" si="21"/>
        <v>1965</v>
      </c>
      <c r="R14" s="692">
        <f t="shared" si="22"/>
        <v>248.04</v>
      </c>
      <c r="S14" s="692">
        <f t="shared" si="23"/>
        <v>1716.96</v>
      </c>
      <c r="T14" s="695">
        <f t="shared" si="24"/>
        <v>6.4000000000000001E-2</v>
      </c>
      <c r="U14" s="692">
        <f t="shared" si="25"/>
        <v>109.88544</v>
      </c>
      <c r="V14" s="692">
        <f t="shared" si="26"/>
        <v>4.76</v>
      </c>
      <c r="W14" s="692">
        <f t="shared" si="27"/>
        <v>114.64544000000001</v>
      </c>
      <c r="X14" s="692">
        <f t="shared" si="28"/>
        <v>191.23</v>
      </c>
      <c r="Y14" s="692">
        <f t="shared" si="29"/>
        <v>-76.584559999999982</v>
      </c>
      <c r="Z14" s="696"/>
      <c r="AA14" s="692">
        <f t="shared" si="30"/>
        <v>76.584559999999982</v>
      </c>
      <c r="AB14" s="692">
        <f t="shared" si="31"/>
        <v>0</v>
      </c>
      <c r="AC14" s="692">
        <v>0</v>
      </c>
      <c r="AD14" s="693">
        <v>0</v>
      </c>
      <c r="AE14" s="693">
        <v>0</v>
      </c>
      <c r="AF14" s="697">
        <v>0</v>
      </c>
      <c r="AG14" s="697">
        <v>275.74</v>
      </c>
      <c r="AH14" s="692">
        <f t="shared" si="16"/>
        <v>275.74</v>
      </c>
      <c r="AI14" s="698">
        <f t="shared" si="32"/>
        <v>1765.84456</v>
      </c>
      <c r="AJ14" s="617"/>
    </row>
    <row r="15" spans="1:36" ht="45" customHeight="1">
      <c r="A15" s="335"/>
      <c r="B15" s="675">
        <v>7</v>
      </c>
      <c r="C15" s="699" t="s">
        <v>451</v>
      </c>
      <c r="D15" s="700" t="s">
        <v>452</v>
      </c>
      <c r="E15" s="701">
        <v>15</v>
      </c>
      <c r="F15" s="702">
        <v>128.1</v>
      </c>
      <c r="G15" s="692">
        <f>E15*F15</f>
        <v>1921.5</v>
      </c>
      <c r="H15" s="693">
        <v>0</v>
      </c>
      <c r="I15" s="693">
        <f>H15</f>
        <v>0</v>
      </c>
      <c r="J15" s="693">
        <v>0</v>
      </c>
      <c r="K15" s="693">
        <v>0</v>
      </c>
      <c r="L15" s="693">
        <v>0</v>
      </c>
      <c r="M15" s="693">
        <v>0</v>
      </c>
      <c r="N15" s="692">
        <f>SUM(G15:M15)</f>
        <v>1921.5</v>
      </c>
      <c r="O15" s="694"/>
      <c r="P15" s="692">
        <f>IF(F15=47.16,0,IF(F15&gt;47.16,K15*0.5,0))</f>
        <v>0</v>
      </c>
      <c r="Q15" s="692">
        <f>G15+H15+I15+L15+P15+J15</f>
        <v>1921.5</v>
      </c>
      <c r="R15" s="692">
        <f>VLOOKUP(Q15,Tarifa1,1)</f>
        <v>248.04</v>
      </c>
      <c r="S15" s="692">
        <f>Q15-R15</f>
        <v>1673.46</v>
      </c>
      <c r="T15" s="695">
        <f>VLOOKUP(Q15,Tarifa1,3)</f>
        <v>6.4000000000000001E-2</v>
      </c>
      <c r="U15" s="692">
        <f>S15*T15</f>
        <v>107.10144000000001</v>
      </c>
      <c r="V15" s="692">
        <f>VLOOKUP(Q15,Tarifa1,2)</f>
        <v>4.76</v>
      </c>
      <c r="W15" s="692">
        <f>U15+V15</f>
        <v>111.86144000000002</v>
      </c>
      <c r="X15" s="692">
        <f>VLOOKUP(Q15,Credito1,2)</f>
        <v>191.23</v>
      </c>
      <c r="Y15" s="692">
        <f>W15-X15</f>
        <v>-79.368559999999974</v>
      </c>
      <c r="Z15" s="696"/>
      <c r="AA15" s="692">
        <f>-IF(Y15&gt;0,0,Y15)</f>
        <v>79.368559999999974</v>
      </c>
      <c r="AB15" s="692">
        <f>IF(Y15&lt;0,0,Y15)</f>
        <v>0</v>
      </c>
      <c r="AC15" s="692">
        <v>0</v>
      </c>
      <c r="AD15" s="693">
        <v>0</v>
      </c>
      <c r="AE15" s="693">
        <v>0</v>
      </c>
      <c r="AF15" s="697">
        <v>0</v>
      </c>
      <c r="AG15" s="697">
        <v>0</v>
      </c>
      <c r="AH15" s="692">
        <f t="shared" si="16"/>
        <v>0</v>
      </c>
      <c r="AI15" s="698">
        <f>N15+AA15-AH15</f>
        <v>2000.8685599999999</v>
      </c>
      <c r="AJ15" s="617"/>
    </row>
    <row r="16" spans="1:36" ht="60.75">
      <c r="A16" s="335"/>
      <c r="B16" s="675">
        <v>8</v>
      </c>
      <c r="C16" s="699" t="s">
        <v>491</v>
      </c>
      <c r="D16" s="700" t="s">
        <v>492</v>
      </c>
      <c r="E16" s="701">
        <v>15</v>
      </c>
      <c r="F16" s="702">
        <v>91.6</v>
      </c>
      <c r="G16" s="692">
        <f t="shared" si="17"/>
        <v>1374</v>
      </c>
      <c r="H16" s="693">
        <v>0</v>
      </c>
      <c r="I16" s="693">
        <f t="shared" si="18"/>
        <v>0</v>
      </c>
      <c r="J16" s="693">
        <v>0</v>
      </c>
      <c r="K16" s="693">
        <v>0</v>
      </c>
      <c r="L16" s="693">
        <v>0</v>
      </c>
      <c r="M16" s="693">
        <v>0</v>
      </c>
      <c r="N16" s="692">
        <f t="shared" si="19"/>
        <v>1374</v>
      </c>
      <c r="O16" s="694"/>
      <c r="P16" s="692">
        <f t="shared" si="20"/>
        <v>0</v>
      </c>
      <c r="Q16" s="692">
        <f t="shared" si="21"/>
        <v>1374</v>
      </c>
      <c r="R16" s="692">
        <f t="shared" si="22"/>
        <v>248.04</v>
      </c>
      <c r="S16" s="692">
        <f t="shared" si="23"/>
        <v>1125.96</v>
      </c>
      <c r="T16" s="695">
        <f t="shared" si="24"/>
        <v>6.4000000000000001E-2</v>
      </c>
      <c r="U16" s="692">
        <f t="shared" si="25"/>
        <v>72.061440000000005</v>
      </c>
      <c r="V16" s="692">
        <f t="shared" si="26"/>
        <v>4.76</v>
      </c>
      <c r="W16" s="692">
        <f t="shared" si="27"/>
        <v>76.82144000000001</v>
      </c>
      <c r="X16" s="692">
        <f t="shared" si="28"/>
        <v>203.31</v>
      </c>
      <c r="Y16" s="692">
        <f t="shared" si="29"/>
        <v>-126.48855999999999</v>
      </c>
      <c r="Z16" s="696"/>
      <c r="AA16" s="692">
        <f t="shared" si="30"/>
        <v>126.48855999999999</v>
      </c>
      <c r="AB16" s="692">
        <f t="shared" si="31"/>
        <v>0</v>
      </c>
      <c r="AC16" s="692">
        <v>0</v>
      </c>
      <c r="AD16" s="693">
        <v>0</v>
      </c>
      <c r="AE16" s="693">
        <v>0</v>
      </c>
      <c r="AF16" s="697">
        <v>0</v>
      </c>
      <c r="AG16" s="697">
        <v>0</v>
      </c>
      <c r="AH16" s="692">
        <f t="shared" si="16"/>
        <v>0</v>
      </c>
      <c r="AI16" s="698">
        <f t="shared" si="32"/>
        <v>1500.48856</v>
      </c>
      <c r="AJ16" s="617"/>
    </row>
    <row r="17" spans="1:36" ht="45" customHeight="1">
      <c r="A17" s="335"/>
      <c r="B17" s="675">
        <v>9</v>
      </c>
      <c r="C17" s="699" t="s">
        <v>339</v>
      </c>
      <c r="D17" s="700" t="s">
        <v>453</v>
      </c>
      <c r="E17" s="701">
        <v>15</v>
      </c>
      <c r="F17" s="702">
        <v>72</v>
      </c>
      <c r="G17" s="692">
        <f t="shared" si="17"/>
        <v>1080</v>
      </c>
      <c r="H17" s="693">
        <v>0</v>
      </c>
      <c r="I17" s="693">
        <f t="shared" si="18"/>
        <v>0</v>
      </c>
      <c r="J17" s="693">
        <v>0</v>
      </c>
      <c r="K17" s="693">
        <v>0</v>
      </c>
      <c r="L17" s="693">
        <v>0</v>
      </c>
      <c r="M17" s="693">
        <v>0</v>
      </c>
      <c r="N17" s="692">
        <f t="shared" si="19"/>
        <v>1080</v>
      </c>
      <c r="O17" s="694"/>
      <c r="P17" s="692">
        <f t="shared" si="20"/>
        <v>0</v>
      </c>
      <c r="Q17" s="692">
        <f t="shared" si="21"/>
        <v>1080</v>
      </c>
      <c r="R17" s="692">
        <f t="shared" si="22"/>
        <v>248.04</v>
      </c>
      <c r="S17" s="692">
        <f t="shared" si="23"/>
        <v>831.96</v>
      </c>
      <c r="T17" s="695">
        <f t="shared" si="24"/>
        <v>6.4000000000000001E-2</v>
      </c>
      <c r="U17" s="692">
        <f t="shared" si="25"/>
        <v>53.245440000000002</v>
      </c>
      <c r="V17" s="692">
        <f t="shared" si="26"/>
        <v>4.76</v>
      </c>
      <c r="W17" s="692">
        <f t="shared" si="27"/>
        <v>58.00544</v>
      </c>
      <c r="X17" s="692">
        <f t="shared" si="28"/>
        <v>203.41499999999999</v>
      </c>
      <c r="Y17" s="692">
        <f t="shared" si="29"/>
        <v>-145.40956</v>
      </c>
      <c r="Z17" s="696"/>
      <c r="AA17" s="692">
        <f t="shared" si="30"/>
        <v>145.40956</v>
      </c>
      <c r="AB17" s="692">
        <f t="shared" si="31"/>
        <v>0</v>
      </c>
      <c r="AC17" s="692">
        <v>0</v>
      </c>
      <c r="AD17" s="693">
        <v>0</v>
      </c>
      <c r="AE17" s="693">
        <v>0</v>
      </c>
      <c r="AF17" s="697">
        <v>0</v>
      </c>
      <c r="AG17" s="697">
        <v>224.6</v>
      </c>
      <c r="AH17" s="692">
        <f t="shared" si="16"/>
        <v>224.6</v>
      </c>
      <c r="AI17" s="698">
        <f t="shared" si="32"/>
        <v>1000.80956</v>
      </c>
      <c r="AJ17" s="617"/>
    </row>
    <row r="18" spans="1:36" ht="45" customHeight="1">
      <c r="A18" s="335"/>
      <c r="B18" s="675">
        <v>10</v>
      </c>
      <c r="C18" s="699" t="s">
        <v>488</v>
      </c>
      <c r="D18" s="700" t="s">
        <v>454</v>
      </c>
      <c r="E18" s="701">
        <v>15</v>
      </c>
      <c r="F18" s="702">
        <v>130</v>
      </c>
      <c r="G18" s="692">
        <f t="shared" si="17"/>
        <v>1950</v>
      </c>
      <c r="H18" s="693">
        <v>0</v>
      </c>
      <c r="I18" s="693">
        <f t="shared" si="18"/>
        <v>0</v>
      </c>
      <c r="J18" s="693">
        <v>0</v>
      </c>
      <c r="K18" s="693">
        <v>0</v>
      </c>
      <c r="L18" s="693">
        <v>0</v>
      </c>
      <c r="M18" s="693">
        <v>0</v>
      </c>
      <c r="N18" s="692">
        <f t="shared" si="19"/>
        <v>1950</v>
      </c>
      <c r="O18" s="694"/>
      <c r="P18" s="692">
        <f t="shared" si="20"/>
        <v>0</v>
      </c>
      <c r="Q18" s="692">
        <f t="shared" si="21"/>
        <v>1950</v>
      </c>
      <c r="R18" s="692">
        <f t="shared" si="22"/>
        <v>248.04</v>
      </c>
      <c r="S18" s="692">
        <f t="shared" si="23"/>
        <v>1701.96</v>
      </c>
      <c r="T18" s="695">
        <f t="shared" si="24"/>
        <v>6.4000000000000001E-2</v>
      </c>
      <c r="U18" s="692">
        <f t="shared" si="25"/>
        <v>108.92544000000001</v>
      </c>
      <c r="V18" s="692">
        <f t="shared" si="26"/>
        <v>4.76</v>
      </c>
      <c r="W18" s="692">
        <f t="shared" si="27"/>
        <v>113.68544000000001</v>
      </c>
      <c r="X18" s="692">
        <f t="shared" si="28"/>
        <v>191.23</v>
      </c>
      <c r="Y18" s="692">
        <f t="shared" si="29"/>
        <v>-77.544559999999976</v>
      </c>
      <c r="Z18" s="696"/>
      <c r="AA18" s="692">
        <f t="shared" si="30"/>
        <v>77.544559999999976</v>
      </c>
      <c r="AB18" s="692">
        <f t="shared" si="31"/>
        <v>0</v>
      </c>
      <c r="AC18" s="692">
        <v>0</v>
      </c>
      <c r="AD18" s="693">
        <v>0</v>
      </c>
      <c r="AE18" s="693">
        <v>0</v>
      </c>
      <c r="AF18" s="697">
        <v>0</v>
      </c>
      <c r="AG18" s="697">
        <v>0</v>
      </c>
      <c r="AH18" s="692">
        <f t="shared" si="16"/>
        <v>0</v>
      </c>
      <c r="AI18" s="698">
        <f t="shared" si="32"/>
        <v>2027.54456</v>
      </c>
      <c r="AJ18" s="617"/>
    </row>
    <row r="19" spans="1:36" ht="45" customHeight="1">
      <c r="A19" s="335"/>
      <c r="B19" s="675">
        <v>11</v>
      </c>
      <c r="C19" s="699" t="s">
        <v>455</v>
      </c>
      <c r="D19" s="700" t="s">
        <v>456</v>
      </c>
      <c r="E19" s="701">
        <v>15</v>
      </c>
      <c r="F19" s="702">
        <v>113</v>
      </c>
      <c r="G19" s="692">
        <f t="shared" si="17"/>
        <v>1695</v>
      </c>
      <c r="H19" s="693">
        <v>0</v>
      </c>
      <c r="I19" s="693">
        <f t="shared" si="18"/>
        <v>0</v>
      </c>
      <c r="J19" s="693">
        <v>0</v>
      </c>
      <c r="K19" s="693">
        <v>0</v>
      </c>
      <c r="L19" s="693">
        <v>0</v>
      </c>
      <c r="M19" s="693">
        <v>0</v>
      </c>
      <c r="N19" s="692">
        <f t="shared" si="19"/>
        <v>1695</v>
      </c>
      <c r="O19" s="694"/>
      <c r="P19" s="692">
        <f t="shared" si="20"/>
        <v>0</v>
      </c>
      <c r="Q19" s="692">
        <f t="shared" si="21"/>
        <v>1695</v>
      </c>
      <c r="R19" s="692">
        <f t="shared" si="22"/>
        <v>248.04</v>
      </c>
      <c r="S19" s="692">
        <f t="shared" si="23"/>
        <v>1446.96</v>
      </c>
      <c r="T19" s="695">
        <f t="shared" si="24"/>
        <v>6.4000000000000001E-2</v>
      </c>
      <c r="U19" s="692">
        <f t="shared" si="25"/>
        <v>92.605440000000002</v>
      </c>
      <c r="V19" s="692">
        <f t="shared" si="26"/>
        <v>4.76</v>
      </c>
      <c r="W19" s="692">
        <f t="shared" si="27"/>
        <v>97.365440000000007</v>
      </c>
      <c r="X19" s="692">
        <f t="shared" si="28"/>
        <v>203.31</v>
      </c>
      <c r="Y19" s="692">
        <f t="shared" si="29"/>
        <v>-105.94456</v>
      </c>
      <c r="Z19" s="696"/>
      <c r="AA19" s="692">
        <f t="shared" si="30"/>
        <v>105.94456</v>
      </c>
      <c r="AB19" s="692">
        <f t="shared" si="31"/>
        <v>0</v>
      </c>
      <c r="AC19" s="692">
        <v>0</v>
      </c>
      <c r="AD19" s="693">
        <v>0</v>
      </c>
      <c r="AE19" s="693">
        <v>0</v>
      </c>
      <c r="AF19" s="697">
        <v>0</v>
      </c>
      <c r="AG19" s="697">
        <v>0</v>
      </c>
      <c r="AH19" s="692">
        <f t="shared" si="16"/>
        <v>0</v>
      </c>
      <c r="AI19" s="698">
        <f t="shared" si="32"/>
        <v>1800.9445599999999</v>
      </c>
      <c r="AJ19" s="617" t="s">
        <v>486</v>
      </c>
    </row>
    <row r="20" spans="1:36" ht="45" customHeight="1">
      <c r="A20" s="335"/>
      <c r="B20" s="675">
        <v>12</v>
      </c>
      <c r="C20" s="699" t="s">
        <v>508</v>
      </c>
      <c r="D20" s="700" t="s">
        <v>456</v>
      </c>
      <c r="E20" s="701">
        <v>15</v>
      </c>
      <c r="F20" s="702">
        <v>113</v>
      </c>
      <c r="G20" s="692">
        <f t="shared" si="17"/>
        <v>1695</v>
      </c>
      <c r="H20" s="693">
        <v>0</v>
      </c>
      <c r="I20" s="693">
        <f t="shared" si="18"/>
        <v>0</v>
      </c>
      <c r="J20" s="693">
        <v>0</v>
      </c>
      <c r="K20" s="693">
        <v>0</v>
      </c>
      <c r="L20" s="693">
        <v>0</v>
      </c>
      <c r="M20" s="693">
        <v>0</v>
      </c>
      <c r="N20" s="692">
        <f t="shared" si="19"/>
        <v>1695</v>
      </c>
      <c r="O20" s="694"/>
      <c r="P20" s="692">
        <f t="shared" si="20"/>
        <v>0</v>
      </c>
      <c r="Q20" s="692">
        <f t="shared" si="21"/>
        <v>1695</v>
      </c>
      <c r="R20" s="692">
        <f t="shared" si="22"/>
        <v>248.04</v>
      </c>
      <c r="S20" s="692">
        <f t="shared" si="23"/>
        <v>1446.96</v>
      </c>
      <c r="T20" s="695">
        <f t="shared" si="24"/>
        <v>6.4000000000000001E-2</v>
      </c>
      <c r="U20" s="692">
        <f t="shared" si="25"/>
        <v>92.605440000000002</v>
      </c>
      <c r="V20" s="692">
        <f t="shared" si="26"/>
        <v>4.76</v>
      </c>
      <c r="W20" s="692">
        <f t="shared" si="27"/>
        <v>97.365440000000007</v>
      </c>
      <c r="X20" s="692">
        <f t="shared" si="28"/>
        <v>203.31</v>
      </c>
      <c r="Y20" s="692">
        <f t="shared" si="29"/>
        <v>-105.94456</v>
      </c>
      <c r="Z20" s="696"/>
      <c r="AA20" s="692">
        <f t="shared" si="30"/>
        <v>105.94456</v>
      </c>
      <c r="AB20" s="692">
        <f t="shared" si="31"/>
        <v>0</v>
      </c>
      <c r="AC20" s="692">
        <v>0</v>
      </c>
      <c r="AD20" s="693">
        <v>0</v>
      </c>
      <c r="AE20" s="693">
        <v>0</v>
      </c>
      <c r="AF20" s="697">
        <v>0</v>
      </c>
      <c r="AG20" s="697">
        <v>0</v>
      </c>
      <c r="AH20" s="692">
        <f t="shared" si="16"/>
        <v>0</v>
      </c>
      <c r="AI20" s="698">
        <f t="shared" si="32"/>
        <v>1800.9445599999999</v>
      </c>
      <c r="AJ20" s="617"/>
    </row>
    <row r="21" spans="1:36" ht="45" customHeight="1">
      <c r="A21" s="335"/>
      <c r="B21" s="675">
        <v>13</v>
      </c>
      <c r="C21" s="699" t="s">
        <v>527</v>
      </c>
      <c r="D21" s="700" t="s">
        <v>493</v>
      </c>
      <c r="E21" s="701">
        <v>15</v>
      </c>
      <c r="F21" s="702">
        <v>91.6</v>
      </c>
      <c r="G21" s="692">
        <f t="shared" si="17"/>
        <v>1374</v>
      </c>
      <c r="H21" s="693">
        <v>0</v>
      </c>
      <c r="I21" s="693">
        <f t="shared" si="18"/>
        <v>0</v>
      </c>
      <c r="J21" s="693">
        <v>0</v>
      </c>
      <c r="K21" s="693">
        <v>0</v>
      </c>
      <c r="L21" s="693">
        <v>0</v>
      </c>
      <c r="M21" s="693">
        <v>0</v>
      </c>
      <c r="N21" s="692">
        <f t="shared" si="19"/>
        <v>1374</v>
      </c>
      <c r="O21" s="694"/>
      <c r="P21" s="692">
        <f t="shared" si="20"/>
        <v>0</v>
      </c>
      <c r="Q21" s="692">
        <f t="shared" si="21"/>
        <v>1374</v>
      </c>
      <c r="R21" s="692">
        <f t="shared" si="22"/>
        <v>248.04</v>
      </c>
      <c r="S21" s="692">
        <f t="shared" si="23"/>
        <v>1125.96</v>
      </c>
      <c r="T21" s="695">
        <f t="shared" si="24"/>
        <v>6.4000000000000001E-2</v>
      </c>
      <c r="U21" s="692">
        <f t="shared" si="25"/>
        <v>72.061440000000005</v>
      </c>
      <c r="V21" s="692">
        <f t="shared" si="26"/>
        <v>4.76</v>
      </c>
      <c r="W21" s="692">
        <f t="shared" si="27"/>
        <v>76.82144000000001</v>
      </c>
      <c r="X21" s="692">
        <f t="shared" si="28"/>
        <v>203.31</v>
      </c>
      <c r="Y21" s="692">
        <f t="shared" si="29"/>
        <v>-126.48855999999999</v>
      </c>
      <c r="Z21" s="696"/>
      <c r="AA21" s="692">
        <f t="shared" si="30"/>
        <v>126.48855999999999</v>
      </c>
      <c r="AB21" s="692">
        <f t="shared" si="31"/>
        <v>0</v>
      </c>
      <c r="AC21" s="692">
        <v>0</v>
      </c>
      <c r="AD21" s="693">
        <v>0</v>
      </c>
      <c r="AE21" s="693">
        <v>0</v>
      </c>
      <c r="AF21" s="697">
        <v>0</v>
      </c>
      <c r="AG21" s="697">
        <v>0</v>
      </c>
      <c r="AH21" s="692">
        <f t="shared" si="16"/>
        <v>0</v>
      </c>
      <c r="AI21" s="698">
        <f t="shared" si="32"/>
        <v>1500.48856</v>
      </c>
      <c r="AJ21" s="617"/>
    </row>
    <row r="22" spans="1:36" ht="45" customHeight="1">
      <c r="A22" s="335"/>
      <c r="B22" s="675">
        <v>14</v>
      </c>
      <c r="C22" s="699" t="s">
        <v>328</v>
      </c>
      <c r="D22" s="700" t="s">
        <v>460</v>
      </c>
      <c r="E22" s="701">
        <v>15</v>
      </c>
      <c r="F22" s="702">
        <v>113</v>
      </c>
      <c r="G22" s="692">
        <f t="shared" si="17"/>
        <v>1695</v>
      </c>
      <c r="H22" s="693">
        <v>0</v>
      </c>
      <c r="I22" s="693">
        <f t="shared" si="18"/>
        <v>0</v>
      </c>
      <c r="J22" s="693">
        <v>0</v>
      </c>
      <c r="K22" s="693">
        <v>0</v>
      </c>
      <c r="L22" s="693">
        <v>0</v>
      </c>
      <c r="M22" s="693">
        <v>0</v>
      </c>
      <c r="N22" s="692">
        <f t="shared" si="19"/>
        <v>1695</v>
      </c>
      <c r="O22" s="694"/>
      <c r="P22" s="692">
        <f t="shared" si="20"/>
        <v>0</v>
      </c>
      <c r="Q22" s="692">
        <f t="shared" si="21"/>
        <v>1695</v>
      </c>
      <c r="R22" s="692">
        <f t="shared" si="22"/>
        <v>248.04</v>
      </c>
      <c r="S22" s="692">
        <f t="shared" si="23"/>
        <v>1446.96</v>
      </c>
      <c r="T22" s="695">
        <f t="shared" si="24"/>
        <v>6.4000000000000001E-2</v>
      </c>
      <c r="U22" s="692">
        <f t="shared" si="25"/>
        <v>92.605440000000002</v>
      </c>
      <c r="V22" s="692">
        <f t="shared" si="26"/>
        <v>4.76</v>
      </c>
      <c r="W22" s="692">
        <f t="shared" si="27"/>
        <v>97.365440000000007</v>
      </c>
      <c r="X22" s="692">
        <f t="shared" si="28"/>
        <v>203.31</v>
      </c>
      <c r="Y22" s="692">
        <f t="shared" si="29"/>
        <v>-105.94456</v>
      </c>
      <c r="Z22" s="696"/>
      <c r="AA22" s="692">
        <f t="shared" si="30"/>
        <v>105.94456</v>
      </c>
      <c r="AB22" s="692">
        <f t="shared" si="31"/>
        <v>0</v>
      </c>
      <c r="AC22" s="692">
        <v>0</v>
      </c>
      <c r="AD22" s="693">
        <v>0</v>
      </c>
      <c r="AE22" s="693">
        <v>0</v>
      </c>
      <c r="AF22" s="697">
        <v>0</v>
      </c>
      <c r="AG22" s="697">
        <v>0</v>
      </c>
      <c r="AH22" s="692">
        <f t="shared" si="16"/>
        <v>0</v>
      </c>
      <c r="AI22" s="698">
        <f t="shared" si="32"/>
        <v>1800.9445599999999</v>
      </c>
      <c r="AJ22" s="617"/>
    </row>
    <row r="23" spans="1:36" ht="45" customHeight="1">
      <c r="A23" s="335"/>
      <c r="B23" s="675">
        <v>15</v>
      </c>
      <c r="C23" s="699" t="s">
        <v>461</v>
      </c>
      <c r="D23" s="700" t="s">
        <v>462</v>
      </c>
      <c r="E23" s="701">
        <v>15</v>
      </c>
      <c r="F23" s="702">
        <v>113</v>
      </c>
      <c r="G23" s="692">
        <f t="shared" si="17"/>
        <v>1695</v>
      </c>
      <c r="H23" s="693">
        <v>0</v>
      </c>
      <c r="I23" s="693">
        <f t="shared" si="18"/>
        <v>0</v>
      </c>
      <c r="J23" s="693">
        <v>0</v>
      </c>
      <c r="K23" s="693">
        <v>0</v>
      </c>
      <c r="L23" s="693">
        <v>0</v>
      </c>
      <c r="M23" s="693">
        <v>0</v>
      </c>
      <c r="N23" s="692">
        <f t="shared" si="19"/>
        <v>1695</v>
      </c>
      <c r="O23" s="694"/>
      <c r="P23" s="692">
        <f t="shared" si="20"/>
        <v>0</v>
      </c>
      <c r="Q23" s="692">
        <f t="shared" si="21"/>
        <v>1695</v>
      </c>
      <c r="R23" s="692">
        <f t="shared" si="22"/>
        <v>248.04</v>
      </c>
      <c r="S23" s="692">
        <f t="shared" si="23"/>
        <v>1446.96</v>
      </c>
      <c r="T23" s="695">
        <f t="shared" si="24"/>
        <v>6.4000000000000001E-2</v>
      </c>
      <c r="U23" s="692">
        <f t="shared" si="25"/>
        <v>92.605440000000002</v>
      </c>
      <c r="V23" s="692">
        <f t="shared" si="26"/>
        <v>4.76</v>
      </c>
      <c r="W23" s="692">
        <f t="shared" si="27"/>
        <v>97.365440000000007</v>
      </c>
      <c r="X23" s="692">
        <f t="shared" si="28"/>
        <v>203.31</v>
      </c>
      <c r="Y23" s="692">
        <f t="shared" si="29"/>
        <v>-105.94456</v>
      </c>
      <c r="Z23" s="696"/>
      <c r="AA23" s="692">
        <f t="shared" si="30"/>
        <v>105.94456</v>
      </c>
      <c r="AB23" s="692">
        <f t="shared" si="31"/>
        <v>0</v>
      </c>
      <c r="AC23" s="692">
        <v>0</v>
      </c>
      <c r="AD23" s="693">
        <v>0</v>
      </c>
      <c r="AE23" s="693">
        <v>0</v>
      </c>
      <c r="AF23" s="697">
        <v>0</v>
      </c>
      <c r="AG23" s="697">
        <v>0</v>
      </c>
      <c r="AH23" s="692">
        <f t="shared" si="16"/>
        <v>0</v>
      </c>
      <c r="AI23" s="698">
        <f t="shared" si="32"/>
        <v>1800.9445599999999</v>
      </c>
      <c r="AJ23" s="617"/>
    </row>
    <row r="24" spans="1:36" ht="45" customHeight="1">
      <c r="A24" s="335"/>
      <c r="B24" s="675">
        <v>16</v>
      </c>
      <c r="C24" s="699" t="s">
        <v>463</v>
      </c>
      <c r="D24" s="700" t="s">
        <v>460</v>
      </c>
      <c r="E24" s="701">
        <v>15</v>
      </c>
      <c r="F24" s="702">
        <v>113</v>
      </c>
      <c r="G24" s="692">
        <f t="shared" ref="G24:G26" si="33">E24*F24</f>
        <v>1695</v>
      </c>
      <c r="H24" s="693">
        <v>0</v>
      </c>
      <c r="I24" s="693">
        <f t="shared" ref="I24:I25" si="34">H24</f>
        <v>0</v>
      </c>
      <c r="J24" s="693">
        <v>0</v>
      </c>
      <c r="K24" s="693">
        <v>0</v>
      </c>
      <c r="L24" s="693">
        <v>0</v>
      </c>
      <c r="M24" s="693">
        <v>0</v>
      </c>
      <c r="N24" s="692">
        <f t="shared" ref="N24:N25" si="35">SUM(G24:M24)</f>
        <v>1695</v>
      </c>
      <c r="O24" s="694"/>
      <c r="P24" s="692">
        <f t="shared" ref="P24:P25" si="36">IF(F24=47.16,0,IF(F24&gt;47.16,K24*0.5,0))</f>
        <v>0</v>
      </c>
      <c r="Q24" s="692">
        <f t="shared" ref="Q24:Q25" si="37">G24+H24+I24+L24+P24+J24</f>
        <v>1695</v>
      </c>
      <c r="R24" s="692">
        <f t="shared" ref="R24:R25" si="38">VLOOKUP(Q24,Tarifa1,1)</f>
        <v>248.04</v>
      </c>
      <c r="S24" s="692">
        <f t="shared" ref="S24:S25" si="39">Q24-R24</f>
        <v>1446.96</v>
      </c>
      <c r="T24" s="695">
        <f t="shared" ref="T24:T25" si="40">VLOOKUP(Q24,Tarifa1,3)</f>
        <v>6.4000000000000001E-2</v>
      </c>
      <c r="U24" s="692">
        <f t="shared" ref="U24:U25" si="41">S24*T24</f>
        <v>92.605440000000002</v>
      </c>
      <c r="V24" s="692">
        <f t="shared" ref="V24:V25" si="42">VLOOKUP(Q24,Tarifa1,2)</f>
        <v>4.76</v>
      </c>
      <c r="W24" s="692">
        <f t="shared" ref="W24:W25" si="43">U24+V24</f>
        <v>97.365440000000007</v>
      </c>
      <c r="X24" s="692">
        <f t="shared" ref="X24:X25" si="44">VLOOKUP(Q24,Credito1,2)</f>
        <v>203.31</v>
      </c>
      <c r="Y24" s="692">
        <f t="shared" ref="Y24:Y25" si="45">W24-X24</f>
        <v>-105.94456</v>
      </c>
      <c r="Z24" s="696"/>
      <c r="AA24" s="692">
        <f t="shared" ref="AA24:AA25" si="46">-IF(Y24&gt;0,0,Y24)</f>
        <v>105.94456</v>
      </c>
      <c r="AB24" s="692">
        <f t="shared" ref="AB24:AB25" si="47">IF(Y24&lt;0,0,Y24)</f>
        <v>0</v>
      </c>
      <c r="AC24" s="692">
        <v>0</v>
      </c>
      <c r="AD24" s="693">
        <v>0</v>
      </c>
      <c r="AE24" s="693">
        <v>0</v>
      </c>
      <c r="AF24" s="697">
        <v>0</v>
      </c>
      <c r="AG24" s="697">
        <v>0</v>
      </c>
      <c r="AH24" s="692">
        <f t="shared" si="16"/>
        <v>0</v>
      </c>
      <c r="AI24" s="698">
        <f t="shared" ref="AI24:AI25" si="48">N24+AA24-AH24</f>
        <v>1800.9445599999999</v>
      </c>
      <c r="AJ24" s="617"/>
    </row>
    <row r="25" spans="1:36" ht="45" customHeight="1">
      <c r="A25" s="335"/>
      <c r="B25" s="675">
        <v>17</v>
      </c>
      <c r="C25" s="699" t="s">
        <v>464</v>
      </c>
      <c r="D25" s="700" t="s">
        <v>456</v>
      </c>
      <c r="E25" s="701">
        <v>15</v>
      </c>
      <c r="F25" s="702">
        <v>113</v>
      </c>
      <c r="G25" s="692">
        <f t="shared" si="33"/>
        <v>1695</v>
      </c>
      <c r="H25" s="693">
        <v>0</v>
      </c>
      <c r="I25" s="693">
        <f t="shared" si="34"/>
        <v>0</v>
      </c>
      <c r="J25" s="693">
        <v>0</v>
      </c>
      <c r="K25" s="693">
        <v>0</v>
      </c>
      <c r="L25" s="693">
        <v>0</v>
      </c>
      <c r="M25" s="693">
        <v>0</v>
      </c>
      <c r="N25" s="692">
        <f t="shared" si="35"/>
        <v>1695</v>
      </c>
      <c r="O25" s="694"/>
      <c r="P25" s="692">
        <f t="shared" si="36"/>
        <v>0</v>
      </c>
      <c r="Q25" s="692">
        <f t="shared" si="37"/>
        <v>1695</v>
      </c>
      <c r="R25" s="692">
        <f t="shared" si="38"/>
        <v>248.04</v>
      </c>
      <c r="S25" s="692">
        <f t="shared" si="39"/>
        <v>1446.96</v>
      </c>
      <c r="T25" s="695">
        <f t="shared" si="40"/>
        <v>6.4000000000000001E-2</v>
      </c>
      <c r="U25" s="692">
        <f t="shared" si="41"/>
        <v>92.605440000000002</v>
      </c>
      <c r="V25" s="692">
        <f t="shared" si="42"/>
        <v>4.76</v>
      </c>
      <c r="W25" s="692">
        <f t="shared" si="43"/>
        <v>97.365440000000007</v>
      </c>
      <c r="X25" s="692">
        <f t="shared" si="44"/>
        <v>203.31</v>
      </c>
      <c r="Y25" s="692">
        <f t="shared" si="45"/>
        <v>-105.94456</v>
      </c>
      <c r="Z25" s="696"/>
      <c r="AA25" s="692">
        <f t="shared" si="46"/>
        <v>105.94456</v>
      </c>
      <c r="AB25" s="692">
        <f t="shared" si="47"/>
        <v>0</v>
      </c>
      <c r="AC25" s="692">
        <v>0</v>
      </c>
      <c r="AD25" s="693">
        <v>0</v>
      </c>
      <c r="AE25" s="693">
        <v>0</v>
      </c>
      <c r="AF25" s="697">
        <v>0</v>
      </c>
      <c r="AG25" s="697">
        <v>0</v>
      </c>
      <c r="AH25" s="692">
        <f t="shared" si="16"/>
        <v>0</v>
      </c>
      <c r="AI25" s="698">
        <f t="shared" si="48"/>
        <v>1800.9445599999999</v>
      </c>
      <c r="AJ25" s="617"/>
    </row>
    <row r="26" spans="1:36" ht="45" customHeight="1">
      <c r="A26" s="335"/>
      <c r="B26" s="675">
        <v>18</v>
      </c>
      <c r="C26" s="703" t="s">
        <v>343</v>
      </c>
      <c r="D26" s="704" t="s">
        <v>481</v>
      </c>
      <c r="E26" s="705">
        <v>15</v>
      </c>
      <c r="F26" s="702">
        <v>128.1</v>
      </c>
      <c r="G26" s="692">
        <f t="shared" si="33"/>
        <v>1921.5</v>
      </c>
      <c r="H26" s="693">
        <v>0</v>
      </c>
      <c r="I26" s="693">
        <f t="shared" ref="I26" si="49">H26</f>
        <v>0</v>
      </c>
      <c r="J26" s="693">
        <v>0</v>
      </c>
      <c r="K26" s="693">
        <v>0</v>
      </c>
      <c r="L26" s="693">
        <v>0</v>
      </c>
      <c r="M26" s="693">
        <v>0</v>
      </c>
      <c r="N26" s="692">
        <f t="shared" ref="N26" si="50">SUM(G26:M26)</f>
        <v>1921.5</v>
      </c>
      <c r="O26" s="694"/>
      <c r="P26" s="692">
        <f t="shared" ref="P26" si="51">IF(F26=47.16,0,IF(F26&gt;47.16,K26*0.5,0))</f>
        <v>0</v>
      </c>
      <c r="Q26" s="692">
        <f t="shared" ref="Q26" si="52">G26+H26+I26+L26+P26+J26</f>
        <v>1921.5</v>
      </c>
      <c r="R26" s="692">
        <f t="shared" ref="R26" si="53">VLOOKUP(Q26,Tarifa1,1)</f>
        <v>248.04</v>
      </c>
      <c r="S26" s="692">
        <f t="shared" ref="S26" si="54">Q26-R26</f>
        <v>1673.46</v>
      </c>
      <c r="T26" s="695">
        <f t="shared" ref="T26" si="55">VLOOKUP(Q26,Tarifa1,3)</f>
        <v>6.4000000000000001E-2</v>
      </c>
      <c r="U26" s="692">
        <f t="shared" ref="U26" si="56">S26*T26</f>
        <v>107.10144000000001</v>
      </c>
      <c r="V26" s="692">
        <f t="shared" ref="V26" si="57">VLOOKUP(Q26,Tarifa1,2)</f>
        <v>4.76</v>
      </c>
      <c r="W26" s="692">
        <f t="shared" ref="W26" si="58">U26+V26</f>
        <v>111.86144000000002</v>
      </c>
      <c r="X26" s="692">
        <f t="shared" ref="X26" si="59">VLOOKUP(Q26,Credito1,2)</f>
        <v>191.23</v>
      </c>
      <c r="Y26" s="692">
        <f t="shared" ref="Y26" si="60">W26-X26</f>
        <v>-79.368559999999974</v>
      </c>
      <c r="Z26" s="696"/>
      <c r="AA26" s="692">
        <f t="shared" ref="AA26" si="61">-IF(Y26&gt;0,0,Y26)</f>
        <v>79.368559999999974</v>
      </c>
      <c r="AB26" s="692">
        <f t="shared" ref="AB26" si="62">IF(Y26&lt;0,0,Y26)</f>
        <v>0</v>
      </c>
      <c r="AC26" s="692">
        <v>0</v>
      </c>
      <c r="AD26" s="693">
        <v>0</v>
      </c>
      <c r="AE26" s="693">
        <v>0</v>
      </c>
      <c r="AF26" s="697">
        <v>0</v>
      </c>
      <c r="AG26" s="697">
        <v>0</v>
      </c>
      <c r="AH26" s="692">
        <f t="shared" si="16"/>
        <v>0</v>
      </c>
      <c r="AI26" s="698">
        <f t="shared" ref="AI26" si="63">N26+AA26-AH26</f>
        <v>2000.8685599999999</v>
      </c>
      <c r="AJ26" s="617"/>
    </row>
    <row r="27" spans="1:36" ht="45" customHeight="1">
      <c r="A27" s="335"/>
      <c r="B27" s="675">
        <v>19</v>
      </c>
      <c r="C27" s="699" t="s">
        <v>470</v>
      </c>
      <c r="D27" s="700" t="s">
        <v>471</v>
      </c>
      <c r="E27" s="701">
        <v>15</v>
      </c>
      <c r="F27" s="702">
        <v>62</v>
      </c>
      <c r="G27" s="692">
        <f t="shared" ref="G27" si="64">E27*F27</f>
        <v>930</v>
      </c>
      <c r="H27" s="693">
        <v>0</v>
      </c>
      <c r="I27" s="693">
        <f t="shared" ref="I27" si="65">H27</f>
        <v>0</v>
      </c>
      <c r="J27" s="693">
        <v>0</v>
      </c>
      <c r="K27" s="693">
        <v>0</v>
      </c>
      <c r="L27" s="693">
        <v>0</v>
      </c>
      <c r="M27" s="693">
        <v>0</v>
      </c>
      <c r="N27" s="692">
        <f t="shared" ref="N27" si="66">SUM(G27:M27)</f>
        <v>930</v>
      </c>
      <c r="O27" s="694"/>
      <c r="P27" s="692">
        <f t="shared" ref="P27" si="67">IF(F27=47.16,0,IF(F27&gt;47.16,K27*0.5,0))</f>
        <v>0</v>
      </c>
      <c r="Q27" s="692">
        <f t="shared" ref="Q27" si="68">G27+H27+I27+L27+P27+J27</f>
        <v>930</v>
      </c>
      <c r="R27" s="692">
        <f t="shared" ref="R27" si="69">VLOOKUP(Q27,Tarifa1,1)</f>
        <v>248.04</v>
      </c>
      <c r="S27" s="692">
        <f t="shared" ref="S27" si="70">Q27-R27</f>
        <v>681.96</v>
      </c>
      <c r="T27" s="695">
        <f t="shared" ref="T27" si="71">VLOOKUP(Q27,Tarifa1,3)</f>
        <v>6.4000000000000001E-2</v>
      </c>
      <c r="U27" s="692">
        <f t="shared" ref="U27" si="72">S27*T27</f>
        <v>43.645440000000001</v>
      </c>
      <c r="V27" s="692">
        <f t="shared" ref="V27" si="73">VLOOKUP(Q27,Tarifa1,2)</f>
        <v>4.76</v>
      </c>
      <c r="W27" s="692">
        <f t="shared" ref="W27" si="74">U27+V27</f>
        <v>48.405439999999999</v>
      </c>
      <c r="X27" s="692">
        <f t="shared" ref="X27" si="75">VLOOKUP(Q27,Credito1,2)</f>
        <v>203.41499999999999</v>
      </c>
      <c r="Y27" s="692">
        <f t="shared" ref="Y27" si="76">W27-X27</f>
        <v>-155.00955999999999</v>
      </c>
      <c r="Z27" s="696"/>
      <c r="AA27" s="692">
        <f t="shared" ref="AA27" si="77">-IF(Y27&gt;0,0,Y27)</f>
        <v>155.00955999999999</v>
      </c>
      <c r="AB27" s="692">
        <f t="shared" ref="AB27" si="78">IF(Y27&lt;0,0,Y27)</f>
        <v>0</v>
      </c>
      <c r="AC27" s="692">
        <v>0</v>
      </c>
      <c r="AD27" s="693">
        <v>0</v>
      </c>
      <c r="AE27" s="693">
        <v>0</v>
      </c>
      <c r="AF27" s="697">
        <v>0</v>
      </c>
      <c r="AG27" s="697">
        <v>0</v>
      </c>
      <c r="AH27" s="692">
        <f t="shared" si="16"/>
        <v>0</v>
      </c>
      <c r="AI27" s="698">
        <f t="shared" ref="AI27" si="79">N27+AA27-AH27</f>
        <v>1085.00956</v>
      </c>
      <c r="AJ27" s="617"/>
    </row>
    <row r="28" spans="1:36" ht="45" customHeight="1">
      <c r="A28" s="335"/>
      <c r="B28" s="675">
        <v>20</v>
      </c>
      <c r="C28" s="699" t="s">
        <v>484</v>
      </c>
      <c r="D28" s="700" t="s">
        <v>494</v>
      </c>
      <c r="E28" s="701">
        <v>15</v>
      </c>
      <c r="F28" s="702">
        <v>128.1</v>
      </c>
      <c r="G28" s="692">
        <f t="shared" ref="G28:G30" si="80">E28*F28</f>
        <v>1921.5</v>
      </c>
      <c r="H28" s="693">
        <v>0</v>
      </c>
      <c r="I28" s="693">
        <f t="shared" ref="I28:I30" si="81">H28</f>
        <v>0</v>
      </c>
      <c r="J28" s="693">
        <v>0</v>
      </c>
      <c r="K28" s="693">
        <v>0</v>
      </c>
      <c r="L28" s="693">
        <v>0</v>
      </c>
      <c r="M28" s="693">
        <v>0</v>
      </c>
      <c r="N28" s="692">
        <f t="shared" ref="N28:N30" si="82">SUM(G28:M28)</f>
        <v>1921.5</v>
      </c>
      <c r="O28" s="694"/>
      <c r="P28" s="692">
        <f t="shared" ref="P28:P30" si="83">IF(F28=47.16,0,IF(F28&gt;47.16,K28*0.5,0))</f>
        <v>0</v>
      </c>
      <c r="Q28" s="692">
        <f t="shared" ref="Q28:Q30" si="84">G28+H28+I28+L28+P28+J28</f>
        <v>1921.5</v>
      </c>
      <c r="R28" s="692">
        <f t="shared" ref="R28:R30" si="85">VLOOKUP(Q28,Tarifa1,1)</f>
        <v>248.04</v>
      </c>
      <c r="S28" s="692">
        <f t="shared" ref="S28:S30" si="86">Q28-R28</f>
        <v>1673.46</v>
      </c>
      <c r="T28" s="695">
        <f t="shared" ref="T28:T30" si="87">VLOOKUP(Q28,Tarifa1,3)</f>
        <v>6.4000000000000001E-2</v>
      </c>
      <c r="U28" s="692">
        <f t="shared" ref="U28:U30" si="88">S28*T28</f>
        <v>107.10144000000001</v>
      </c>
      <c r="V28" s="692">
        <f t="shared" ref="V28:V30" si="89">VLOOKUP(Q28,Tarifa1,2)</f>
        <v>4.76</v>
      </c>
      <c r="W28" s="692">
        <f t="shared" ref="W28:W30" si="90">U28+V28</f>
        <v>111.86144000000002</v>
      </c>
      <c r="X28" s="692">
        <f t="shared" ref="X28:X30" si="91">VLOOKUP(Q28,Credito1,2)</f>
        <v>191.23</v>
      </c>
      <c r="Y28" s="692">
        <f t="shared" ref="Y28:Y30" si="92">W28-X28</f>
        <v>-79.368559999999974</v>
      </c>
      <c r="Z28" s="696"/>
      <c r="AA28" s="692">
        <f t="shared" ref="AA28:AA30" si="93">-IF(Y28&gt;0,0,Y28)</f>
        <v>79.368559999999974</v>
      </c>
      <c r="AB28" s="692">
        <f t="shared" ref="AB28:AB30" si="94">IF(Y28&lt;0,0,Y28)</f>
        <v>0</v>
      </c>
      <c r="AC28" s="692">
        <v>0</v>
      </c>
      <c r="AD28" s="693">
        <v>0</v>
      </c>
      <c r="AE28" s="693">
        <v>0</v>
      </c>
      <c r="AF28" s="697">
        <v>0</v>
      </c>
      <c r="AG28" s="697">
        <v>0</v>
      </c>
      <c r="AH28" s="692">
        <f t="shared" si="16"/>
        <v>0</v>
      </c>
      <c r="AI28" s="698">
        <f t="shared" ref="AI28:AI30" si="95">N28+AA28-AH28</f>
        <v>2000.8685599999999</v>
      </c>
      <c r="AJ28" s="624"/>
    </row>
    <row r="29" spans="1:36" ht="45" customHeight="1">
      <c r="A29" s="335"/>
      <c r="B29" s="675">
        <v>21</v>
      </c>
      <c r="C29" s="699" t="s">
        <v>482</v>
      </c>
      <c r="D29" s="700" t="s">
        <v>483</v>
      </c>
      <c r="E29" s="701">
        <v>15</v>
      </c>
      <c r="F29" s="702">
        <v>57</v>
      </c>
      <c r="G29" s="692">
        <f t="shared" si="80"/>
        <v>855</v>
      </c>
      <c r="H29" s="693">
        <v>0</v>
      </c>
      <c r="I29" s="693">
        <f t="shared" si="81"/>
        <v>0</v>
      </c>
      <c r="J29" s="693">
        <v>0</v>
      </c>
      <c r="K29" s="693">
        <v>0</v>
      </c>
      <c r="L29" s="693">
        <v>0</v>
      </c>
      <c r="M29" s="693">
        <v>0</v>
      </c>
      <c r="N29" s="692">
        <f t="shared" si="82"/>
        <v>855</v>
      </c>
      <c r="O29" s="694"/>
      <c r="P29" s="692">
        <f t="shared" si="83"/>
        <v>0</v>
      </c>
      <c r="Q29" s="692">
        <f t="shared" si="84"/>
        <v>855</v>
      </c>
      <c r="R29" s="692">
        <f t="shared" si="85"/>
        <v>248.04</v>
      </c>
      <c r="S29" s="692">
        <f t="shared" si="86"/>
        <v>606.96</v>
      </c>
      <c r="T29" s="695">
        <f t="shared" si="87"/>
        <v>6.4000000000000001E-2</v>
      </c>
      <c r="U29" s="692">
        <f t="shared" si="88"/>
        <v>38.845440000000004</v>
      </c>
      <c r="V29" s="692">
        <f t="shared" si="89"/>
        <v>4.76</v>
      </c>
      <c r="W29" s="692">
        <f t="shared" si="90"/>
        <v>43.605440000000002</v>
      </c>
      <c r="X29" s="692">
        <f t="shared" si="91"/>
        <v>203.51</v>
      </c>
      <c r="Y29" s="692">
        <f t="shared" si="92"/>
        <v>-159.90456</v>
      </c>
      <c r="Z29" s="696"/>
      <c r="AA29" s="692">
        <f t="shared" si="93"/>
        <v>159.90456</v>
      </c>
      <c r="AB29" s="692">
        <f t="shared" si="94"/>
        <v>0</v>
      </c>
      <c r="AC29" s="692">
        <v>0</v>
      </c>
      <c r="AD29" s="693">
        <v>0</v>
      </c>
      <c r="AE29" s="693">
        <v>0</v>
      </c>
      <c r="AF29" s="697">
        <v>0</v>
      </c>
      <c r="AG29" s="697">
        <v>0</v>
      </c>
      <c r="AH29" s="692">
        <f t="shared" si="16"/>
        <v>0</v>
      </c>
      <c r="AI29" s="698">
        <f t="shared" si="95"/>
        <v>1014.9045599999999</v>
      </c>
      <c r="AJ29" s="624"/>
    </row>
    <row r="30" spans="1:36" ht="45" customHeight="1">
      <c r="A30" s="335"/>
      <c r="B30" s="675">
        <v>22</v>
      </c>
      <c r="C30" s="699" t="s">
        <v>495</v>
      </c>
      <c r="D30" s="700" t="s">
        <v>494</v>
      </c>
      <c r="E30" s="701">
        <v>15</v>
      </c>
      <c r="F30" s="702">
        <v>131</v>
      </c>
      <c r="G30" s="692">
        <f t="shared" si="80"/>
        <v>1965</v>
      </c>
      <c r="H30" s="693">
        <v>0</v>
      </c>
      <c r="I30" s="693">
        <f t="shared" si="81"/>
        <v>0</v>
      </c>
      <c r="J30" s="693">
        <v>0</v>
      </c>
      <c r="K30" s="693">
        <v>0</v>
      </c>
      <c r="L30" s="693">
        <v>0</v>
      </c>
      <c r="M30" s="693">
        <v>0</v>
      </c>
      <c r="N30" s="692">
        <f t="shared" si="82"/>
        <v>1965</v>
      </c>
      <c r="O30" s="694"/>
      <c r="P30" s="692">
        <f t="shared" si="83"/>
        <v>0</v>
      </c>
      <c r="Q30" s="692">
        <f t="shared" si="84"/>
        <v>1965</v>
      </c>
      <c r="R30" s="692">
        <f t="shared" si="85"/>
        <v>248.04</v>
      </c>
      <c r="S30" s="692">
        <f t="shared" si="86"/>
        <v>1716.96</v>
      </c>
      <c r="T30" s="695">
        <f t="shared" si="87"/>
        <v>6.4000000000000001E-2</v>
      </c>
      <c r="U30" s="692">
        <f t="shared" si="88"/>
        <v>109.88544</v>
      </c>
      <c r="V30" s="692">
        <f t="shared" si="89"/>
        <v>4.76</v>
      </c>
      <c r="W30" s="692">
        <f t="shared" si="90"/>
        <v>114.64544000000001</v>
      </c>
      <c r="X30" s="692">
        <f t="shared" si="91"/>
        <v>191.23</v>
      </c>
      <c r="Y30" s="692">
        <f t="shared" si="92"/>
        <v>-76.584559999999982</v>
      </c>
      <c r="Z30" s="696"/>
      <c r="AA30" s="692">
        <f t="shared" si="93"/>
        <v>76.584559999999982</v>
      </c>
      <c r="AB30" s="692">
        <f t="shared" si="94"/>
        <v>0</v>
      </c>
      <c r="AC30" s="692">
        <v>0</v>
      </c>
      <c r="AD30" s="693">
        <v>0</v>
      </c>
      <c r="AE30" s="693">
        <v>0</v>
      </c>
      <c r="AF30" s="697">
        <v>0</v>
      </c>
      <c r="AG30" s="697">
        <v>0</v>
      </c>
      <c r="AH30" s="692">
        <f t="shared" si="16"/>
        <v>0</v>
      </c>
      <c r="AI30" s="698">
        <f t="shared" si="95"/>
        <v>2041.58456</v>
      </c>
      <c r="AJ30" s="624"/>
    </row>
    <row r="31" spans="1:36" ht="45" hidden="1" customHeight="1">
      <c r="A31" s="335"/>
      <c r="B31" s="675"/>
      <c r="C31" s="699"/>
      <c r="D31" s="700"/>
      <c r="E31" s="701"/>
      <c r="F31" s="702"/>
      <c r="G31" s="692"/>
      <c r="H31" s="693"/>
      <c r="I31" s="693"/>
      <c r="J31" s="693"/>
      <c r="K31" s="693"/>
      <c r="L31" s="693"/>
      <c r="M31" s="693"/>
      <c r="N31" s="692"/>
      <c r="O31" s="694"/>
      <c r="P31" s="692"/>
      <c r="Q31" s="692"/>
      <c r="R31" s="692"/>
      <c r="S31" s="692"/>
      <c r="T31" s="695"/>
      <c r="U31" s="692"/>
      <c r="V31" s="692"/>
      <c r="W31" s="692"/>
      <c r="X31" s="692"/>
      <c r="Y31" s="692"/>
      <c r="Z31" s="696"/>
      <c r="AA31" s="692"/>
      <c r="AB31" s="692"/>
      <c r="AC31" s="692"/>
      <c r="AD31" s="693"/>
      <c r="AE31" s="693"/>
      <c r="AF31" s="697"/>
      <c r="AG31" s="697"/>
      <c r="AH31" s="692">
        <f t="shared" si="16"/>
        <v>0</v>
      </c>
      <c r="AI31" s="698"/>
      <c r="AJ31" s="624"/>
    </row>
    <row r="32" spans="1:36" ht="45" hidden="1" customHeight="1">
      <c r="A32" s="335"/>
      <c r="B32" s="675">
        <v>25</v>
      </c>
      <c r="C32" s="706"/>
      <c r="D32" s="707"/>
      <c r="E32" s="701"/>
      <c r="F32" s="702"/>
      <c r="G32" s="692"/>
      <c r="H32" s="693"/>
      <c r="I32" s="693"/>
      <c r="J32" s="693"/>
      <c r="K32" s="693"/>
      <c r="L32" s="693"/>
      <c r="M32" s="693"/>
      <c r="N32" s="692"/>
      <c r="O32" s="694"/>
      <c r="P32" s="692"/>
      <c r="Q32" s="692"/>
      <c r="R32" s="692"/>
      <c r="S32" s="692"/>
      <c r="T32" s="695"/>
      <c r="U32" s="692"/>
      <c r="V32" s="692"/>
      <c r="W32" s="692"/>
      <c r="X32" s="692"/>
      <c r="Y32" s="692"/>
      <c r="Z32" s="696"/>
      <c r="AA32" s="692"/>
      <c r="AB32" s="692"/>
      <c r="AC32" s="692"/>
      <c r="AD32" s="693"/>
      <c r="AE32" s="693"/>
      <c r="AF32" s="697"/>
      <c r="AG32" s="697"/>
      <c r="AH32" s="692">
        <f t="shared" si="16"/>
        <v>0</v>
      </c>
      <c r="AI32" s="698"/>
      <c r="AJ32" s="624"/>
    </row>
    <row r="33" spans="1:36" ht="45" customHeight="1">
      <c r="A33" s="335"/>
      <c r="B33" s="675">
        <v>23</v>
      </c>
      <c r="C33" s="706" t="s">
        <v>347</v>
      </c>
      <c r="D33" s="707" t="s">
        <v>503</v>
      </c>
      <c r="E33" s="701">
        <v>15</v>
      </c>
      <c r="F33" s="702">
        <v>95.19</v>
      </c>
      <c r="G33" s="692">
        <f t="shared" ref="G33:G41" si="96">E33*F33</f>
        <v>1427.85</v>
      </c>
      <c r="H33" s="693">
        <v>0</v>
      </c>
      <c r="I33" s="693">
        <f t="shared" ref="I33:I41" si="97">H33</f>
        <v>0</v>
      </c>
      <c r="J33" s="693">
        <v>0</v>
      </c>
      <c r="K33" s="693">
        <v>0</v>
      </c>
      <c r="L33" s="693">
        <v>0</v>
      </c>
      <c r="M33" s="693">
        <v>0</v>
      </c>
      <c r="N33" s="692">
        <f t="shared" ref="N33:N41" si="98">SUM(G33:M33)</f>
        <v>1427.85</v>
      </c>
      <c r="O33" s="694"/>
      <c r="P33" s="692">
        <f t="shared" ref="P33:P41" si="99">IF(F33=47.16,0,IF(F33&gt;47.16,K33*0.5,0))</f>
        <v>0</v>
      </c>
      <c r="Q33" s="692">
        <f t="shared" ref="Q33:Q41" si="100">G33+H33+I33+L33+P33+J33</f>
        <v>1427.85</v>
      </c>
      <c r="R33" s="692">
        <f t="shared" ref="R33:R41" si="101">VLOOKUP(Q33,Tarifa1,1)</f>
        <v>248.04</v>
      </c>
      <c r="S33" s="692">
        <f t="shared" ref="S33:S41" si="102">Q33-R33</f>
        <v>1179.81</v>
      </c>
      <c r="T33" s="695">
        <f t="shared" ref="T33:T41" si="103">VLOOKUP(Q33,Tarifa1,3)</f>
        <v>6.4000000000000001E-2</v>
      </c>
      <c r="U33" s="692">
        <f t="shared" ref="U33:U41" si="104">S33*T33</f>
        <v>75.507840000000002</v>
      </c>
      <c r="V33" s="692">
        <f t="shared" ref="V33:V41" si="105">VLOOKUP(Q33,Tarifa1,2)</f>
        <v>4.76</v>
      </c>
      <c r="W33" s="692">
        <f t="shared" ref="W33:W41" si="106">U33+V33</f>
        <v>80.267840000000007</v>
      </c>
      <c r="X33" s="692">
        <f t="shared" ref="X33:X41" si="107">VLOOKUP(Q33,Credito1,2)</f>
        <v>203.31</v>
      </c>
      <c r="Y33" s="692">
        <f t="shared" ref="Y33:Y41" si="108">W33-X33</f>
        <v>-123.04216</v>
      </c>
      <c r="Z33" s="696"/>
      <c r="AA33" s="692">
        <f t="shared" ref="AA33:AA41" si="109">-IF(Y33&gt;0,0,Y33)</f>
        <v>123.04216</v>
      </c>
      <c r="AB33" s="692">
        <f t="shared" ref="AB33:AB41" si="110">IF(Y33&lt;0,0,Y33)</f>
        <v>0</v>
      </c>
      <c r="AC33" s="692">
        <v>0</v>
      </c>
      <c r="AD33" s="693">
        <v>0</v>
      </c>
      <c r="AE33" s="693">
        <v>0</v>
      </c>
      <c r="AF33" s="697">
        <v>0</v>
      </c>
      <c r="AG33" s="697">
        <v>0</v>
      </c>
      <c r="AH33" s="692">
        <f t="shared" si="16"/>
        <v>0</v>
      </c>
      <c r="AI33" s="698">
        <f t="shared" ref="AI33:AI41" si="111">N33+AA33-AH33</f>
        <v>1550.8921599999999</v>
      </c>
      <c r="AJ33" s="624"/>
    </row>
    <row r="34" spans="1:36" ht="45" customHeight="1">
      <c r="A34" s="335"/>
      <c r="B34" s="675">
        <v>24</v>
      </c>
      <c r="C34" s="706" t="s">
        <v>501</v>
      </c>
      <c r="D34" s="707" t="s">
        <v>191</v>
      </c>
      <c r="E34" s="701">
        <v>15</v>
      </c>
      <c r="F34" s="702">
        <v>169.5</v>
      </c>
      <c r="G34" s="692">
        <f t="shared" si="96"/>
        <v>2542.5</v>
      </c>
      <c r="H34" s="693">
        <v>0</v>
      </c>
      <c r="I34" s="693">
        <f t="shared" si="97"/>
        <v>0</v>
      </c>
      <c r="J34" s="693">
        <v>0</v>
      </c>
      <c r="K34" s="693">
        <v>0</v>
      </c>
      <c r="L34" s="693">
        <v>0</v>
      </c>
      <c r="M34" s="693">
        <v>0</v>
      </c>
      <c r="N34" s="692">
        <f t="shared" si="98"/>
        <v>2542.5</v>
      </c>
      <c r="O34" s="694"/>
      <c r="P34" s="692">
        <f t="shared" si="99"/>
        <v>0</v>
      </c>
      <c r="Q34" s="692">
        <f t="shared" si="100"/>
        <v>2542.5</v>
      </c>
      <c r="R34" s="692">
        <f t="shared" si="101"/>
        <v>2105.21</v>
      </c>
      <c r="S34" s="692">
        <f t="shared" si="102"/>
        <v>437.28999999999996</v>
      </c>
      <c r="T34" s="695">
        <f t="shared" si="103"/>
        <v>0.10879999999999999</v>
      </c>
      <c r="U34" s="692">
        <f t="shared" si="104"/>
        <v>47.577151999999991</v>
      </c>
      <c r="V34" s="692">
        <f t="shared" si="105"/>
        <v>123.62</v>
      </c>
      <c r="W34" s="692">
        <f t="shared" si="106"/>
        <v>171.19715199999999</v>
      </c>
      <c r="X34" s="692">
        <f t="shared" si="107"/>
        <v>162.435</v>
      </c>
      <c r="Y34" s="692">
        <f t="shared" si="108"/>
        <v>8.7621519999999862</v>
      </c>
      <c r="Z34" s="696"/>
      <c r="AA34" s="692">
        <f t="shared" si="109"/>
        <v>0</v>
      </c>
      <c r="AB34" s="692">
        <f t="shared" si="110"/>
        <v>8.7621519999999862</v>
      </c>
      <c r="AC34" s="692">
        <v>0</v>
      </c>
      <c r="AD34" s="693">
        <v>0</v>
      </c>
      <c r="AE34" s="693">
        <v>0</v>
      </c>
      <c r="AF34" s="697">
        <v>0</v>
      </c>
      <c r="AG34" s="697">
        <v>0</v>
      </c>
      <c r="AH34" s="692">
        <f t="shared" si="16"/>
        <v>8.7621519999999862</v>
      </c>
      <c r="AI34" s="698">
        <f t="shared" si="111"/>
        <v>2533.7378480000002</v>
      </c>
      <c r="AJ34" s="624"/>
    </row>
    <row r="35" spans="1:36" ht="45" customHeight="1">
      <c r="A35" s="335"/>
      <c r="B35" s="675">
        <v>25</v>
      </c>
      <c r="C35" s="706" t="s">
        <v>502</v>
      </c>
      <c r="D35" s="707" t="s">
        <v>452</v>
      </c>
      <c r="E35" s="701">
        <v>15</v>
      </c>
      <c r="F35" s="702">
        <v>128.1</v>
      </c>
      <c r="G35" s="692">
        <f t="shared" si="96"/>
        <v>1921.5</v>
      </c>
      <c r="H35" s="693">
        <v>0</v>
      </c>
      <c r="I35" s="693">
        <f t="shared" si="97"/>
        <v>0</v>
      </c>
      <c r="J35" s="693">
        <v>0</v>
      </c>
      <c r="K35" s="693">
        <v>0</v>
      </c>
      <c r="L35" s="693">
        <v>0</v>
      </c>
      <c r="M35" s="693">
        <v>0</v>
      </c>
      <c r="N35" s="692">
        <f t="shared" si="98"/>
        <v>1921.5</v>
      </c>
      <c r="O35" s="694"/>
      <c r="P35" s="692">
        <f t="shared" si="99"/>
        <v>0</v>
      </c>
      <c r="Q35" s="692">
        <f t="shared" si="100"/>
        <v>1921.5</v>
      </c>
      <c r="R35" s="692">
        <f t="shared" si="101"/>
        <v>248.04</v>
      </c>
      <c r="S35" s="692">
        <f t="shared" si="102"/>
        <v>1673.46</v>
      </c>
      <c r="T35" s="695">
        <f t="shared" si="103"/>
        <v>6.4000000000000001E-2</v>
      </c>
      <c r="U35" s="692">
        <f t="shared" si="104"/>
        <v>107.10144000000001</v>
      </c>
      <c r="V35" s="692">
        <f t="shared" si="105"/>
        <v>4.76</v>
      </c>
      <c r="W35" s="692">
        <f t="shared" si="106"/>
        <v>111.86144000000002</v>
      </c>
      <c r="X35" s="692">
        <f t="shared" si="107"/>
        <v>191.23</v>
      </c>
      <c r="Y35" s="692">
        <f t="shared" si="108"/>
        <v>-79.368559999999974</v>
      </c>
      <c r="Z35" s="696"/>
      <c r="AA35" s="692">
        <f t="shared" si="109"/>
        <v>79.368559999999974</v>
      </c>
      <c r="AB35" s="692">
        <f t="shared" si="110"/>
        <v>0</v>
      </c>
      <c r="AC35" s="692">
        <v>0</v>
      </c>
      <c r="AD35" s="693">
        <v>0</v>
      </c>
      <c r="AE35" s="693">
        <v>0</v>
      </c>
      <c r="AF35" s="697">
        <v>0</v>
      </c>
      <c r="AG35" s="697">
        <v>0</v>
      </c>
      <c r="AH35" s="692">
        <f t="shared" si="16"/>
        <v>0</v>
      </c>
      <c r="AI35" s="698">
        <f t="shared" si="111"/>
        <v>2000.8685599999999</v>
      </c>
      <c r="AJ35" s="624"/>
    </row>
    <row r="36" spans="1:36" ht="45" customHeight="1">
      <c r="A36" s="335"/>
      <c r="B36" s="675">
        <v>26</v>
      </c>
      <c r="C36" s="706" t="s">
        <v>500</v>
      </c>
      <c r="D36" s="707" t="s">
        <v>504</v>
      </c>
      <c r="E36" s="701">
        <v>15</v>
      </c>
      <c r="F36" s="702">
        <v>84.5</v>
      </c>
      <c r="G36" s="692">
        <f t="shared" si="96"/>
        <v>1267.5</v>
      </c>
      <c r="H36" s="693">
        <v>0</v>
      </c>
      <c r="I36" s="693">
        <f t="shared" si="97"/>
        <v>0</v>
      </c>
      <c r="J36" s="693">
        <v>0</v>
      </c>
      <c r="K36" s="693">
        <v>0</v>
      </c>
      <c r="L36" s="693">
        <v>0</v>
      </c>
      <c r="M36" s="693">
        <v>0</v>
      </c>
      <c r="N36" s="692">
        <f t="shared" si="98"/>
        <v>1267.5</v>
      </c>
      <c r="O36" s="694"/>
      <c r="P36" s="692">
        <f t="shared" si="99"/>
        <v>0</v>
      </c>
      <c r="Q36" s="692">
        <f t="shared" si="100"/>
        <v>1267.5</v>
      </c>
      <c r="R36" s="692">
        <f t="shared" si="101"/>
        <v>248.04</v>
      </c>
      <c r="S36" s="692">
        <f t="shared" si="102"/>
        <v>1019.46</v>
      </c>
      <c r="T36" s="695">
        <f t="shared" si="103"/>
        <v>6.4000000000000001E-2</v>
      </c>
      <c r="U36" s="692">
        <f t="shared" si="104"/>
        <v>65.245440000000002</v>
      </c>
      <c r="V36" s="692">
        <f t="shared" si="105"/>
        <v>4.76</v>
      </c>
      <c r="W36" s="692">
        <f t="shared" si="106"/>
        <v>70.005440000000007</v>
      </c>
      <c r="X36" s="692">
        <f t="shared" si="107"/>
        <v>203.41499999999999</v>
      </c>
      <c r="Y36" s="692">
        <f t="shared" si="108"/>
        <v>-133.40956</v>
      </c>
      <c r="Z36" s="696"/>
      <c r="AA36" s="692">
        <f t="shared" si="109"/>
        <v>133.40956</v>
      </c>
      <c r="AB36" s="692">
        <f t="shared" si="110"/>
        <v>0</v>
      </c>
      <c r="AC36" s="692">
        <v>0</v>
      </c>
      <c r="AD36" s="693">
        <v>0</v>
      </c>
      <c r="AE36" s="693">
        <v>0</v>
      </c>
      <c r="AF36" s="697">
        <v>0</v>
      </c>
      <c r="AG36" s="697">
        <v>0</v>
      </c>
      <c r="AH36" s="692">
        <f t="shared" si="16"/>
        <v>0</v>
      </c>
      <c r="AI36" s="698">
        <f t="shared" si="111"/>
        <v>1400.9095600000001</v>
      </c>
      <c r="AJ36" s="624"/>
    </row>
    <row r="37" spans="1:36" ht="45" hidden="1" customHeight="1">
      <c r="A37" s="335"/>
      <c r="B37" s="675"/>
      <c r="C37" s="706"/>
      <c r="D37" s="707"/>
      <c r="E37" s="701"/>
      <c r="F37" s="702"/>
      <c r="G37" s="692"/>
      <c r="H37" s="693"/>
      <c r="I37" s="693"/>
      <c r="J37" s="693"/>
      <c r="K37" s="693"/>
      <c r="L37" s="693"/>
      <c r="M37" s="693"/>
      <c r="N37" s="692"/>
      <c r="O37" s="694"/>
      <c r="P37" s="692"/>
      <c r="Q37" s="692"/>
      <c r="R37" s="692"/>
      <c r="S37" s="692"/>
      <c r="T37" s="695"/>
      <c r="U37" s="692"/>
      <c r="V37" s="692"/>
      <c r="W37" s="692"/>
      <c r="X37" s="692"/>
      <c r="Y37" s="692"/>
      <c r="Z37" s="696"/>
      <c r="AA37" s="692"/>
      <c r="AB37" s="692"/>
      <c r="AC37" s="692"/>
      <c r="AD37" s="693"/>
      <c r="AE37" s="693"/>
      <c r="AF37" s="697"/>
      <c r="AG37" s="697"/>
      <c r="AH37" s="692">
        <f t="shared" si="16"/>
        <v>0</v>
      </c>
      <c r="AI37" s="698"/>
      <c r="AJ37" s="624"/>
    </row>
    <row r="38" spans="1:36" ht="45" customHeight="1">
      <c r="A38" s="335"/>
      <c r="B38" s="675">
        <v>27</v>
      </c>
      <c r="C38" s="706" t="s">
        <v>499</v>
      </c>
      <c r="D38" s="707" t="s">
        <v>504</v>
      </c>
      <c r="E38" s="701">
        <v>15</v>
      </c>
      <c r="F38" s="702">
        <v>84.5</v>
      </c>
      <c r="G38" s="692">
        <f t="shared" si="96"/>
        <v>1267.5</v>
      </c>
      <c r="H38" s="693">
        <v>0</v>
      </c>
      <c r="I38" s="693">
        <f t="shared" si="97"/>
        <v>0</v>
      </c>
      <c r="J38" s="693">
        <v>0</v>
      </c>
      <c r="K38" s="693">
        <v>0</v>
      </c>
      <c r="L38" s="693">
        <v>0</v>
      </c>
      <c r="M38" s="693">
        <v>0</v>
      </c>
      <c r="N38" s="692">
        <f t="shared" si="98"/>
        <v>1267.5</v>
      </c>
      <c r="O38" s="694"/>
      <c r="P38" s="692">
        <f t="shared" si="99"/>
        <v>0</v>
      </c>
      <c r="Q38" s="692">
        <f t="shared" si="100"/>
        <v>1267.5</v>
      </c>
      <c r="R38" s="692">
        <f t="shared" si="101"/>
        <v>248.04</v>
      </c>
      <c r="S38" s="692">
        <f t="shared" si="102"/>
        <v>1019.46</v>
      </c>
      <c r="T38" s="695">
        <f t="shared" si="103"/>
        <v>6.4000000000000001E-2</v>
      </c>
      <c r="U38" s="692">
        <f t="shared" si="104"/>
        <v>65.245440000000002</v>
      </c>
      <c r="V38" s="692">
        <f t="shared" si="105"/>
        <v>4.76</v>
      </c>
      <c r="W38" s="692">
        <f t="shared" si="106"/>
        <v>70.005440000000007</v>
      </c>
      <c r="X38" s="692">
        <f t="shared" si="107"/>
        <v>203.41499999999999</v>
      </c>
      <c r="Y38" s="692">
        <f t="shared" si="108"/>
        <v>-133.40956</v>
      </c>
      <c r="Z38" s="696"/>
      <c r="AA38" s="692">
        <f t="shared" si="109"/>
        <v>133.40956</v>
      </c>
      <c r="AB38" s="692">
        <f t="shared" si="110"/>
        <v>0</v>
      </c>
      <c r="AC38" s="692">
        <v>0</v>
      </c>
      <c r="AD38" s="693">
        <v>0</v>
      </c>
      <c r="AE38" s="693">
        <v>0</v>
      </c>
      <c r="AF38" s="697">
        <v>0</v>
      </c>
      <c r="AG38" s="697">
        <v>0</v>
      </c>
      <c r="AH38" s="692">
        <f t="shared" si="16"/>
        <v>0</v>
      </c>
      <c r="AI38" s="698">
        <f t="shared" si="111"/>
        <v>1400.9095600000001</v>
      </c>
      <c r="AJ38" s="624"/>
    </row>
    <row r="39" spans="1:36" ht="45" hidden="1" customHeight="1">
      <c r="A39" s="335"/>
      <c r="B39" s="675">
        <v>32</v>
      </c>
      <c r="C39" s="706"/>
      <c r="D39" s="707"/>
      <c r="E39" s="701"/>
      <c r="F39" s="702"/>
      <c r="G39" s="692"/>
      <c r="H39" s="693"/>
      <c r="I39" s="693"/>
      <c r="J39" s="693"/>
      <c r="K39" s="693"/>
      <c r="L39" s="693"/>
      <c r="M39" s="693"/>
      <c r="N39" s="692"/>
      <c r="O39" s="694"/>
      <c r="P39" s="692"/>
      <c r="Q39" s="692"/>
      <c r="R39" s="692"/>
      <c r="S39" s="692"/>
      <c r="T39" s="695"/>
      <c r="U39" s="692"/>
      <c r="V39" s="692"/>
      <c r="W39" s="692"/>
      <c r="X39" s="692"/>
      <c r="Y39" s="692"/>
      <c r="Z39" s="696"/>
      <c r="AA39" s="692"/>
      <c r="AB39" s="692"/>
      <c r="AC39" s="692"/>
      <c r="AD39" s="693"/>
      <c r="AE39" s="693"/>
      <c r="AF39" s="697"/>
      <c r="AG39" s="697"/>
      <c r="AH39" s="692">
        <f t="shared" si="16"/>
        <v>0</v>
      </c>
      <c r="AI39" s="698"/>
      <c r="AJ39" s="624"/>
    </row>
    <row r="40" spans="1:36" ht="45" hidden="1" customHeight="1">
      <c r="A40" s="335"/>
      <c r="B40" s="675">
        <v>33</v>
      </c>
      <c r="C40" s="706"/>
      <c r="D40" s="707"/>
      <c r="E40" s="701"/>
      <c r="F40" s="702"/>
      <c r="G40" s="692"/>
      <c r="H40" s="693"/>
      <c r="I40" s="693"/>
      <c r="J40" s="693"/>
      <c r="K40" s="693"/>
      <c r="L40" s="693"/>
      <c r="M40" s="693"/>
      <c r="N40" s="692"/>
      <c r="O40" s="694"/>
      <c r="P40" s="692"/>
      <c r="Q40" s="692"/>
      <c r="R40" s="692"/>
      <c r="S40" s="692"/>
      <c r="T40" s="695"/>
      <c r="U40" s="692"/>
      <c r="V40" s="692"/>
      <c r="W40" s="692"/>
      <c r="X40" s="692"/>
      <c r="Y40" s="692"/>
      <c r="Z40" s="696"/>
      <c r="AA40" s="692"/>
      <c r="AB40" s="692"/>
      <c r="AC40" s="692"/>
      <c r="AD40" s="693"/>
      <c r="AE40" s="693"/>
      <c r="AF40" s="697"/>
      <c r="AG40" s="697"/>
      <c r="AH40" s="692">
        <f t="shared" si="16"/>
        <v>0</v>
      </c>
      <c r="AI40" s="698"/>
      <c r="AJ40" s="624"/>
    </row>
    <row r="41" spans="1:36" ht="45" customHeight="1">
      <c r="A41" s="335"/>
      <c r="B41" s="675">
        <v>28</v>
      </c>
      <c r="C41" s="706" t="s">
        <v>487</v>
      </c>
      <c r="D41" s="707" t="s">
        <v>452</v>
      </c>
      <c r="E41" s="701">
        <v>15</v>
      </c>
      <c r="F41" s="702">
        <v>167</v>
      </c>
      <c r="G41" s="692">
        <f t="shared" si="96"/>
        <v>2505</v>
      </c>
      <c r="H41" s="693">
        <v>0</v>
      </c>
      <c r="I41" s="693">
        <f t="shared" si="97"/>
        <v>0</v>
      </c>
      <c r="J41" s="693">
        <v>0</v>
      </c>
      <c r="K41" s="693">
        <v>0</v>
      </c>
      <c r="L41" s="693">
        <v>0</v>
      </c>
      <c r="M41" s="693">
        <v>0</v>
      </c>
      <c r="N41" s="692">
        <f t="shared" si="98"/>
        <v>2505</v>
      </c>
      <c r="O41" s="694"/>
      <c r="P41" s="692">
        <f t="shared" si="99"/>
        <v>0</v>
      </c>
      <c r="Q41" s="692">
        <f t="shared" si="100"/>
        <v>2505</v>
      </c>
      <c r="R41" s="692">
        <f t="shared" si="101"/>
        <v>2105.21</v>
      </c>
      <c r="S41" s="692">
        <f t="shared" si="102"/>
        <v>399.78999999999996</v>
      </c>
      <c r="T41" s="695">
        <f t="shared" si="103"/>
        <v>0.10879999999999999</v>
      </c>
      <c r="U41" s="692">
        <f t="shared" si="104"/>
        <v>43.497151999999993</v>
      </c>
      <c r="V41" s="692">
        <f t="shared" si="105"/>
        <v>123.62</v>
      </c>
      <c r="W41" s="692">
        <f t="shared" si="106"/>
        <v>167.117152</v>
      </c>
      <c r="X41" s="692">
        <f t="shared" si="107"/>
        <v>162.435</v>
      </c>
      <c r="Y41" s="692">
        <f t="shared" si="108"/>
        <v>4.6821520000000021</v>
      </c>
      <c r="Z41" s="696"/>
      <c r="AA41" s="692">
        <f t="shared" si="109"/>
        <v>0</v>
      </c>
      <c r="AB41" s="692">
        <f t="shared" si="110"/>
        <v>4.6821520000000021</v>
      </c>
      <c r="AC41" s="692">
        <v>0</v>
      </c>
      <c r="AD41" s="693">
        <v>0</v>
      </c>
      <c r="AE41" s="693">
        <v>0</v>
      </c>
      <c r="AF41" s="697">
        <v>0</v>
      </c>
      <c r="AG41" s="697">
        <v>0</v>
      </c>
      <c r="AH41" s="692">
        <f t="shared" si="16"/>
        <v>4.6821520000000021</v>
      </c>
      <c r="AI41" s="698">
        <f t="shared" si="111"/>
        <v>2500.3178480000001</v>
      </c>
      <c r="AJ41" s="624"/>
    </row>
    <row r="42" spans="1:36" ht="45" customHeight="1">
      <c r="A42" s="335"/>
      <c r="B42" s="675">
        <v>29</v>
      </c>
      <c r="C42" s="706" t="s">
        <v>526</v>
      </c>
      <c r="D42" s="707" t="s">
        <v>176</v>
      </c>
      <c r="E42" s="701">
        <v>15</v>
      </c>
      <c r="F42" s="702">
        <v>131</v>
      </c>
      <c r="G42" s="692">
        <f t="shared" ref="G42" si="112">E42*F42</f>
        <v>1965</v>
      </c>
      <c r="H42" s="693">
        <v>0</v>
      </c>
      <c r="I42" s="693">
        <f t="shared" ref="I42" si="113">H42</f>
        <v>0</v>
      </c>
      <c r="J42" s="693">
        <v>0</v>
      </c>
      <c r="K42" s="693">
        <v>0</v>
      </c>
      <c r="L42" s="693">
        <v>0</v>
      </c>
      <c r="M42" s="693">
        <v>0</v>
      </c>
      <c r="N42" s="692">
        <f t="shared" ref="N42" si="114">SUM(G42:M42)</f>
        <v>1965</v>
      </c>
      <c r="O42" s="694"/>
      <c r="P42" s="692">
        <f t="shared" ref="P42" si="115">IF(F42=47.16,0,IF(F42&gt;47.16,K42*0.5,0))</f>
        <v>0</v>
      </c>
      <c r="Q42" s="692">
        <f t="shared" ref="Q42" si="116">G42+H42+I42+L42+P42+J42</f>
        <v>1965</v>
      </c>
      <c r="R42" s="692">
        <f t="shared" ref="R42" si="117">VLOOKUP(Q42,Tarifa1,1)</f>
        <v>248.04</v>
      </c>
      <c r="S42" s="692">
        <f t="shared" ref="S42" si="118">Q42-R42</f>
        <v>1716.96</v>
      </c>
      <c r="T42" s="695">
        <f t="shared" ref="T42" si="119">VLOOKUP(Q42,Tarifa1,3)</f>
        <v>6.4000000000000001E-2</v>
      </c>
      <c r="U42" s="692">
        <f t="shared" ref="U42" si="120">S42*T42</f>
        <v>109.88544</v>
      </c>
      <c r="V42" s="692">
        <f t="shared" ref="V42" si="121">VLOOKUP(Q42,Tarifa1,2)</f>
        <v>4.76</v>
      </c>
      <c r="W42" s="692">
        <f t="shared" ref="W42" si="122">U42+V42</f>
        <v>114.64544000000001</v>
      </c>
      <c r="X42" s="692">
        <f t="shared" ref="X42" si="123">VLOOKUP(Q42,Credito1,2)</f>
        <v>191.23</v>
      </c>
      <c r="Y42" s="692">
        <f t="shared" ref="Y42" si="124">W42-X42</f>
        <v>-76.584559999999982</v>
      </c>
      <c r="Z42" s="696"/>
      <c r="AA42" s="692">
        <f t="shared" ref="AA42" si="125">-IF(Y42&gt;0,0,Y42)</f>
        <v>76.584559999999982</v>
      </c>
      <c r="AB42" s="692">
        <f t="shared" ref="AB42" si="126">IF(Y42&lt;0,0,Y42)</f>
        <v>0</v>
      </c>
      <c r="AC42" s="692">
        <v>0</v>
      </c>
      <c r="AD42" s="693">
        <v>0</v>
      </c>
      <c r="AE42" s="693">
        <v>0</v>
      </c>
      <c r="AF42" s="697">
        <v>0</v>
      </c>
      <c r="AG42" s="697">
        <v>659.36</v>
      </c>
      <c r="AH42" s="692">
        <f t="shared" si="16"/>
        <v>659.36</v>
      </c>
      <c r="AI42" s="698">
        <f t="shared" ref="AI42" si="127">N42+AA42-AH42</f>
        <v>1382.2245600000001</v>
      </c>
      <c r="AJ42" s="624"/>
    </row>
    <row r="43" spans="1:36" ht="45" customHeight="1">
      <c r="A43" s="335"/>
      <c r="B43" s="708">
        <v>30</v>
      </c>
      <c r="C43" s="709" t="s">
        <v>528</v>
      </c>
      <c r="D43" s="710" t="s">
        <v>447</v>
      </c>
      <c r="E43" s="711">
        <v>15</v>
      </c>
      <c r="F43" s="712">
        <v>95</v>
      </c>
      <c r="G43" s="713">
        <f t="shared" ref="G43" si="128">E43*F43</f>
        <v>1425</v>
      </c>
      <c r="H43" s="714">
        <v>0</v>
      </c>
      <c r="I43" s="714">
        <f t="shared" ref="I43" si="129">H43</f>
        <v>0</v>
      </c>
      <c r="J43" s="714">
        <v>0</v>
      </c>
      <c r="K43" s="714">
        <v>0</v>
      </c>
      <c r="L43" s="714">
        <v>0</v>
      </c>
      <c r="M43" s="714">
        <v>0</v>
      </c>
      <c r="N43" s="713">
        <f t="shared" ref="N43" si="130">SUM(G43:M43)</f>
        <v>1425</v>
      </c>
      <c r="O43" s="715"/>
      <c r="P43" s="713">
        <f t="shared" ref="P43" si="131">IF(F43=47.16,0,IF(F43&gt;47.16,K43*0.5,0))</f>
        <v>0</v>
      </c>
      <c r="Q43" s="713">
        <f t="shared" ref="Q43" si="132">G43+H43+I43+L43+P43+J43</f>
        <v>1425</v>
      </c>
      <c r="R43" s="713">
        <f t="shared" ref="R43" si="133">VLOOKUP(Q43,Tarifa1,1)</f>
        <v>248.04</v>
      </c>
      <c r="S43" s="713">
        <f t="shared" ref="S43" si="134">Q43-R43</f>
        <v>1176.96</v>
      </c>
      <c r="T43" s="716">
        <f t="shared" ref="T43" si="135">VLOOKUP(Q43,Tarifa1,3)</f>
        <v>6.4000000000000001E-2</v>
      </c>
      <c r="U43" s="713">
        <f t="shared" ref="U43" si="136">S43*T43</f>
        <v>75.32544</v>
      </c>
      <c r="V43" s="713">
        <f t="shared" ref="V43" si="137">VLOOKUP(Q43,Tarifa1,2)</f>
        <v>4.76</v>
      </c>
      <c r="W43" s="713">
        <f t="shared" ref="W43" si="138">U43+V43</f>
        <v>80.085440000000006</v>
      </c>
      <c r="X43" s="713">
        <f t="shared" ref="X43" si="139">VLOOKUP(Q43,Credito1,2)</f>
        <v>203.31</v>
      </c>
      <c r="Y43" s="713">
        <f t="shared" ref="Y43" si="140">W43-X43</f>
        <v>-123.22456</v>
      </c>
      <c r="Z43" s="717"/>
      <c r="AA43" s="713">
        <f t="shared" ref="AA43" si="141">-IF(Y43&gt;0,0,Y43)</f>
        <v>123.22456</v>
      </c>
      <c r="AB43" s="713">
        <f t="shared" ref="AB43" si="142">IF(Y43&lt;0,0,Y43)</f>
        <v>0</v>
      </c>
      <c r="AC43" s="713">
        <v>0</v>
      </c>
      <c r="AD43" s="714">
        <v>0</v>
      </c>
      <c r="AE43" s="714">
        <v>0</v>
      </c>
      <c r="AF43" s="718">
        <v>0</v>
      </c>
      <c r="AG43" s="718">
        <v>0</v>
      </c>
      <c r="AH43" s="692">
        <f t="shared" si="16"/>
        <v>0</v>
      </c>
      <c r="AI43" s="719">
        <f t="shared" ref="AI43" si="143">N43+AA43-AH43</f>
        <v>1548.2245600000001</v>
      </c>
      <c r="AJ43" s="377"/>
    </row>
    <row r="44" spans="1:36" ht="20.25">
      <c r="A44" s="335"/>
      <c r="B44" s="720"/>
      <c r="C44" s="720"/>
      <c r="D44" s="720"/>
      <c r="E44" s="720"/>
      <c r="F44" s="720"/>
      <c r="G44" s="721"/>
      <c r="H44" s="721"/>
      <c r="I44" s="721"/>
      <c r="J44" s="721"/>
      <c r="K44" s="721"/>
      <c r="L44" s="721"/>
      <c r="M44" s="721"/>
      <c r="N44" s="721"/>
      <c r="O44" s="721"/>
      <c r="P44" s="722"/>
      <c r="Q44" s="722"/>
      <c r="R44" s="722"/>
      <c r="S44" s="722"/>
      <c r="T44" s="722"/>
      <c r="U44" s="722"/>
      <c r="V44" s="722"/>
      <c r="W44" s="722"/>
      <c r="X44" s="722"/>
      <c r="Y44" s="722"/>
      <c r="Z44" s="722"/>
      <c r="AA44" s="722"/>
      <c r="AB44" s="722"/>
      <c r="AC44" s="722"/>
      <c r="AD44" s="722"/>
      <c r="AE44" s="722"/>
      <c r="AF44" s="722"/>
      <c r="AG44" s="722"/>
      <c r="AH44" s="722"/>
      <c r="AI44" s="722"/>
      <c r="AJ44" s="383"/>
    </row>
    <row r="45" spans="1:36" ht="26.25" customHeight="1" thickBot="1">
      <c r="A45" s="335"/>
      <c r="B45" s="850" t="s">
        <v>51</v>
      </c>
      <c r="C45" s="851"/>
      <c r="D45" s="851"/>
      <c r="E45" s="851"/>
      <c r="F45" s="852"/>
      <c r="G45" s="723">
        <f>SUM(G9:G43)</f>
        <v>49118.35</v>
      </c>
      <c r="H45" s="723">
        <f t="shared" ref="H45:N45" si="144">SUM(H8:H44)</f>
        <v>0</v>
      </c>
      <c r="I45" s="723">
        <f t="shared" si="144"/>
        <v>0</v>
      </c>
      <c r="J45" s="723">
        <f t="shared" si="144"/>
        <v>0</v>
      </c>
      <c r="K45" s="723">
        <f t="shared" si="144"/>
        <v>0</v>
      </c>
      <c r="L45" s="723">
        <f t="shared" si="144"/>
        <v>0</v>
      </c>
      <c r="M45" s="723">
        <f t="shared" si="144"/>
        <v>0</v>
      </c>
      <c r="N45" s="723">
        <f t="shared" si="144"/>
        <v>49118.35</v>
      </c>
      <c r="O45" s="724"/>
      <c r="P45" s="725">
        <f t="shared" ref="P45:Y45" si="145">SUM(P8:P44)</f>
        <v>0</v>
      </c>
      <c r="Q45" s="725">
        <f t="shared" si="145"/>
        <v>49118.35</v>
      </c>
      <c r="R45" s="725">
        <f t="shared" si="145"/>
        <v>11155.540000000005</v>
      </c>
      <c r="S45" s="725">
        <f t="shared" si="145"/>
        <v>37962.80999999999</v>
      </c>
      <c r="T45" s="725">
        <f t="shared" si="145"/>
        <v>2.0096000000000012</v>
      </c>
      <c r="U45" s="725">
        <f t="shared" si="145"/>
        <v>2467.1210240000005</v>
      </c>
      <c r="V45" s="725">
        <f t="shared" si="145"/>
        <v>380.52</v>
      </c>
      <c r="W45" s="725">
        <f t="shared" si="145"/>
        <v>2847.6410240000005</v>
      </c>
      <c r="X45" s="725">
        <f t="shared" si="145"/>
        <v>5885.69</v>
      </c>
      <c r="Y45" s="725">
        <f t="shared" si="145"/>
        <v>-3038.0489759999991</v>
      </c>
      <c r="Z45" s="724"/>
      <c r="AA45" s="726">
        <f>SUM(AA9:AA43)</f>
        <v>3051.4932799999988</v>
      </c>
      <c r="AB45" s="726">
        <f t="shared" ref="AB45:AI45" si="146">SUM(AB9:AB43)</f>
        <v>13.444303999999988</v>
      </c>
      <c r="AC45" s="726">
        <f t="shared" si="146"/>
        <v>0</v>
      </c>
      <c r="AD45" s="726">
        <f t="shared" si="146"/>
        <v>0</v>
      </c>
      <c r="AE45" s="726">
        <f t="shared" si="146"/>
        <v>0</v>
      </c>
      <c r="AF45" s="726">
        <f t="shared" si="146"/>
        <v>0</v>
      </c>
      <c r="AG45" s="726">
        <f t="shared" si="146"/>
        <v>1159.7</v>
      </c>
      <c r="AH45" s="726">
        <f t="shared" si="146"/>
        <v>1173.1443039999999</v>
      </c>
      <c r="AI45" s="726">
        <f t="shared" si="146"/>
        <v>50996.698976000007</v>
      </c>
      <c r="AJ45" s="384"/>
    </row>
    <row r="46" spans="1:36" ht="12.75" thickTop="1">
      <c r="A46" s="335"/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</row>
    <row r="48" spans="1:36" ht="20.25">
      <c r="C48" s="743"/>
      <c r="D48" s="744"/>
    </row>
    <row r="52" spans="1:36" hidden="1">
      <c r="A52" s="335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</row>
    <row r="53" spans="1:36" hidden="1">
      <c r="A53" s="335"/>
      <c r="B53" s="856" t="s">
        <v>81</v>
      </c>
      <c r="C53" s="856"/>
      <c r="D53" s="856"/>
      <c r="E53" s="856"/>
      <c r="F53" s="856"/>
      <c r="G53" s="856"/>
      <c r="H53" s="856"/>
      <c r="I53" s="856"/>
      <c r="J53" s="856"/>
      <c r="K53" s="856"/>
      <c r="L53" s="856"/>
      <c r="M53" s="856"/>
      <c r="N53" s="856"/>
      <c r="O53" s="856"/>
      <c r="P53" s="856"/>
      <c r="Q53" s="856"/>
      <c r="R53" s="856"/>
      <c r="S53" s="856"/>
      <c r="T53" s="856"/>
      <c r="U53" s="856"/>
      <c r="V53" s="856"/>
      <c r="W53" s="856"/>
      <c r="X53" s="856"/>
      <c r="Y53" s="856"/>
      <c r="Z53" s="856"/>
      <c r="AA53" s="856"/>
      <c r="AB53" s="856"/>
      <c r="AC53" s="856"/>
      <c r="AD53" s="856"/>
      <c r="AE53" s="856"/>
      <c r="AF53" s="856"/>
      <c r="AG53" s="856"/>
      <c r="AH53" s="856"/>
      <c r="AI53" s="856"/>
      <c r="AJ53" s="337"/>
    </row>
    <row r="54" spans="1:36" hidden="1">
      <c r="A54" s="335"/>
      <c r="B54" s="857" t="s">
        <v>375</v>
      </c>
      <c r="C54" s="857"/>
      <c r="D54" s="857"/>
      <c r="E54" s="857"/>
      <c r="F54" s="857"/>
      <c r="G54" s="857"/>
      <c r="H54" s="857"/>
      <c r="I54" s="857"/>
      <c r="J54" s="857"/>
      <c r="K54" s="857"/>
      <c r="L54" s="857"/>
      <c r="M54" s="857"/>
      <c r="N54" s="857"/>
      <c r="O54" s="857"/>
      <c r="P54" s="857"/>
      <c r="Q54" s="857"/>
      <c r="R54" s="857"/>
      <c r="S54" s="857"/>
      <c r="T54" s="857"/>
      <c r="U54" s="857"/>
      <c r="V54" s="857"/>
      <c r="W54" s="857"/>
      <c r="X54" s="857"/>
      <c r="Y54" s="857"/>
      <c r="Z54" s="857"/>
      <c r="AA54" s="857"/>
      <c r="AB54" s="857"/>
      <c r="AC54" s="857"/>
      <c r="AD54" s="857"/>
      <c r="AE54" s="857"/>
      <c r="AF54" s="857"/>
      <c r="AG54" s="857"/>
      <c r="AH54" s="857"/>
      <c r="AI54" s="857"/>
      <c r="AJ54" s="338"/>
    </row>
    <row r="55" spans="1:36" hidden="1">
      <c r="A55" s="335"/>
      <c r="B55" s="339"/>
      <c r="C55" s="339"/>
      <c r="D55" s="339"/>
      <c r="E55" s="340" t="s">
        <v>24</v>
      </c>
      <c r="F55" s="340" t="s">
        <v>7</v>
      </c>
      <c r="G55" s="845" t="s">
        <v>1</v>
      </c>
      <c r="H55" s="846"/>
      <c r="I55" s="846"/>
      <c r="J55" s="846"/>
      <c r="K55" s="846"/>
      <c r="L55" s="846"/>
      <c r="M55" s="846"/>
      <c r="N55" s="847"/>
      <c r="O55" s="341"/>
      <c r="P55" s="342" t="s">
        <v>29</v>
      </c>
      <c r="Q55" s="343"/>
      <c r="R55" s="858" t="s">
        <v>10</v>
      </c>
      <c r="S55" s="859"/>
      <c r="T55" s="859"/>
      <c r="U55" s="859"/>
      <c r="V55" s="859"/>
      <c r="W55" s="860"/>
      <c r="X55" s="342" t="s">
        <v>36</v>
      </c>
      <c r="Y55" s="342" t="s">
        <v>11</v>
      </c>
      <c r="Z55" s="344"/>
      <c r="AA55" s="340" t="s">
        <v>64</v>
      </c>
      <c r="AB55" s="845" t="s">
        <v>2</v>
      </c>
      <c r="AC55" s="846"/>
      <c r="AD55" s="846"/>
      <c r="AE55" s="846"/>
      <c r="AF55" s="846"/>
      <c r="AG55" s="846"/>
      <c r="AH55" s="847"/>
      <c r="AI55" s="340" t="s">
        <v>0</v>
      </c>
      <c r="AJ55" s="340"/>
    </row>
    <row r="56" spans="1:36" hidden="1">
      <c r="A56" s="335"/>
      <c r="B56" s="345" t="s">
        <v>22</v>
      </c>
      <c r="C56" s="345" t="s">
        <v>23</v>
      </c>
      <c r="D56" s="345"/>
      <c r="E56" s="346" t="s">
        <v>25</v>
      </c>
      <c r="F56" s="345" t="s">
        <v>26</v>
      </c>
      <c r="G56" s="340" t="s">
        <v>7</v>
      </c>
      <c r="H56" s="340" t="s">
        <v>27</v>
      </c>
      <c r="I56" s="340" t="s">
        <v>27</v>
      </c>
      <c r="J56" s="340" t="s">
        <v>56</v>
      </c>
      <c r="K56" s="340" t="s">
        <v>29</v>
      </c>
      <c r="L56" s="340" t="s">
        <v>31</v>
      </c>
      <c r="M56" s="340" t="s">
        <v>31</v>
      </c>
      <c r="N56" s="340" t="s">
        <v>34</v>
      </c>
      <c r="O56" s="341"/>
      <c r="P56" s="347" t="s">
        <v>30</v>
      </c>
      <c r="Q56" s="343" t="s">
        <v>38</v>
      </c>
      <c r="R56" s="343" t="s">
        <v>13</v>
      </c>
      <c r="S56" s="343" t="s">
        <v>40</v>
      </c>
      <c r="T56" s="343" t="s">
        <v>42</v>
      </c>
      <c r="U56" s="343" t="s">
        <v>43</v>
      </c>
      <c r="V56" s="343" t="s">
        <v>15</v>
      </c>
      <c r="W56" s="343" t="s">
        <v>11</v>
      </c>
      <c r="X56" s="347" t="s">
        <v>46</v>
      </c>
      <c r="Y56" s="347" t="s">
        <v>47</v>
      </c>
      <c r="Z56" s="344"/>
      <c r="AA56" s="345" t="s">
        <v>37</v>
      </c>
      <c r="AB56" s="340" t="s">
        <v>3</v>
      </c>
      <c r="AC56" s="340" t="s">
        <v>4</v>
      </c>
      <c r="AD56" s="340" t="s">
        <v>36</v>
      </c>
      <c r="AE56" s="340" t="s">
        <v>57</v>
      </c>
      <c r="AF56" s="340"/>
      <c r="AG56" s="340"/>
      <c r="AH56" s="340" t="s">
        <v>8</v>
      </c>
      <c r="AI56" s="345" t="s">
        <v>5</v>
      </c>
      <c r="AJ56" s="345" t="s">
        <v>78</v>
      </c>
    </row>
    <row r="57" spans="1:36" hidden="1">
      <c r="A57" s="335"/>
      <c r="B57" s="348"/>
      <c r="C57" s="348"/>
      <c r="D57" s="348"/>
      <c r="E57" s="348"/>
      <c r="F57" s="348"/>
      <c r="G57" s="348" t="s">
        <v>53</v>
      </c>
      <c r="H57" s="348" t="s">
        <v>59</v>
      </c>
      <c r="I57" s="348" t="s">
        <v>28</v>
      </c>
      <c r="J57" s="348"/>
      <c r="K57" s="348" t="s">
        <v>30</v>
      </c>
      <c r="L57" s="348" t="s">
        <v>32</v>
      </c>
      <c r="M57" s="348" t="s">
        <v>33</v>
      </c>
      <c r="N57" s="348" t="s">
        <v>35</v>
      </c>
      <c r="O57" s="341"/>
      <c r="P57" s="349" t="s">
        <v>49</v>
      </c>
      <c r="Q57" s="342" t="s">
        <v>39</v>
      </c>
      <c r="R57" s="342" t="s">
        <v>14</v>
      </c>
      <c r="S57" s="342" t="s">
        <v>41</v>
      </c>
      <c r="T57" s="342" t="s">
        <v>41</v>
      </c>
      <c r="U57" s="342" t="s">
        <v>44</v>
      </c>
      <c r="V57" s="342" t="s">
        <v>16</v>
      </c>
      <c r="W57" s="342" t="s">
        <v>45</v>
      </c>
      <c r="X57" s="347" t="s">
        <v>20</v>
      </c>
      <c r="Y57" s="350" t="s">
        <v>370</v>
      </c>
      <c r="Z57" s="351"/>
      <c r="AA57" s="348" t="s">
        <v>63</v>
      </c>
      <c r="AB57" s="348"/>
      <c r="AC57" s="348"/>
      <c r="AD57" s="348" t="s">
        <v>55</v>
      </c>
      <c r="AE57" s="348" t="s">
        <v>58</v>
      </c>
      <c r="AF57" s="348" t="s">
        <v>69</v>
      </c>
      <c r="AG57" s="348"/>
      <c r="AH57" s="348" t="s">
        <v>50</v>
      </c>
      <c r="AI57" s="348" t="s">
        <v>6</v>
      </c>
      <c r="AJ57" s="348"/>
    </row>
    <row r="58" spans="1:36" hidden="1">
      <c r="A58" s="335"/>
      <c r="B58" s="345"/>
      <c r="C58" s="352" t="s">
        <v>376</v>
      </c>
      <c r="D58" s="352" t="s">
        <v>71</v>
      </c>
      <c r="E58" s="345"/>
      <c r="F58" s="345"/>
      <c r="G58" s="353"/>
      <c r="H58" s="345"/>
      <c r="I58" s="345"/>
      <c r="J58" s="345"/>
      <c r="K58" s="345"/>
      <c r="L58" s="345"/>
      <c r="M58" s="345"/>
      <c r="N58" s="345"/>
      <c r="O58" s="341"/>
      <c r="P58" s="347"/>
      <c r="Q58" s="347"/>
      <c r="R58" s="347"/>
      <c r="S58" s="347"/>
      <c r="T58" s="347"/>
      <c r="U58" s="347"/>
      <c r="V58" s="347"/>
      <c r="W58" s="347"/>
      <c r="X58" s="347"/>
      <c r="Y58" s="354"/>
      <c r="Z58" s="344"/>
      <c r="AA58" s="345"/>
      <c r="AB58" s="345"/>
      <c r="AC58" s="345"/>
      <c r="AD58" s="345"/>
      <c r="AE58" s="345"/>
      <c r="AF58" s="345"/>
      <c r="AG58" s="345"/>
      <c r="AH58" s="345"/>
      <c r="AI58" s="353"/>
      <c r="AJ58" s="353"/>
    </row>
    <row r="59" spans="1:36" ht="36" hidden="1" customHeight="1">
      <c r="A59" s="335"/>
      <c r="B59" s="355">
        <v>1</v>
      </c>
      <c r="C59" s="417" t="s">
        <v>317</v>
      </c>
      <c r="D59" s="418" t="s">
        <v>318</v>
      </c>
      <c r="E59" s="419">
        <v>15</v>
      </c>
      <c r="F59" s="420">
        <v>85</v>
      </c>
      <c r="G59" s="421">
        <f t="shared" ref="G59:G61" si="147">E59*F59</f>
        <v>1275</v>
      </c>
      <c r="H59" s="422">
        <v>0</v>
      </c>
      <c r="I59" s="422">
        <v>0</v>
      </c>
      <c r="J59" s="422">
        <v>0</v>
      </c>
      <c r="K59" s="422">
        <v>0</v>
      </c>
      <c r="L59" s="422">
        <v>0</v>
      </c>
      <c r="M59" s="422">
        <v>0</v>
      </c>
      <c r="N59" s="423">
        <f t="shared" ref="N59:N61" si="148">SUM(G59:M59)</f>
        <v>1275</v>
      </c>
      <c r="O59" s="424"/>
      <c r="P59" s="423">
        <f t="shared" ref="P59:P61" si="149">IF(F59=47.16,0,IF(F59&gt;47.16,K59*0.5,0))</f>
        <v>0</v>
      </c>
      <c r="Q59" s="423">
        <f t="shared" ref="Q59:Q61" si="150">G59+H59+I59+L59+P59+J59</f>
        <v>1275</v>
      </c>
      <c r="R59" s="423">
        <f t="shared" ref="R59:R61" si="151">VLOOKUP(Q59,Tarifa1,1)</f>
        <v>248.04</v>
      </c>
      <c r="S59" s="423">
        <f t="shared" ref="S59:S61" si="152">Q59-R59</f>
        <v>1026.96</v>
      </c>
      <c r="T59" s="425">
        <f t="shared" ref="T59:T61" si="153">VLOOKUP(Q59,Tarifa1,3)</f>
        <v>6.4000000000000001E-2</v>
      </c>
      <c r="U59" s="423">
        <f t="shared" ref="U59:U61" si="154">S59*T59</f>
        <v>65.725440000000006</v>
      </c>
      <c r="V59" s="423">
        <f t="shared" ref="V59:V61" si="155">VLOOKUP(Q59,Tarifa1,2)</f>
        <v>4.76</v>
      </c>
      <c r="W59" s="423">
        <f t="shared" ref="W59:W61" si="156">U59+V59</f>
        <v>70.485440000000011</v>
      </c>
      <c r="X59" s="423">
        <f t="shared" ref="X59:X61" si="157">VLOOKUP(Q59,Credito1,2)</f>
        <v>203.41499999999999</v>
      </c>
      <c r="Y59" s="423">
        <f t="shared" ref="Y59:Y61" si="158">W59-X59</f>
        <v>-132.92955999999998</v>
      </c>
      <c r="Z59" s="424"/>
      <c r="AA59" s="423">
        <f t="shared" ref="AA59:AA61" si="159">-IF(Y59&gt;0,0,Y59)</f>
        <v>132.92955999999998</v>
      </c>
      <c r="AB59" s="423">
        <f t="shared" ref="AB59:AB61" si="160">IF(Y59&lt;0,0,Y59)</f>
        <v>0</v>
      </c>
      <c r="AC59" s="423">
        <v>0</v>
      </c>
      <c r="AD59" s="426">
        <v>0</v>
      </c>
      <c r="AE59" s="426">
        <v>0</v>
      </c>
      <c r="AF59" s="426">
        <v>0</v>
      </c>
      <c r="AG59" s="426"/>
      <c r="AH59" s="423">
        <f t="shared" ref="AH59:AH61" si="161">SUM(AB59:AF59)</f>
        <v>0</v>
      </c>
      <c r="AI59" s="423">
        <f t="shared" ref="AI59:AI61" si="162">N59+AA59-AH59</f>
        <v>1407.92956</v>
      </c>
      <c r="AJ59" s="362"/>
    </row>
    <row r="60" spans="1:36" ht="36" hidden="1" customHeight="1">
      <c r="A60" s="335"/>
      <c r="B60" s="355">
        <v>2</v>
      </c>
      <c r="C60" s="427" t="s">
        <v>254</v>
      </c>
      <c r="D60" s="428" t="s">
        <v>255</v>
      </c>
      <c r="E60" s="419">
        <v>15</v>
      </c>
      <c r="F60" s="420">
        <v>115</v>
      </c>
      <c r="G60" s="421">
        <f t="shared" si="147"/>
        <v>1725</v>
      </c>
      <c r="H60" s="422">
        <v>0</v>
      </c>
      <c r="I60" s="422">
        <v>0</v>
      </c>
      <c r="J60" s="422">
        <v>0</v>
      </c>
      <c r="K60" s="422">
        <v>0</v>
      </c>
      <c r="L60" s="422">
        <v>0</v>
      </c>
      <c r="M60" s="422">
        <v>0</v>
      </c>
      <c r="N60" s="423">
        <f t="shared" si="148"/>
        <v>1725</v>
      </c>
      <c r="O60" s="424"/>
      <c r="P60" s="423">
        <f t="shared" si="149"/>
        <v>0</v>
      </c>
      <c r="Q60" s="423">
        <f t="shared" si="150"/>
        <v>1725</v>
      </c>
      <c r="R60" s="423">
        <f t="shared" si="151"/>
        <v>248.04</v>
      </c>
      <c r="S60" s="423">
        <f t="shared" si="152"/>
        <v>1476.96</v>
      </c>
      <c r="T60" s="425">
        <f t="shared" si="153"/>
        <v>6.4000000000000001E-2</v>
      </c>
      <c r="U60" s="423">
        <f t="shared" si="154"/>
        <v>94.525440000000003</v>
      </c>
      <c r="V60" s="423">
        <f t="shared" si="155"/>
        <v>4.76</v>
      </c>
      <c r="W60" s="423">
        <f t="shared" si="156"/>
        <v>99.285440000000008</v>
      </c>
      <c r="X60" s="423">
        <f t="shared" si="157"/>
        <v>203.31</v>
      </c>
      <c r="Y60" s="423">
        <f t="shared" si="158"/>
        <v>-104.02455999999999</v>
      </c>
      <c r="Z60" s="424"/>
      <c r="AA60" s="439">
        <f t="shared" si="159"/>
        <v>104.02455999999999</v>
      </c>
      <c r="AB60" s="423">
        <f t="shared" si="160"/>
        <v>0</v>
      </c>
      <c r="AC60" s="423">
        <v>0</v>
      </c>
      <c r="AD60" s="426">
        <v>0</v>
      </c>
      <c r="AE60" s="426">
        <v>0</v>
      </c>
      <c r="AF60" s="426">
        <v>0</v>
      </c>
      <c r="AG60" s="426"/>
      <c r="AH60" s="423">
        <f t="shared" si="161"/>
        <v>0</v>
      </c>
      <c r="AI60" s="423">
        <f t="shared" si="162"/>
        <v>1829.0245600000001</v>
      </c>
      <c r="AJ60" s="362"/>
    </row>
    <row r="61" spans="1:36" ht="36" hidden="1" customHeight="1">
      <c r="A61" s="335"/>
      <c r="B61" s="355">
        <v>3</v>
      </c>
      <c r="C61" s="427" t="s">
        <v>390</v>
      </c>
      <c r="D61" s="428" t="s">
        <v>329</v>
      </c>
      <c r="E61" s="419">
        <v>15</v>
      </c>
      <c r="F61" s="420">
        <v>61</v>
      </c>
      <c r="G61" s="421">
        <f t="shared" si="147"/>
        <v>915</v>
      </c>
      <c r="H61" s="422">
        <v>0</v>
      </c>
      <c r="I61" s="422">
        <v>0</v>
      </c>
      <c r="J61" s="422">
        <v>0</v>
      </c>
      <c r="K61" s="422">
        <v>0</v>
      </c>
      <c r="L61" s="422">
        <v>0</v>
      </c>
      <c r="M61" s="422">
        <v>0</v>
      </c>
      <c r="N61" s="423">
        <f t="shared" si="148"/>
        <v>915</v>
      </c>
      <c r="O61" s="424"/>
      <c r="P61" s="423">
        <f t="shared" si="149"/>
        <v>0</v>
      </c>
      <c r="Q61" s="423">
        <f t="shared" si="150"/>
        <v>915</v>
      </c>
      <c r="R61" s="423">
        <f t="shared" si="151"/>
        <v>248.04</v>
      </c>
      <c r="S61" s="423">
        <f t="shared" si="152"/>
        <v>666.96</v>
      </c>
      <c r="T61" s="425">
        <f t="shared" si="153"/>
        <v>6.4000000000000001E-2</v>
      </c>
      <c r="U61" s="423">
        <f t="shared" si="154"/>
        <v>42.68544</v>
      </c>
      <c r="V61" s="423">
        <f t="shared" si="155"/>
        <v>4.76</v>
      </c>
      <c r="W61" s="423">
        <f t="shared" si="156"/>
        <v>47.445439999999998</v>
      </c>
      <c r="X61" s="423">
        <f t="shared" si="157"/>
        <v>203.41499999999999</v>
      </c>
      <c r="Y61" s="423">
        <f t="shared" si="158"/>
        <v>-155.96956</v>
      </c>
      <c r="Z61" s="424"/>
      <c r="AA61" s="439">
        <f t="shared" si="159"/>
        <v>155.96956</v>
      </c>
      <c r="AB61" s="423">
        <f t="shared" si="160"/>
        <v>0</v>
      </c>
      <c r="AC61" s="423">
        <v>0</v>
      </c>
      <c r="AD61" s="426">
        <v>0</v>
      </c>
      <c r="AE61" s="426">
        <v>0</v>
      </c>
      <c r="AF61" s="426">
        <v>0</v>
      </c>
      <c r="AG61" s="426"/>
      <c r="AH61" s="423">
        <f t="shared" si="161"/>
        <v>0</v>
      </c>
      <c r="AI61" s="423">
        <f t="shared" si="162"/>
        <v>1070.96956</v>
      </c>
      <c r="AJ61" s="362"/>
    </row>
    <row r="62" spans="1:36" ht="36" hidden="1" customHeight="1">
      <c r="A62" s="335"/>
      <c r="B62" s="355">
        <v>4</v>
      </c>
      <c r="C62" s="440" t="s">
        <v>296</v>
      </c>
      <c r="D62" s="441" t="s">
        <v>291</v>
      </c>
      <c r="E62" s="442">
        <v>15</v>
      </c>
      <c r="F62" s="443">
        <v>183</v>
      </c>
      <c r="G62" s="421">
        <f t="shared" ref="G62" si="163">E62*F62</f>
        <v>2745</v>
      </c>
      <c r="H62" s="422">
        <v>0</v>
      </c>
      <c r="I62" s="422">
        <v>0</v>
      </c>
      <c r="J62" s="422">
        <v>0</v>
      </c>
      <c r="K62" s="422">
        <v>0</v>
      </c>
      <c r="L62" s="422">
        <v>0</v>
      </c>
      <c r="M62" s="422">
        <v>0</v>
      </c>
      <c r="N62" s="423">
        <f t="shared" ref="N62" si="164">SUM(G62:M62)</f>
        <v>2745</v>
      </c>
      <c r="O62" s="424"/>
      <c r="P62" s="423">
        <f t="shared" ref="P62" si="165">IF(F62=47.16,0,IF(F62&gt;47.16,K62*0.5,0))</f>
        <v>0</v>
      </c>
      <c r="Q62" s="423">
        <f t="shared" ref="Q62" si="166">G62+H62+I62+L62+P62+J62</f>
        <v>2745</v>
      </c>
      <c r="R62" s="423">
        <f t="shared" ref="R62" si="167">VLOOKUP(Q62,Tarifa1,1)</f>
        <v>2105.21</v>
      </c>
      <c r="S62" s="423">
        <f t="shared" ref="S62" si="168">Q62-R62</f>
        <v>639.79</v>
      </c>
      <c r="T62" s="425">
        <f t="shared" ref="T62" si="169">VLOOKUP(Q62,Tarifa1,3)</f>
        <v>0.10879999999999999</v>
      </c>
      <c r="U62" s="423">
        <f t="shared" ref="U62" si="170">S62*T62</f>
        <v>69.609151999999995</v>
      </c>
      <c r="V62" s="423">
        <f t="shared" ref="V62" si="171">VLOOKUP(Q62,Tarifa1,2)</f>
        <v>123.62</v>
      </c>
      <c r="W62" s="423">
        <f t="shared" ref="W62" si="172">U62+V62</f>
        <v>193.229152</v>
      </c>
      <c r="X62" s="423">
        <f t="shared" ref="X62" si="173">VLOOKUP(Q62,Credito1,2)</f>
        <v>147.315</v>
      </c>
      <c r="Y62" s="423">
        <f t="shared" ref="Y62" si="174">W62-X62</f>
        <v>45.914152000000001</v>
      </c>
      <c r="Z62" s="424"/>
      <c r="AA62" s="439">
        <f t="shared" ref="AA62" si="175">-IF(Y62&gt;0,0,Y62)</f>
        <v>0</v>
      </c>
      <c r="AB62" s="423">
        <f t="shared" ref="AB62" si="176">IF(Y62&lt;0,0,Y62)</f>
        <v>45.914152000000001</v>
      </c>
      <c r="AC62" s="423">
        <v>0</v>
      </c>
      <c r="AD62" s="426">
        <v>0</v>
      </c>
      <c r="AE62" s="426">
        <v>0</v>
      </c>
      <c r="AF62" s="426">
        <v>0</v>
      </c>
      <c r="AG62" s="426"/>
      <c r="AH62" s="423">
        <f t="shared" ref="AH62" si="177">SUM(AB62:AF62)</f>
        <v>45.914152000000001</v>
      </c>
      <c r="AI62" s="423">
        <f t="shared" ref="AI62" si="178">N62+AA62-AH62</f>
        <v>2699.0858480000002</v>
      </c>
      <c r="AJ62" s="362"/>
    </row>
    <row r="63" spans="1:36" ht="36" hidden="1" customHeight="1">
      <c r="A63" s="335"/>
      <c r="B63" s="355">
        <v>5</v>
      </c>
      <c r="C63" s="427" t="s">
        <v>341</v>
      </c>
      <c r="D63" s="428"/>
      <c r="E63" s="419">
        <v>15</v>
      </c>
      <c r="F63" s="420">
        <v>131</v>
      </c>
      <c r="G63" s="421">
        <f t="shared" ref="G63:G79" si="179">E63*F63</f>
        <v>1965</v>
      </c>
      <c r="H63" s="422">
        <v>0</v>
      </c>
      <c r="I63" s="422">
        <f t="shared" ref="I63:I79" si="180">H63</f>
        <v>0</v>
      </c>
      <c r="J63" s="422">
        <v>0</v>
      </c>
      <c r="K63" s="422">
        <v>0</v>
      </c>
      <c r="L63" s="422">
        <v>0</v>
      </c>
      <c r="M63" s="422">
        <v>0</v>
      </c>
      <c r="N63" s="421">
        <f t="shared" ref="N63:N79" si="181">SUM(G63:M63)</f>
        <v>1965</v>
      </c>
      <c r="O63" s="429"/>
      <c r="P63" s="421">
        <f t="shared" ref="P63:P79" si="182">IF(F63=47.16,0,IF(F63&gt;47.16,K63*0.5,0))</f>
        <v>0</v>
      </c>
      <c r="Q63" s="421">
        <f t="shared" ref="Q63:Q79" si="183">G63+H63+I63+L63+P63+J63</f>
        <v>1965</v>
      </c>
      <c r="R63" s="421">
        <f t="shared" ref="R63:R79" si="184">VLOOKUP(Q63,Tarifa1,1)</f>
        <v>248.04</v>
      </c>
      <c r="S63" s="421">
        <f t="shared" ref="S63:S79" si="185">Q63-R63</f>
        <v>1716.96</v>
      </c>
      <c r="T63" s="430">
        <f t="shared" ref="T63:T79" si="186">VLOOKUP(Q63,Tarifa1,3)</f>
        <v>6.4000000000000001E-2</v>
      </c>
      <c r="U63" s="421">
        <f t="shared" ref="U63:U79" si="187">S63*T63</f>
        <v>109.88544</v>
      </c>
      <c r="V63" s="421">
        <f t="shared" ref="V63:V79" si="188">VLOOKUP(Q63,Tarifa1,2)</f>
        <v>4.76</v>
      </c>
      <c r="W63" s="421">
        <f t="shared" ref="W63:W79" si="189">U63+V63</f>
        <v>114.64544000000001</v>
      </c>
      <c r="X63" s="421">
        <f t="shared" ref="X63:X79" si="190">VLOOKUP(Q63,Credito1,2)</f>
        <v>191.23</v>
      </c>
      <c r="Y63" s="421">
        <f t="shared" ref="Y63:Y79" si="191">W63-X63</f>
        <v>-76.584559999999982</v>
      </c>
      <c r="Z63" s="431"/>
      <c r="AA63" s="421">
        <f t="shared" ref="AA63:AA79" si="192">-IF(Y63&gt;0,0,Y63)</f>
        <v>76.584559999999982</v>
      </c>
      <c r="AB63" s="421">
        <f t="shared" ref="AB63:AB79" si="193">IF(Y63&lt;0,0,Y63)</f>
        <v>0</v>
      </c>
      <c r="AC63" s="421">
        <v>0</v>
      </c>
      <c r="AD63" s="422">
        <v>0</v>
      </c>
      <c r="AE63" s="422">
        <v>0</v>
      </c>
      <c r="AF63" s="432">
        <v>0</v>
      </c>
      <c r="AG63" s="432"/>
      <c r="AH63" s="421">
        <f t="shared" ref="AH63:AH79" si="194">SUM(AB63:AF63)</f>
        <v>0</v>
      </c>
      <c r="AI63" s="421">
        <f t="shared" ref="AI63:AI79" si="195">N63+AA63-AH63</f>
        <v>2041.58456</v>
      </c>
      <c r="AJ63" s="362"/>
    </row>
    <row r="64" spans="1:36" hidden="1">
      <c r="A64" s="335"/>
      <c r="B64" s="355">
        <v>6</v>
      </c>
      <c r="C64" s="356"/>
      <c r="D64" s="357"/>
      <c r="E64" s="358">
        <v>15</v>
      </c>
      <c r="F64" s="359"/>
      <c r="G64" s="360">
        <f t="shared" si="179"/>
        <v>0</v>
      </c>
      <c r="H64" s="361">
        <v>0</v>
      </c>
      <c r="I64" s="361">
        <f t="shared" si="180"/>
        <v>0</v>
      </c>
      <c r="J64" s="361">
        <v>0</v>
      </c>
      <c r="K64" s="361">
        <v>0</v>
      </c>
      <c r="L64" s="361">
        <v>0</v>
      </c>
      <c r="M64" s="361">
        <v>0</v>
      </c>
      <c r="N64" s="362">
        <f t="shared" si="181"/>
        <v>0</v>
      </c>
      <c r="O64" s="363"/>
      <c r="P64" s="364">
        <f t="shared" si="182"/>
        <v>0</v>
      </c>
      <c r="Q64" s="364">
        <f t="shared" si="183"/>
        <v>0</v>
      </c>
      <c r="R64" s="364" t="e">
        <f t="shared" si="184"/>
        <v>#N/A</v>
      </c>
      <c r="S64" s="364" t="e">
        <f t="shared" si="185"/>
        <v>#N/A</v>
      </c>
      <c r="T64" s="365" t="e">
        <f t="shared" si="186"/>
        <v>#N/A</v>
      </c>
      <c r="U64" s="364" t="e">
        <f t="shared" si="187"/>
        <v>#N/A</v>
      </c>
      <c r="V64" s="364" t="e">
        <f t="shared" si="188"/>
        <v>#N/A</v>
      </c>
      <c r="W64" s="364" t="e">
        <f t="shared" si="189"/>
        <v>#N/A</v>
      </c>
      <c r="X64" s="364" t="e">
        <f t="shared" si="190"/>
        <v>#N/A</v>
      </c>
      <c r="Y64" s="364" t="e">
        <f t="shared" si="191"/>
        <v>#N/A</v>
      </c>
      <c r="Z64" s="366"/>
      <c r="AA64" s="362" t="e">
        <f t="shared" si="192"/>
        <v>#N/A</v>
      </c>
      <c r="AB64" s="362" t="e">
        <f t="shared" si="193"/>
        <v>#N/A</v>
      </c>
      <c r="AC64" s="362">
        <v>0</v>
      </c>
      <c r="AD64" s="361">
        <v>0</v>
      </c>
      <c r="AE64" s="361">
        <v>0</v>
      </c>
      <c r="AF64" s="367">
        <v>0</v>
      </c>
      <c r="AG64" s="367"/>
      <c r="AH64" s="362" t="e">
        <f t="shared" si="194"/>
        <v>#N/A</v>
      </c>
      <c r="AI64" s="362" t="e">
        <f t="shared" si="195"/>
        <v>#N/A</v>
      </c>
      <c r="AJ64" s="362"/>
    </row>
    <row r="65" spans="1:36" hidden="1">
      <c r="A65" s="335"/>
      <c r="B65" s="355">
        <v>7</v>
      </c>
      <c r="C65" s="356"/>
      <c r="D65" s="357"/>
      <c r="E65" s="358">
        <v>10</v>
      </c>
      <c r="F65" s="359"/>
      <c r="G65" s="360">
        <f t="shared" si="179"/>
        <v>0</v>
      </c>
      <c r="H65" s="361">
        <v>0</v>
      </c>
      <c r="I65" s="361">
        <f t="shared" si="180"/>
        <v>0</v>
      </c>
      <c r="J65" s="361">
        <v>0</v>
      </c>
      <c r="K65" s="361">
        <v>0</v>
      </c>
      <c r="L65" s="361">
        <v>0</v>
      </c>
      <c r="M65" s="361">
        <v>0</v>
      </c>
      <c r="N65" s="362">
        <f t="shared" si="181"/>
        <v>0</v>
      </c>
      <c r="O65" s="363"/>
      <c r="P65" s="364">
        <f t="shared" si="182"/>
        <v>0</v>
      </c>
      <c r="Q65" s="364">
        <f t="shared" si="183"/>
        <v>0</v>
      </c>
      <c r="R65" s="364" t="e">
        <f t="shared" si="184"/>
        <v>#N/A</v>
      </c>
      <c r="S65" s="364" t="e">
        <f t="shared" si="185"/>
        <v>#N/A</v>
      </c>
      <c r="T65" s="365" t="e">
        <f t="shared" si="186"/>
        <v>#N/A</v>
      </c>
      <c r="U65" s="364" t="e">
        <f t="shared" si="187"/>
        <v>#N/A</v>
      </c>
      <c r="V65" s="364" t="e">
        <f t="shared" si="188"/>
        <v>#N/A</v>
      </c>
      <c r="W65" s="364" t="e">
        <f t="shared" si="189"/>
        <v>#N/A</v>
      </c>
      <c r="X65" s="364" t="e">
        <f t="shared" si="190"/>
        <v>#N/A</v>
      </c>
      <c r="Y65" s="364" t="e">
        <f t="shared" si="191"/>
        <v>#N/A</v>
      </c>
      <c r="Z65" s="366"/>
      <c r="AA65" s="362" t="e">
        <f t="shared" si="192"/>
        <v>#N/A</v>
      </c>
      <c r="AB65" s="362" t="e">
        <f t="shared" si="193"/>
        <v>#N/A</v>
      </c>
      <c r="AC65" s="362">
        <v>0</v>
      </c>
      <c r="AD65" s="361">
        <v>0</v>
      </c>
      <c r="AE65" s="361">
        <v>0</v>
      </c>
      <c r="AF65" s="367">
        <v>0</v>
      </c>
      <c r="AG65" s="367"/>
      <c r="AH65" s="362" t="e">
        <f t="shared" si="194"/>
        <v>#N/A</v>
      </c>
      <c r="AI65" s="362" t="e">
        <f t="shared" si="195"/>
        <v>#N/A</v>
      </c>
      <c r="AJ65" s="362"/>
    </row>
    <row r="66" spans="1:36" hidden="1">
      <c r="A66" s="335"/>
      <c r="B66" s="355">
        <v>8</v>
      </c>
      <c r="C66" s="356"/>
      <c r="D66" s="357"/>
      <c r="E66" s="358"/>
      <c r="F66" s="359"/>
      <c r="G66" s="360">
        <f t="shared" si="179"/>
        <v>0</v>
      </c>
      <c r="H66" s="361">
        <v>0</v>
      </c>
      <c r="I66" s="361">
        <f t="shared" si="180"/>
        <v>0</v>
      </c>
      <c r="J66" s="361">
        <v>0</v>
      </c>
      <c r="K66" s="361">
        <v>0</v>
      </c>
      <c r="L66" s="361">
        <v>0</v>
      </c>
      <c r="M66" s="361">
        <v>0</v>
      </c>
      <c r="N66" s="362">
        <f t="shared" si="181"/>
        <v>0</v>
      </c>
      <c r="O66" s="363"/>
      <c r="P66" s="364">
        <f t="shared" si="182"/>
        <v>0</v>
      </c>
      <c r="Q66" s="364">
        <f t="shared" si="183"/>
        <v>0</v>
      </c>
      <c r="R66" s="364" t="e">
        <f t="shared" si="184"/>
        <v>#N/A</v>
      </c>
      <c r="S66" s="364" t="e">
        <f t="shared" si="185"/>
        <v>#N/A</v>
      </c>
      <c r="T66" s="365" t="e">
        <f t="shared" si="186"/>
        <v>#N/A</v>
      </c>
      <c r="U66" s="364" t="e">
        <f t="shared" si="187"/>
        <v>#N/A</v>
      </c>
      <c r="V66" s="364" t="e">
        <f t="shared" si="188"/>
        <v>#N/A</v>
      </c>
      <c r="W66" s="364" t="e">
        <f t="shared" si="189"/>
        <v>#N/A</v>
      </c>
      <c r="X66" s="364" t="e">
        <f t="shared" si="190"/>
        <v>#N/A</v>
      </c>
      <c r="Y66" s="364" t="e">
        <f t="shared" si="191"/>
        <v>#N/A</v>
      </c>
      <c r="Z66" s="366"/>
      <c r="AA66" s="362" t="e">
        <f t="shared" si="192"/>
        <v>#N/A</v>
      </c>
      <c r="AB66" s="362" t="e">
        <f t="shared" si="193"/>
        <v>#N/A</v>
      </c>
      <c r="AC66" s="362">
        <v>0</v>
      </c>
      <c r="AD66" s="361">
        <v>0</v>
      </c>
      <c r="AE66" s="361">
        <v>0</v>
      </c>
      <c r="AF66" s="367">
        <v>0</v>
      </c>
      <c r="AG66" s="367"/>
      <c r="AH66" s="362" t="e">
        <f t="shared" si="194"/>
        <v>#N/A</v>
      </c>
      <c r="AI66" s="362" t="e">
        <f t="shared" si="195"/>
        <v>#N/A</v>
      </c>
      <c r="AJ66" s="362"/>
    </row>
    <row r="67" spans="1:36" hidden="1">
      <c r="A67" s="335"/>
      <c r="B67" s="355">
        <v>9</v>
      </c>
      <c r="C67" s="356"/>
      <c r="D67" s="357"/>
      <c r="E67" s="358"/>
      <c r="F67" s="359"/>
      <c r="G67" s="360">
        <f t="shared" si="179"/>
        <v>0</v>
      </c>
      <c r="H67" s="361">
        <v>0</v>
      </c>
      <c r="I67" s="361">
        <f t="shared" si="180"/>
        <v>0</v>
      </c>
      <c r="J67" s="361">
        <v>0</v>
      </c>
      <c r="K67" s="361">
        <v>0</v>
      </c>
      <c r="L67" s="361">
        <v>0</v>
      </c>
      <c r="M67" s="361">
        <v>0</v>
      </c>
      <c r="N67" s="362">
        <f t="shared" si="181"/>
        <v>0</v>
      </c>
      <c r="O67" s="363"/>
      <c r="P67" s="364">
        <f t="shared" si="182"/>
        <v>0</v>
      </c>
      <c r="Q67" s="364">
        <f t="shared" si="183"/>
        <v>0</v>
      </c>
      <c r="R67" s="364" t="e">
        <f t="shared" si="184"/>
        <v>#N/A</v>
      </c>
      <c r="S67" s="364" t="e">
        <f t="shared" si="185"/>
        <v>#N/A</v>
      </c>
      <c r="T67" s="365" t="e">
        <f t="shared" si="186"/>
        <v>#N/A</v>
      </c>
      <c r="U67" s="364" t="e">
        <f t="shared" si="187"/>
        <v>#N/A</v>
      </c>
      <c r="V67" s="364" t="e">
        <f t="shared" si="188"/>
        <v>#N/A</v>
      </c>
      <c r="W67" s="364" t="e">
        <f t="shared" si="189"/>
        <v>#N/A</v>
      </c>
      <c r="X67" s="364" t="e">
        <f t="shared" si="190"/>
        <v>#N/A</v>
      </c>
      <c r="Y67" s="364" t="e">
        <f t="shared" si="191"/>
        <v>#N/A</v>
      </c>
      <c r="Z67" s="366"/>
      <c r="AA67" s="362" t="e">
        <f t="shared" si="192"/>
        <v>#N/A</v>
      </c>
      <c r="AB67" s="362" t="e">
        <f t="shared" si="193"/>
        <v>#N/A</v>
      </c>
      <c r="AC67" s="362">
        <v>0</v>
      </c>
      <c r="AD67" s="361">
        <v>0</v>
      </c>
      <c r="AE67" s="361">
        <v>0</v>
      </c>
      <c r="AF67" s="367">
        <v>0</v>
      </c>
      <c r="AG67" s="367"/>
      <c r="AH67" s="362" t="e">
        <f t="shared" si="194"/>
        <v>#N/A</v>
      </c>
      <c r="AI67" s="362" t="e">
        <f t="shared" si="195"/>
        <v>#N/A</v>
      </c>
      <c r="AJ67" s="362"/>
    </row>
    <row r="68" spans="1:36" hidden="1">
      <c r="A68" s="335"/>
      <c r="B68" s="355">
        <v>10</v>
      </c>
      <c r="C68" s="356"/>
      <c r="D68" s="357"/>
      <c r="E68" s="358">
        <v>15</v>
      </c>
      <c r="F68" s="359">
        <v>91.6</v>
      </c>
      <c r="G68" s="360">
        <f t="shared" si="179"/>
        <v>1374</v>
      </c>
      <c r="H68" s="361">
        <v>0</v>
      </c>
      <c r="I68" s="361">
        <f t="shared" si="180"/>
        <v>0</v>
      </c>
      <c r="J68" s="361">
        <v>0</v>
      </c>
      <c r="K68" s="361">
        <v>0</v>
      </c>
      <c r="L68" s="361">
        <v>0</v>
      </c>
      <c r="M68" s="361">
        <v>0</v>
      </c>
      <c r="N68" s="362">
        <f t="shared" si="181"/>
        <v>1374</v>
      </c>
      <c r="O68" s="363"/>
      <c r="P68" s="364">
        <f t="shared" si="182"/>
        <v>0</v>
      </c>
      <c r="Q68" s="364">
        <f t="shared" si="183"/>
        <v>1374</v>
      </c>
      <c r="R68" s="364">
        <f t="shared" si="184"/>
        <v>248.04</v>
      </c>
      <c r="S68" s="364">
        <f t="shared" si="185"/>
        <v>1125.96</v>
      </c>
      <c r="T68" s="365">
        <f t="shared" si="186"/>
        <v>6.4000000000000001E-2</v>
      </c>
      <c r="U68" s="364">
        <f t="shared" si="187"/>
        <v>72.061440000000005</v>
      </c>
      <c r="V68" s="364">
        <f t="shared" si="188"/>
        <v>4.76</v>
      </c>
      <c r="W68" s="364">
        <f t="shared" si="189"/>
        <v>76.82144000000001</v>
      </c>
      <c r="X68" s="364">
        <f t="shared" si="190"/>
        <v>203.31</v>
      </c>
      <c r="Y68" s="364">
        <f t="shared" si="191"/>
        <v>-126.48855999999999</v>
      </c>
      <c r="Z68" s="366"/>
      <c r="AA68" s="362">
        <f t="shared" si="192"/>
        <v>126.48855999999999</v>
      </c>
      <c r="AB68" s="362">
        <f t="shared" si="193"/>
        <v>0</v>
      </c>
      <c r="AC68" s="362">
        <v>0</v>
      </c>
      <c r="AD68" s="361">
        <v>0</v>
      </c>
      <c r="AE68" s="361">
        <v>0</v>
      </c>
      <c r="AF68" s="367">
        <v>0</v>
      </c>
      <c r="AG68" s="367"/>
      <c r="AH68" s="362">
        <f t="shared" si="194"/>
        <v>0</v>
      </c>
      <c r="AI68" s="362">
        <f t="shared" si="195"/>
        <v>1500.48856</v>
      </c>
      <c r="AJ68" s="362"/>
    </row>
    <row r="69" spans="1:36" hidden="1">
      <c r="A69" s="335"/>
      <c r="B69" s="355">
        <v>11</v>
      </c>
      <c r="C69" s="356"/>
      <c r="D69" s="357"/>
      <c r="E69" s="358"/>
      <c r="F69" s="359"/>
      <c r="G69" s="360">
        <f t="shared" si="179"/>
        <v>0</v>
      </c>
      <c r="H69" s="361">
        <v>0</v>
      </c>
      <c r="I69" s="361">
        <f t="shared" si="180"/>
        <v>0</v>
      </c>
      <c r="J69" s="361">
        <v>0</v>
      </c>
      <c r="K69" s="361">
        <v>0</v>
      </c>
      <c r="L69" s="361">
        <v>0</v>
      </c>
      <c r="M69" s="361">
        <v>0</v>
      </c>
      <c r="N69" s="362">
        <f t="shared" si="181"/>
        <v>0</v>
      </c>
      <c r="O69" s="363"/>
      <c r="P69" s="364">
        <f t="shared" si="182"/>
        <v>0</v>
      </c>
      <c r="Q69" s="364">
        <f t="shared" si="183"/>
        <v>0</v>
      </c>
      <c r="R69" s="364" t="e">
        <f t="shared" si="184"/>
        <v>#N/A</v>
      </c>
      <c r="S69" s="364" t="e">
        <f t="shared" si="185"/>
        <v>#N/A</v>
      </c>
      <c r="T69" s="365" t="e">
        <f t="shared" si="186"/>
        <v>#N/A</v>
      </c>
      <c r="U69" s="364" t="e">
        <f t="shared" si="187"/>
        <v>#N/A</v>
      </c>
      <c r="V69" s="364" t="e">
        <f t="shared" si="188"/>
        <v>#N/A</v>
      </c>
      <c r="W69" s="364" t="e">
        <f t="shared" si="189"/>
        <v>#N/A</v>
      </c>
      <c r="X69" s="364" t="e">
        <f t="shared" si="190"/>
        <v>#N/A</v>
      </c>
      <c r="Y69" s="364" t="e">
        <f t="shared" si="191"/>
        <v>#N/A</v>
      </c>
      <c r="Z69" s="366"/>
      <c r="AA69" s="362" t="e">
        <f t="shared" si="192"/>
        <v>#N/A</v>
      </c>
      <c r="AB69" s="362" t="e">
        <f t="shared" si="193"/>
        <v>#N/A</v>
      </c>
      <c r="AC69" s="362">
        <v>0</v>
      </c>
      <c r="AD69" s="361">
        <v>0</v>
      </c>
      <c r="AE69" s="361">
        <v>0</v>
      </c>
      <c r="AF69" s="367">
        <v>0</v>
      </c>
      <c r="AG69" s="367"/>
      <c r="AH69" s="362" t="e">
        <f t="shared" si="194"/>
        <v>#N/A</v>
      </c>
      <c r="AI69" s="362" t="e">
        <f t="shared" si="195"/>
        <v>#N/A</v>
      </c>
      <c r="AJ69" s="362"/>
    </row>
    <row r="70" spans="1:36" hidden="1">
      <c r="A70" s="335"/>
      <c r="B70" s="355">
        <v>12</v>
      </c>
      <c r="C70" s="356"/>
      <c r="D70" s="357"/>
      <c r="E70" s="358"/>
      <c r="F70" s="359"/>
      <c r="G70" s="360">
        <f t="shared" si="179"/>
        <v>0</v>
      </c>
      <c r="H70" s="361">
        <v>0</v>
      </c>
      <c r="I70" s="361">
        <f t="shared" si="180"/>
        <v>0</v>
      </c>
      <c r="J70" s="361">
        <v>0</v>
      </c>
      <c r="K70" s="361">
        <v>0</v>
      </c>
      <c r="L70" s="361">
        <v>0</v>
      </c>
      <c r="M70" s="361">
        <v>0</v>
      </c>
      <c r="N70" s="362">
        <f t="shared" si="181"/>
        <v>0</v>
      </c>
      <c r="O70" s="363"/>
      <c r="P70" s="364">
        <f t="shared" si="182"/>
        <v>0</v>
      </c>
      <c r="Q70" s="364">
        <f t="shared" si="183"/>
        <v>0</v>
      </c>
      <c r="R70" s="364" t="e">
        <f t="shared" si="184"/>
        <v>#N/A</v>
      </c>
      <c r="S70" s="364" t="e">
        <f t="shared" si="185"/>
        <v>#N/A</v>
      </c>
      <c r="T70" s="365" t="e">
        <f t="shared" si="186"/>
        <v>#N/A</v>
      </c>
      <c r="U70" s="364" t="e">
        <f t="shared" si="187"/>
        <v>#N/A</v>
      </c>
      <c r="V70" s="364" t="e">
        <f t="shared" si="188"/>
        <v>#N/A</v>
      </c>
      <c r="W70" s="364" t="e">
        <f t="shared" si="189"/>
        <v>#N/A</v>
      </c>
      <c r="X70" s="364" t="e">
        <f t="shared" si="190"/>
        <v>#N/A</v>
      </c>
      <c r="Y70" s="364" t="e">
        <f t="shared" si="191"/>
        <v>#N/A</v>
      </c>
      <c r="Z70" s="366"/>
      <c r="AA70" s="362" t="e">
        <f t="shared" si="192"/>
        <v>#N/A</v>
      </c>
      <c r="AB70" s="362" t="e">
        <f t="shared" si="193"/>
        <v>#N/A</v>
      </c>
      <c r="AC70" s="362">
        <v>0</v>
      </c>
      <c r="AD70" s="361">
        <v>0</v>
      </c>
      <c r="AE70" s="361">
        <v>0</v>
      </c>
      <c r="AF70" s="367">
        <v>0</v>
      </c>
      <c r="AG70" s="367"/>
      <c r="AH70" s="362" t="e">
        <f t="shared" si="194"/>
        <v>#N/A</v>
      </c>
      <c r="AI70" s="362" t="e">
        <f t="shared" si="195"/>
        <v>#N/A</v>
      </c>
      <c r="AJ70" s="362"/>
    </row>
    <row r="71" spans="1:36" hidden="1">
      <c r="A71" s="335"/>
      <c r="B71" s="355">
        <v>13</v>
      </c>
      <c r="C71" s="356"/>
      <c r="D71" s="357"/>
      <c r="E71" s="358"/>
      <c r="F71" s="359"/>
      <c r="G71" s="360">
        <f t="shared" si="179"/>
        <v>0</v>
      </c>
      <c r="H71" s="361">
        <v>0</v>
      </c>
      <c r="I71" s="361">
        <f t="shared" si="180"/>
        <v>0</v>
      </c>
      <c r="J71" s="361">
        <v>0</v>
      </c>
      <c r="K71" s="361">
        <v>0</v>
      </c>
      <c r="L71" s="361">
        <v>0</v>
      </c>
      <c r="M71" s="361">
        <v>0</v>
      </c>
      <c r="N71" s="362">
        <f t="shared" si="181"/>
        <v>0</v>
      </c>
      <c r="O71" s="363"/>
      <c r="P71" s="364">
        <f t="shared" si="182"/>
        <v>0</v>
      </c>
      <c r="Q71" s="364">
        <f t="shared" si="183"/>
        <v>0</v>
      </c>
      <c r="R71" s="364" t="e">
        <f t="shared" si="184"/>
        <v>#N/A</v>
      </c>
      <c r="S71" s="364" t="e">
        <f t="shared" si="185"/>
        <v>#N/A</v>
      </c>
      <c r="T71" s="365" t="e">
        <f t="shared" si="186"/>
        <v>#N/A</v>
      </c>
      <c r="U71" s="364" t="e">
        <f t="shared" si="187"/>
        <v>#N/A</v>
      </c>
      <c r="V71" s="364" t="e">
        <f t="shared" si="188"/>
        <v>#N/A</v>
      </c>
      <c r="W71" s="364" t="e">
        <f t="shared" si="189"/>
        <v>#N/A</v>
      </c>
      <c r="X71" s="364" t="e">
        <f t="shared" si="190"/>
        <v>#N/A</v>
      </c>
      <c r="Y71" s="364" t="e">
        <f t="shared" si="191"/>
        <v>#N/A</v>
      </c>
      <c r="Z71" s="366"/>
      <c r="AA71" s="362" t="e">
        <f t="shared" si="192"/>
        <v>#N/A</v>
      </c>
      <c r="AB71" s="362" t="e">
        <f t="shared" si="193"/>
        <v>#N/A</v>
      </c>
      <c r="AC71" s="362">
        <v>0</v>
      </c>
      <c r="AD71" s="361">
        <v>0</v>
      </c>
      <c r="AE71" s="361">
        <v>0</v>
      </c>
      <c r="AF71" s="367">
        <v>0</v>
      </c>
      <c r="AG71" s="367"/>
      <c r="AH71" s="362" t="e">
        <f t="shared" si="194"/>
        <v>#N/A</v>
      </c>
      <c r="AI71" s="362" t="e">
        <f t="shared" si="195"/>
        <v>#N/A</v>
      </c>
      <c r="AJ71" s="362"/>
    </row>
    <row r="72" spans="1:36" hidden="1">
      <c r="A72" s="335"/>
      <c r="B72" s="355">
        <v>14</v>
      </c>
      <c r="C72" s="356"/>
      <c r="D72" s="357"/>
      <c r="E72" s="358"/>
      <c r="F72" s="359"/>
      <c r="G72" s="360">
        <f t="shared" si="179"/>
        <v>0</v>
      </c>
      <c r="H72" s="361">
        <v>0</v>
      </c>
      <c r="I72" s="361">
        <f t="shared" si="180"/>
        <v>0</v>
      </c>
      <c r="J72" s="361">
        <v>0</v>
      </c>
      <c r="K72" s="361">
        <v>0</v>
      </c>
      <c r="L72" s="361">
        <v>0</v>
      </c>
      <c r="M72" s="361">
        <v>0</v>
      </c>
      <c r="N72" s="362">
        <f t="shared" si="181"/>
        <v>0</v>
      </c>
      <c r="O72" s="363"/>
      <c r="P72" s="364">
        <f t="shared" si="182"/>
        <v>0</v>
      </c>
      <c r="Q72" s="364">
        <f t="shared" si="183"/>
        <v>0</v>
      </c>
      <c r="R72" s="364" t="e">
        <f t="shared" si="184"/>
        <v>#N/A</v>
      </c>
      <c r="S72" s="364" t="e">
        <f t="shared" si="185"/>
        <v>#N/A</v>
      </c>
      <c r="T72" s="365" t="e">
        <f t="shared" si="186"/>
        <v>#N/A</v>
      </c>
      <c r="U72" s="364" t="e">
        <f t="shared" si="187"/>
        <v>#N/A</v>
      </c>
      <c r="V72" s="364" t="e">
        <f t="shared" si="188"/>
        <v>#N/A</v>
      </c>
      <c r="W72" s="364" t="e">
        <f t="shared" si="189"/>
        <v>#N/A</v>
      </c>
      <c r="X72" s="364" t="e">
        <f t="shared" si="190"/>
        <v>#N/A</v>
      </c>
      <c r="Y72" s="364" t="e">
        <f t="shared" si="191"/>
        <v>#N/A</v>
      </c>
      <c r="Z72" s="366"/>
      <c r="AA72" s="362" t="e">
        <f t="shared" si="192"/>
        <v>#N/A</v>
      </c>
      <c r="AB72" s="362" t="e">
        <f t="shared" si="193"/>
        <v>#N/A</v>
      </c>
      <c r="AC72" s="362">
        <v>0</v>
      </c>
      <c r="AD72" s="361">
        <v>0</v>
      </c>
      <c r="AE72" s="361">
        <v>0</v>
      </c>
      <c r="AF72" s="367">
        <v>0</v>
      </c>
      <c r="AG72" s="367"/>
      <c r="AH72" s="362" t="e">
        <f t="shared" si="194"/>
        <v>#N/A</v>
      </c>
      <c r="AI72" s="362" t="e">
        <f t="shared" si="195"/>
        <v>#N/A</v>
      </c>
      <c r="AJ72" s="362"/>
    </row>
    <row r="73" spans="1:36" hidden="1">
      <c r="A73" s="335"/>
      <c r="B73" s="355">
        <v>15</v>
      </c>
      <c r="C73" s="356"/>
      <c r="D73" s="357"/>
      <c r="E73" s="358">
        <v>15</v>
      </c>
      <c r="F73" s="359"/>
      <c r="G73" s="360">
        <f t="shared" si="179"/>
        <v>0</v>
      </c>
      <c r="H73" s="361">
        <v>0</v>
      </c>
      <c r="I73" s="361">
        <f t="shared" si="180"/>
        <v>0</v>
      </c>
      <c r="J73" s="361">
        <v>0</v>
      </c>
      <c r="K73" s="361">
        <v>0</v>
      </c>
      <c r="L73" s="361">
        <v>0</v>
      </c>
      <c r="M73" s="361">
        <v>0</v>
      </c>
      <c r="N73" s="362">
        <f t="shared" si="181"/>
        <v>0</v>
      </c>
      <c r="O73" s="363"/>
      <c r="P73" s="364">
        <f t="shared" si="182"/>
        <v>0</v>
      </c>
      <c r="Q73" s="364">
        <f t="shared" si="183"/>
        <v>0</v>
      </c>
      <c r="R73" s="364" t="e">
        <f t="shared" si="184"/>
        <v>#N/A</v>
      </c>
      <c r="S73" s="364" t="e">
        <f t="shared" si="185"/>
        <v>#N/A</v>
      </c>
      <c r="T73" s="365" t="e">
        <f t="shared" si="186"/>
        <v>#N/A</v>
      </c>
      <c r="U73" s="364" t="e">
        <f t="shared" si="187"/>
        <v>#N/A</v>
      </c>
      <c r="V73" s="364" t="e">
        <f t="shared" si="188"/>
        <v>#N/A</v>
      </c>
      <c r="W73" s="364" t="e">
        <f t="shared" si="189"/>
        <v>#N/A</v>
      </c>
      <c r="X73" s="364" t="e">
        <f t="shared" si="190"/>
        <v>#N/A</v>
      </c>
      <c r="Y73" s="364" t="e">
        <f t="shared" si="191"/>
        <v>#N/A</v>
      </c>
      <c r="Z73" s="366"/>
      <c r="AA73" s="362" t="e">
        <f t="shared" si="192"/>
        <v>#N/A</v>
      </c>
      <c r="AB73" s="362" t="e">
        <f t="shared" si="193"/>
        <v>#N/A</v>
      </c>
      <c r="AC73" s="362">
        <v>0</v>
      </c>
      <c r="AD73" s="361">
        <v>0</v>
      </c>
      <c r="AE73" s="361">
        <v>0</v>
      </c>
      <c r="AF73" s="367">
        <v>0</v>
      </c>
      <c r="AG73" s="367"/>
      <c r="AH73" s="362" t="e">
        <f t="shared" si="194"/>
        <v>#N/A</v>
      </c>
      <c r="AI73" s="362" t="e">
        <f t="shared" si="195"/>
        <v>#N/A</v>
      </c>
      <c r="AJ73" s="362"/>
    </row>
    <row r="74" spans="1:36" hidden="1">
      <c r="A74" s="335"/>
      <c r="B74" s="355">
        <v>16</v>
      </c>
      <c r="C74" s="356"/>
      <c r="D74" s="357"/>
      <c r="E74" s="358">
        <v>15</v>
      </c>
      <c r="F74" s="359"/>
      <c r="G74" s="360">
        <f t="shared" si="179"/>
        <v>0</v>
      </c>
      <c r="H74" s="361">
        <v>0</v>
      </c>
      <c r="I74" s="361">
        <f t="shared" si="180"/>
        <v>0</v>
      </c>
      <c r="J74" s="361">
        <v>0</v>
      </c>
      <c r="K74" s="361">
        <v>0</v>
      </c>
      <c r="L74" s="361">
        <v>0</v>
      </c>
      <c r="M74" s="361">
        <v>0</v>
      </c>
      <c r="N74" s="362">
        <f t="shared" si="181"/>
        <v>0</v>
      </c>
      <c r="O74" s="363"/>
      <c r="P74" s="364">
        <f t="shared" si="182"/>
        <v>0</v>
      </c>
      <c r="Q74" s="364">
        <f t="shared" si="183"/>
        <v>0</v>
      </c>
      <c r="R74" s="364" t="e">
        <f t="shared" si="184"/>
        <v>#N/A</v>
      </c>
      <c r="S74" s="364" t="e">
        <f t="shared" si="185"/>
        <v>#N/A</v>
      </c>
      <c r="T74" s="365" t="e">
        <f t="shared" si="186"/>
        <v>#N/A</v>
      </c>
      <c r="U74" s="364" t="e">
        <f t="shared" si="187"/>
        <v>#N/A</v>
      </c>
      <c r="V74" s="364" t="e">
        <f t="shared" si="188"/>
        <v>#N/A</v>
      </c>
      <c r="W74" s="364" t="e">
        <f t="shared" si="189"/>
        <v>#N/A</v>
      </c>
      <c r="X74" s="364" t="e">
        <f t="shared" si="190"/>
        <v>#N/A</v>
      </c>
      <c r="Y74" s="364" t="e">
        <f t="shared" si="191"/>
        <v>#N/A</v>
      </c>
      <c r="Z74" s="366"/>
      <c r="AA74" s="362" t="e">
        <f t="shared" si="192"/>
        <v>#N/A</v>
      </c>
      <c r="AB74" s="362" t="e">
        <f t="shared" si="193"/>
        <v>#N/A</v>
      </c>
      <c r="AC74" s="362">
        <v>0</v>
      </c>
      <c r="AD74" s="361">
        <v>0</v>
      </c>
      <c r="AE74" s="361">
        <v>0</v>
      </c>
      <c r="AF74" s="367">
        <v>0</v>
      </c>
      <c r="AG74" s="367"/>
      <c r="AH74" s="362" t="e">
        <f t="shared" si="194"/>
        <v>#N/A</v>
      </c>
      <c r="AI74" s="362" t="e">
        <f t="shared" si="195"/>
        <v>#N/A</v>
      </c>
      <c r="AJ74" s="362"/>
    </row>
    <row r="75" spans="1:36" hidden="1">
      <c r="A75" s="335"/>
      <c r="B75" s="355">
        <v>17</v>
      </c>
      <c r="C75" s="356"/>
      <c r="D75" s="357"/>
      <c r="E75" s="358">
        <v>15</v>
      </c>
      <c r="F75" s="359"/>
      <c r="G75" s="360">
        <f t="shared" si="179"/>
        <v>0</v>
      </c>
      <c r="H75" s="361">
        <v>0</v>
      </c>
      <c r="I75" s="361">
        <f t="shared" si="180"/>
        <v>0</v>
      </c>
      <c r="J75" s="361">
        <v>0</v>
      </c>
      <c r="K75" s="361">
        <v>0</v>
      </c>
      <c r="L75" s="361">
        <v>0</v>
      </c>
      <c r="M75" s="361">
        <v>0</v>
      </c>
      <c r="N75" s="362">
        <f t="shared" si="181"/>
        <v>0</v>
      </c>
      <c r="O75" s="363"/>
      <c r="P75" s="364">
        <f t="shared" si="182"/>
        <v>0</v>
      </c>
      <c r="Q75" s="364">
        <f t="shared" si="183"/>
        <v>0</v>
      </c>
      <c r="R75" s="364" t="e">
        <f t="shared" si="184"/>
        <v>#N/A</v>
      </c>
      <c r="S75" s="364" t="e">
        <f t="shared" si="185"/>
        <v>#N/A</v>
      </c>
      <c r="T75" s="365" t="e">
        <f t="shared" si="186"/>
        <v>#N/A</v>
      </c>
      <c r="U75" s="364" t="e">
        <f t="shared" si="187"/>
        <v>#N/A</v>
      </c>
      <c r="V75" s="364" t="e">
        <f t="shared" si="188"/>
        <v>#N/A</v>
      </c>
      <c r="W75" s="364" t="e">
        <f t="shared" si="189"/>
        <v>#N/A</v>
      </c>
      <c r="X75" s="364" t="e">
        <f t="shared" si="190"/>
        <v>#N/A</v>
      </c>
      <c r="Y75" s="364" t="e">
        <f t="shared" si="191"/>
        <v>#N/A</v>
      </c>
      <c r="Z75" s="366"/>
      <c r="AA75" s="362" t="e">
        <f t="shared" si="192"/>
        <v>#N/A</v>
      </c>
      <c r="AB75" s="362" t="e">
        <f t="shared" si="193"/>
        <v>#N/A</v>
      </c>
      <c r="AC75" s="362">
        <v>0</v>
      </c>
      <c r="AD75" s="361">
        <v>0</v>
      </c>
      <c r="AE75" s="361">
        <v>0</v>
      </c>
      <c r="AF75" s="367">
        <v>0</v>
      </c>
      <c r="AG75" s="367"/>
      <c r="AH75" s="362" t="e">
        <f t="shared" si="194"/>
        <v>#N/A</v>
      </c>
      <c r="AI75" s="362" t="e">
        <f t="shared" si="195"/>
        <v>#N/A</v>
      </c>
      <c r="AJ75" s="362"/>
    </row>
    <row r="76" spans="1:36" hidden="1">
      <c r="A76" s="335"/>
      <c r="B76" s="355">
        <v>18</v>
      </c>
      <c r="C76" s="356"/>
      <c r="D76" s="357"/>
      <c r="E76" s="358">
        <v>15</v>
      </c>
      <c r="F76" s="359"/>
      <c r="G76" s="360">
        <f t="shared" si="179"/>
        <v>0</v>
      </c>
      <c r="H76" s="361">
        <v>0</v>
      </c>
      <c r="I76" s="361">
        <f t="shared" si="180"/>
        <v>0</v>
      </c>
      <c r="J76" s="361">
        <v>0</v>
      </c>
      <c r="K76" s="361">
        <v>0</v>
      </c>
      <c r="L76" s="361">
        <v>0</v>
      </c>
      <c r="M76" s="361">
        <v>0</v>
      </c>
      <c r="N76" s="362">
        <f t="shared" si="181"/>
        <v>0</v>
      </c>
      <c r="O76" s="363"/>
      <c r="P76" s="364">
        <f t="shared" si="182"/>
        <v>0</v>
      </c>
      <c r="Q76" s="364">
        <f t="shared" si="183"/>
        <v>0</v>
      </c>
      <c r="R76" s="364" t="e">
        <f t="shared" si="184"/>
        <v>#N/A</v>
      </c>
      <c r="S76" s="364" t="e">
        <f t="shared" si="185"/>
        <v>#N/A</v>
      </c>
      <c r="T76" s="365" t="e">
        <f t="shared" si="186"/>
        <v>#N/A</v>
      </c>
      <c r="U76" s="364" t="e">
        <f t="shared" si="187"/>
        <v>#N/A</v>
      </c>
      <c r="V76" s="364" t="e">
        <f t="shared" si="188"/>
        <v>#N/A</v>
      </c>
      <c r="W76" s="364" t="e">
        <f t="shared" si="189"/>
        <v>#N/A</v>
      </c>
      <c r="X76" s="364" t="e">
        <f t="shared" si="190"/>
        <v>#N/A</v>
      </c>
      <c r="Y76" s="364" t="e">
        <f t="shared" si="191"/>
        <v>#N/A</v>
      </c>
      <c r="Z76" s="366"/>
      <c r="AA76" s="362" t="e">
        <f t="shared" si="192"/>
        <v>#N/A</v>
      </c>
      <c r="AB76" s="362" t="e">
        <f t="shared" si="193"/>
        <v>#N/A</v>
      </c>
      <c r="AC76" s="362">
        <v>0</v>
      </c>
      <c r="AD76" s="361">
        <v>0</v>
      </c>
      <c r="AE76" s="361">
        <v>0</v>
      </c>
      <c r="AF76" s="367">
        <v>0</v>
      </c>
      <c r="AG76" s="367"/>
      <c r="AH76" s="362" t="e">
        <f t="shared" si="194"/>
        <v>#N/A</v>
      </c>
      <c r="AI76" s="362" t="e">
        <f t="shared" si="195"/>
        <v>#N/A</v>
      </c>
      <c r="AJ76" s="362"/>
    </row>
    <row r="77" spans="1:36" hidden="1">
      <c r="A77" s="335"/>
      <c r="B77" s="355">
        <v>19</v>
      </c>
      <c r="C77" s="356"/>
      <c r="D77" s="357"/>
      <c r="E77" s="358">
        <v>15</v>
      </c>
      <c r="F77" s="359"/>
      <c r="G77" s="360">
        <f t="shared" si="179"/>
        <v>0</v>
      </c>
      <c r="H77" s="361">
        <v>0</v>
      </c>
      <c r="I77" s="361">
        <f t="shared" si="180"/>
        <v>0</v>
      </c>
      <c r="J77" s="361">
        <v>0</v>
      </c>
      <c r="K77" s="361">
        <v>0</v>
      </c>
      <c r="L77" s="361">
        <v>0</v>
      </c>
      <c r="M77" s="361">
        <v>0</v>
      </c>
      <c r="N77" s="362">
        <f t="shared" si="181"/>
        <v>0</v>
      </c>
      <c r="O77" s="363"/>
      <c r="P77" s="364">
        <f t="shared" si="182"/>
        <v>0</v>
      </c>
      <c r="Q77" s="364">
        <f t="shared" si="183"/>
        <v>0</v>
      </c>
      <c r="R77" s="364" t="e">
        <f t="shared" si="184"/>
        <v>#N/A</v>
      </c>
      <c r="S77" s="364" t="e">
        <f t="shared" si="185"/>
        <v>#N/A</v>
      </c>
      <c r="T77" s="365" t="e">
        <f t="shared" si="186"/>
        <v>#N/A</v>
      </c>
      <c r="U77" s="364" t="e">
        <f t="shared" si="187"/>
        <v>#N/A</v>
      </c>
      <c r="V77" s="364" t="e">
        <f t="shared" si="188"/>
        <v>#N/A</v>
      </c>
      <c r="W77" s="364" t="e">
        <f t="shared" si="189"/>
        <v>#N/A</v>
      </c>
      <c r="X77" s="364" t="e">
        <f t="shared" si="190"/>
        <v>#N/A</v>
      </c>
      <c r="Y77" s="364" t="e">
        <f t="shared" si="191"/>
        <v>#N/A</v>
      </c>
      <c r="Z77" s="366"/>
      <c r="AA77" s="362" t="e">
        <f t="shared" si="192"/>
        <v>#N/A</v>
      </c>
      <c r="AB77" s="362" t="e">
        <f t="shared" si="193"/>
        <v>#N/A</v>
      </c>
      <c r="AC77" s="362">
        <v>0</v>
      </c>
      <c r="AD77" s="361">
        <v>0</v>
      </c>
      <c r="AE77" s="361">
        <v>0</v>
      </c>
      <c r="AF77" s="367">
        <v>0</v>
      </c>
      <c r="AG77" s="367"/>
      <c r="AH77" s="362" t="e">
        <f t="shared" si="194"/>
        <v>#N/A</v>
      </c>
      <c r="AI77" s="362" t="e">
        <f t="shared" si="195"/>
        <v>#N/A</v>
      </c>
      <c r="AJ77" s="362"/>
    </row>
    <row r="78" spans="1:36" hidden="1">
      <c r="A78" s="335"/>
      <c r="B78" s="355">
        <v>20</v>
      </c>
      <c r="C78" s="356"/>
      <c r="D78" s="357"/>
      <c r="E78" s="358">
        <v>15</v>
      </c>
      <c r="F78" s="359"/>
      <c r="G78" s="360">
        <f t="shared" si="179"/>
        <v>0</v>
      </c>
      <c r="H78" s="361">
        <v>0</v>
      </c>
      <c r="I78" s="361">
        <f t="shared" si="180"/>
        <v>0</v>
      </c>
      <c r="J78" s="361">
        <v>0</v>
      </c>
      <c r="K78" s="361">
        <v>0</v>
      </c>
      <c r="L78" s="361">
        <v>0</v>
      </c>
      <c r="M78" s="361">
        <v>0</v>
      </c>
      <c r="N78" s="362">
        <f t="shared" si="181"/>
        <v>0</v>
      </c>
      <c r="O78" s="363"/>
      <c r="P78" s="364">
        <f t="shared" si="182"/>
        <v>0</v>
      </c>
      <c r="Q78" s="364">
        <f t="shared" si="183"/>
        <v>0</v>
      </c>
      <c r="R78" s="364" t="e">
        <f t="shared" si="184"/>
        <v>#N/A</v>
      </c>
      <c r="S78" s="364" t="e">
        <f t="shared" si="185"/>
        <v>#N/A</v>
      </c>
      <c r="T78" s="365" t="e">
        <f t="shared" si="186"/>
        <v>#N/A</v>
      </c>
      <c r="U78" s="364" t="e">
        <f t="shared" si="187"/>
        <v>#N/A</v>
      </c>
      <c r="V78" s="364" t="e">
        <f t="shared" si="188"/>
        <v>#N/A</v>
      </c>
      <c r="W78" s="364" t="e">
        <f t="shared" si="189"/>
        <v>#N/A</v>
      </c>
      <c r="X78" s="364" t="e">
        <f t="shared" si="190"/>
        <v>#N/A</v>
      </c>
      <c r="Y78" s="364" t="e">
        <f t="shared" si="191"/>
        <v>#N/A</v>
      </c>
      <c r="Z78" s="366"/>
      <c r="AA78" s="362" t="e">
        <f t="shared" si="192"/>
        <v>#N/A</v>
      </c>
      <c r="AB78" s="362" t="e">
        <f t="shared" si="193"/>
        <v>#N/A</v>
      </c>
      <c r="AC78" s="362">
        <v>0</v>
      </c>
      <c r="AD78" s="361">
        <v>0</v>
      </c>
      <c r="AE78" s="361">
        <v>0</v>
      </c>
      <c r="AF78" s="367">
        <v>0</v>
      </c>
      <c r="AG78" s="367"/>
      <c r="AH78" s="362" t="e">
        <f t="shared" si="194"/>
        <v>#N/A</v>
      </c>
      <c r="AI78" s="362" t="e">
        <f t="shared" si="195"/>
        <v>#N/A</v>
      </c>
      <c r="AJ78" s="362"/>
    </row>
    <row r="79" spans="1:36" hidden="1">
      <c r="A79" s="335"/>
      <c r="B79" s="355">
        <v>21</v>
      </c>
      <c r="C79" s="356"/>
      <c r="D79" s="357"/>
      <c r="E79" s="358">
        <v>15</v>
      </c>
      <c r="F79" s="359"/>
      <c r="G79" s="360">
        <f t="shared" si="179"/>
        <v>0</v>
      </c>
      <c r="H79" s="361">
        <v>0</v>
      </c>
      <c r="I79" s="361">
        <f t="shared" si="180"/>
        <v>0</v>
      </c>
      <c r="J79" s="361">
        <v>0</v>
      </c>
      <c r="K79" s="361">
        <v>0</v>
      </c>
      <c r="L79" s="361">
        <v>0</v>
      </c>
      <c r="M79" s="361">
        <v>0</v>
      </c>
      <c r="N79" s="362">
        <f t="shared" si="181"/>
        <v>0</v>
      </c>
      <c r="O79" s="363"/>
      <c r="P79" s="364">
        <f t="shared" si="182"/>
        <v>0</v>
      </c>
      <c r="Q79" s="364">
        <f t="shared" si="183"/>
        <v>0</v>
      </c>
      <c r="R79" s="364" t="e">
        <f t="shared" si="184"/>
        <v>#N/A</v>
      </c>
      <c r="S79" s="364" t="e">
        <f t="shared" si="185"/>
        <v>#N/A</v>
      </c>
      <c r="T79" s="365" t="e">
        <f t="shared" si="186"/>
        <v>#N/A</v>
      </c>
      <c r="U79" s="364" t="e">
        <f t="shared" si="187"/>
        <v>#N/A</v>
      </c>
      <c r="V79" s="364" t="e">
        <f t="shared" si="188"/>
        <v>#N/A</v>
      </c>
      <c r="W79" s="364" t="e">
        <f t="shared" si="189"/>
        <v>#N/A</v>
      </c>
      <c r="X79" s="364" t="e">
        <f t="shared" si="190"/>
        <v>#N/A</v>
      </c>
      <c r="Y79" s="364" t="e">
        <f t="shared" si="191"/>
        <v>#N/A</v>
      </c>
      <c r="Z79" s="366"/>
      <c r="AA79" s="362" t="e">
        <f t="shared" si="192"/>
        <v>#N/A</v>
      </c>
      <c r="AB79" s="362" t="e">
        <f t="shared" si="193"/>
        <v>#N/A</v>
      </c>
      <c r="AC79" s="362">
        <v>0</v>
      </c>
      <c r="AD79" s="361">
        <v>0</v>
      </c>
      <c r="AE79" s="361">
        <v>0</v>
      </c>
      <c r="AF79" s="367">
        <v>0</v>
      </c>
      <c r="AG79" s="367"/>
      <c r="AH79" s="362" t="e">
        <f t="shared" si="194"/>
        <v>#N/A</v>
      </c>
      <c r="AI79" s="362" t="e">
        <f t="shared" si="195"/>
        <v>#N/A</v>
      </c>
      <c r="AJ79" s="362"/>
    </row>
    <row r="80" spans="1:36" hidden="1">
      <c r="A80" s="335"/>
      <c r="B80" s="355"/>
      <c r="C80" s="356"/>
      <c r="D80" s="357"/>
      <c r="E80" s="358"/>
      <c r="F80" s="359"/>
      <c r="G80" s="360"/>
      <c r="H80" s="361"/>
      <c r="I80" s="361"/>
      <c r="J80" s="361"/>
      <c r="K80" s="361"/>
      <c r="L80" s="361"/>
      <c r="M80" s="361"/>
      <c r="N80" s="362"/>
      <c r="O80" s="363"/>
      <c r="P80" s="364"/>
      <c r="Q80" s="364"/>
      <c r="R80" s="364"/>
      <c r="S80" s="364"/>
      <c r="T80" s="365"/>
      <c r="U80" s="364"/>
      <c r="V80" s="364"/>
      <c r="W80" s="364"/>
      <c r="X80" s="364"/>
      <c r="Y80" s="364"/>
      <c r="Z80" s="366"/>
      <c r="AA80" s="362"/>
      <c r="AB80" s="362"/>
      <c r="AC80" s="362"/>
      <c r="AD80" s="361"/>
      <c r="AE80" s="361"/>
      <c r="AF80" s="367"/>
      <c r="AG80" s="367"/>
      <c r="AH80" s="362"/>
      <c r="AI80" s="362"/>
      <c r="AJ80" s="362"/>
    </row>
    <row r="81" spans="1:36" hidden="1">
      <c r="A81" s="335"/>
      <c r="B81" s="368"/>
      <c r="C81" s="369"/>
      <c r="D81" s="369"/>
      <c r="E81" s="368"/>
      <c r="F81" s="370"/>
      <c r="G81" s="371"/>
      <c r="H81" s="372"/>
      <c r="I81" s="372"/>
      <c r="J81" s="372"/>
      <c r="K81" s="372"/>
      <c r="L81" s="372"/>
      <c r="M81" s="372"/>
      <c r="N81" s="372"/>
      <c r="O81" s="363"/>
      <c r="P81" s="373"/>
      <c r="Q81" s="374"/>
      <c r="R81" s="374"/>
      <c r="S81" s="374"/>
      <c r="T81" s="375"/>
      <c r="U81" s="374"/>
      <c r="V81" s="374"/>
      <c r="W81" s="374"/>
      <c r="X81" s="374"/>
      <c r="Y81" s="374"/>
      <c r="Z81" s="376"/>
      <c r="AA81" s="372"/>
      <c r="AB81" s="372"/>
      <c r="AC81" s="372"/>
      <c r="AD81" s="372"/>
      <c r="AE81" s="372"/>
      <c r="AF81" s="372"/>
      <c r="AG81" s="372"/>
      <c r="AH81" s="372"/>
      <c r="AI81" s="377"/>
      <c r="AJ81" s="377"/>
    </row>
    <row r="82" spans="1:36" hidden="1">
      <c r="A82" s="335"/>
      <c r="B82" s="378"/>
      <c r="C82" s="378"/>
      <c r="D82" s="378"/>
      <c r="E82" s="379"/>
      <c r="F82" s="378"/>
      <c r="G82" s="380"/>
      <c r="H82" s="380"/>
      <c r="I82" s="380"/>
      <c r="J82" s="380"/>
      <c r="K82" s="380"/>
      <c r="L82" s="380"/>
      <c r="M82" s="380"/>
      <c r="N82" s="380"/>
      <c r="O82" s="381"/>
      <c r="P82" s="382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3"/>
      <c r="AJ82" s="383"/>
    </row>
    <row r="83" spans="1:36" ht="12.75" hidden="1" thickBot="1">
      <c r="A83" s="335"/>
      <c r="B83" s="845" t="s">
        <v>51</v>
      </c>
      <c r="C83" s="846"/>
      <c r="D83" s="846"/>
      <c r="E83" s="846"/>
      <c r="F83" s="847"/>
      <c r="G83" s="384">
        <f t="shared" ref="G83:N83" si="196">SUM(G59:G82)</f>
        <v>9999</v>
      </c>
      <c r="H83" s="384">
        <f t="shared" si="196"/>
        <v>0</v>
      </c>
      <c r="I83" s="384">
        <f t="shared" si="196"/>
        <v>0</v>
      </c>
      <c r="J83" s="384">
        <f t="shared" si="196"/>
        <v>0</v>
      </c>
      <c r="K83" s="384">
        <f t="shared" si="196"/>
        <v>0</v>
      </c>
      <c r="L83" s="384">
        <f t="shared" si="196"/>
        <v>0</v>
      </c>
      <c r="M83" s="384">
        <f t="shared" si="196"/>
        <v>0</v>
      </c>
      <c r="N83" s="384">
        <f t="shared" si="196"/>
        <v>9999</v>
      </c>
      <c r="O83" s="385"/>
      <c r="P83" s="386">
        <f t="shared" ref="P83:Y83" si="197">SUM(P59:P82)</f>
        <v>0</v>
      </c>
      <c r="Q83" s="386">
        <f t="shared" si="197"/>
        <v>9999</v>
      </c>
      <c r="R83" s="386" t="e">
        <f t="shared" si="197"/>
        <v>#N/A</v>
      </c>
      <c r="S83" s="386" t="e">
        <f t="shared" si="197"/>
        <v>#N/A</v>
      </c>
      <c r="T83" s="386" t="e">
        <f t="shared" si="197"/>
        <v>#N/A</v>
      </c>
      <c r="U83" s="386" t="e">
        <f t="shared" si="197"/>
        <v>#N/A</v>
      </c>
      <c r="V83" s="386" t="e">
        <f t="shared" si="197"/>
        <v>#N/A</v>
      </c>
      <c r="W83" s="386" t="e">
        <f t="shared" si="197"/>
        <v>#N/A</v>
      </c>
      <c r="X83" s="386" t="e">
        <f t="shared" si="197"/>
        <v>#N/A</v>
      </c>
      <c r="Y83" s="386" t="e">
        <f t="shared" si="197"/>
        <v>#N/A</v>
      </c>
      <c r="Z83" s="385"/>
      <c r="AA83" s="384" t="e">
        <f t="shared" ref="AA83:AI83" si="198">SUM(AA59:AA82)</f>
        <v>#N/A</v>
      </c>
      <c r="AB83" s="384" t="e">
        <f t="shared" si="198"/>
        <v>#N/A</v>
      </c>
      <c r="AC83" s="384">
        <f t="shared" si="198"/>
        <v>0</v>
      </c>
      <c r="AD83" s="384">
        <f t="shared" si="198"/>
        <v>0</v>
      </c>
      <c r="AE83" s="384">
        <f t="shared" si="198"/>
        <v>0</v>
      </c>
      <c r="AF83" s="384">
        <f t="shared" si="198"/>
        <v>0</v>
      </c>
      <c r="AG83" s="384"/>
      <c r="AH83" s="384" t="e">
        <f t="shared" si="198"/>
        <v>#N/A</v>
      </c>
      <c r="AI83" s="384" t="e">
        <f t="shared" si="198"/>
        <v>#N/A</v>
      </c>
      <c r="AJ83" s="384"/>
    </row>
    <row r="84" spans="1:36" ht="12.75" hidden="1" thickTop="1"/>
  </sheetData>
  <mergeCells count="12">
    <mergeCell ref="B83:F83"/>
    <mergeCell ref="B2:AI2"/>
    <mergeCell ref="B3:AI3"/>
    <mergeCell ref="G4:N4"/>
    <mergeCell ref="R4:W4"/>
    <mergeCell ref="AB4:AH4"/>
    <mergeCell ref="B45:F45"/>
    <mergeCell ref="B53:AI53"/>
    <mergeCell ref="B54:AI54"/>
    <mergeCell ref="G55:N55"/>
    <mergeCell ref="R55:W55"/>
    <mergeCell ref="AB55:AH55"/>
  </mergeCells>
  <pageMargins left="0" right="0.23622047244094491" top="0" bottom="0" header="0.31496062992125984" footer="0.31496062992125984"/>
  <pageSetup paperSize="5" scale="36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31"/>
  <sheetViews>
    <sheetView topLeftCell="D1" workbookViewId="0">
      <selection activeCell="K9" sqref="K9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1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3" style="7" bestFit="1" customWidth="1"/>
    <col min="8" max="8" width="11.85546875" style="7" hidden="1" customWidth="1"/>
    <col min="9" max="9" width="12.140625" style="7" hidden="1" customWidth="1"/>
    <col min="10" max="10" width="11.28515625" style="7" bestFit="1" customWidth="1"/>
    <col min="11" max="11" width="7.85546875" style="7" bestFit="1" customWidth="1"/>
    <col min="12" max="12" width="12.7109375" style="7" hidden="1" customWidth="1"/>
    <col min="13" max="13" width="10.85546875" style="7" hidden="1" customWidth="1"/>
    <col min="14" max="14" width="14.570312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3.140625" style="7" hidden="1" customWidth="1"/>
    <col min="27" max="27" width="10.28515625" style="7" customWidth="1"/>
    <col min="28" max="28" width="8.5703125" style="7" bestFit="1" customWidth="1"/>
    <col min="29" max="29" width="11.28515625" style="7" hidden="1" customWidth="1"/>
    <col min="30" max="31" width="10.42578125" style="7" hidden="1" customWidth="1"/>
    <col min="32" max="32" width="10.5703125" style="7" bestFit="1" customWidth="1"/>
    <col min="33" max="33" width="11.140625" style="7" customWidth="1"/>
    <col min="34" max="34" width="14.42578125" style="7" bestFit="1" customWidth="1"/>
    <col min="35" max="35" width="34.285156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270"/>
      <c r="AJ2" s="7"/>
    </row>
    <row r="3" spans="1:38" s="140" customFormat="1">
      <c r="A3" s="7"/>
      <c r="B3" s="79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271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5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386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85"/>
      <c r="AB7" s="85"/>
      <c r="AC7" s="85"/>
      <c r="AD7" s="85"/>
      <c r="AE7" s="85"/>
      <c r="AF7" s="85"/>
      <c r="AG7" s="85"/>
      <c r="AH7" s="11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611" t="s">
        <v>473</v>
      </c>
      <c r="D8" s="389" t="s">
        <v>222</v>
      </c>
      <c r="E8" s="390">
        <v>15</v>
      </c>
      <c r="F8" s="391">
        <v>115</v>
      </c>
      <c r="G8" s="396">
        <f>E8*F8</f>
        <v>1725</v>
      </c>
      <c r="H8" s="397"/>
      <c r="I8" s="397"/>
      <c r="J8" s="397">
        <v>0</v>
      </c>
      <c r="K8" s="397">
        <v>0</v>
      </c>
      <c r="L8" s="397">
        <v>0</v>
      </c>
      <c r="M8" s="397">
        <v>0</v>
      </c>
      <c r="N8" s="396">
        <f>SUM(G8:M8)</f>
        <v>1725</v>
      </c>
      <c r="O8" s="404"/>
      <c r="P8" s="396">
        <f>IF(F8=47.16,0,IF(F8&gt;47.16,K8*0.5,0))</f>
        <v>0</v>
      </c>
      <c r="Q8" s="396">
        <f>G8+H8+I8+L8+P8+J8</f>
        <v>1725</v>
      </c>
      <c r="R8" s="396">
        <f>VLOOKUP(Q8,Tarifa1,1)</f>
        <v>248.04</v>
      </c>
      <c r="S8" s="396">
        <f>Q8-R8</f>
        <v>1476.96</v>
      </c>
      <c r="T8" s="405">
        <f>VLOOKUP(Q8,Tarifa1,3)</f>
        <v>6.4000000000000001E-2</v>
      </c>
      <c r="U8" s="396">
        <f>S8*T8</f>
        <v>94.525440000000003</v>
      </c>
      <c r="V8" s="396">
        <f>VLOOKUP(Q8,Tarifa1,2)</f>
        <v>4.76</v>
      </c>
      <c r="W8" s="396">
        <f>U8+V8</f>
        <v>99.285440000000008</v>
      </c>
      <c r="X8" s="396">
        <f>VLOOKUP(Q8,Credito1,2)</f>
        <v>203.31</v>
      </c>
      <c r="Y8" s="396">
        <f>W8-X8</f>
        <v>-104.02455999999999</v>
      </c>
      <c r="Z8" s="401"/>
      <c r="AA8" s="620">
        <f>-IF(Y8&gt;0,0,Y8)</f>
        <v>104.02455999999999</v>
      </c>
      <c r="AB8" s="396">
        <f>IF(Y8&lt;0,0,Y8)</f>
        <v>0</v>
      </c>
      <c r="AC8" s="396">
        <v>0</v>
      </c>
      <c r="AD8" s="397">
        <v>0</v>
      </c>
      <c r="AE8" s="397">
        <v>0</v>
      </c>
      <c r="AF8" s="406">
        <v>0</v>
      </c>
      <c r="AG8" s="396">
        <f>SUM(AB8:AF8)</f>
        <v>0</v>
      </c>
      <c r="AH8" s="396">
        <f>N8+AA8-AG8</f>
        <v>1829.0245600000001</v>
      </c>
      <c r="AI8" s="396"/>
      <c r="AJ8" s="52"/>
      <c r="AK8" s="111">
        <v>41</v>
      </c>
      <c r="AL8" s="111" t="e">
        <f>#REF!-AK8</f>
        <v>#REF!</v>
      </c>
    </row>
    <row r="9" spans="1:38" s="140" customFormat="1" ht="30" customHeight="1">
      <c r="A9" s="7"/>
      <c r="B9" s="108">
        <v>2</v>
      </c>
      <c r="C9" s="611" t="s">
        <v>474</v>
      </c>
      <c r="D9" s="389" t="s">
        <v>72</v>
      </c>
      <c r="E9" s="390">
        <v>15</v>
      </c>
      <c r="F9" s="391">
        <v>85</v>
      </c>
      <c r="G9" s="396">
        <f>E9*F9</f>
        <v>1275</v>
      </c>
      <c r="H9" s="397"/>
      <c r="I9" s="397"/>
      <c r="J9" s="397">
        <v>0</v>
      </c>
      <c r="K9" s="397">
        <v>0</v>
      </c>
      <c r="L9" s="397">
        <v>0</v>
      </c>
      <c r="M9" s="397">
        <v>0</v>
      </c>
      <c r="N9" s="396">
        <f>SUM(G9:M9)</f>
        <v>1275</v>
      </c>
      <c r="O9" s="404"/>
      <c r="P9" s="396">
        <f>IF(F9=47.16,0,IF(F9&gt;47.16,K9*0.5,0))</f>
        <v>0</v>
      </c>
      <c r="Q9" s="396">
        <f>G9+H9+I9+L9+P9+J9</f>
        <v>1275</v>
      </c>
      <c r="R9" s="396">
        <f>VLOOKUP(Q9,Tarifa1,1)</f>
        <v>248.04</v>
      </c>
      <c r="S9" s="396">
        <f>Q9-R9</f>
        <v>1026.96</v>
      </c>
      <c r="T9" s="405">
        <f>VLOOKUP(Q9,Tarifa1,3)</f>
        <v>6.4000000000000001E-2</v>
      </c>
      <c r="U9" s="396">
        <f>S9*T9</f>
        <v>65.725440000000006</v>
      </c>
      <c r="V9" s="396">
        <f>VLOOKUP(Q9,Tarifa1,2)</f>
        <v>4.76</v>
      </c>
      <c r="W9" s="396">
        <f>U9+V9</f>
        <v>70.485440000000011</v>
      </c>
      <c r="X9" s="396">
        <f>VLOOKUP(Q9,Credito1,2)</f>
        <v>203.41499999999999</v>
      </c>
      <c r="Y9" s="396">
        <f>W9-X9</f>
        <v>-132.92955999999998</v>
      </c>
      <c r="Z9" s="401"/>
      <c r="AA9" s="620">
        <f>-IF(Y9&gt;0,0,Y9)</f>
        <v>132.92955999999998</v>
      </c>
      <c r="AB9" s="396">
        <f>IF(Y9&lt;0,0,Y9)</f>
        <v>0</v>
      </c>
      <c r="AC9" s="396">
        <v>0</v>
      </c>
      <c r="AD9" s="397">
        <v>0</v>
      </c>
      <c r="AE9" s="397">
        <v>0</v>
      </c>
      <c r="AF9" s="406">
        <v>0</v>
      </c>
      <c r="AG9" s="396">
        <f>SUM(AB9:AF9)</f>
        <v>0</v>
      </c>
      <c r="AH9" s="396">
        <f>N9+AA9-AG9</f>
        <v>1407.92956</v>
      </c>
      <c r="AI9" s="396"/>
      <c r="AJ9" s="52"/>
      <c r="AK9" s="111">
        <v>56</v>
      </c>
      <c r="AL9" s="111" t="e">
        <f>-AK9-#REF!</f>
        <v>#REF!</v>
      </c>
    </row>
    <row r="10" spans="1:38" s="140" customFormat="1" ht="30" customHeight="1">
      <c r="A10" s="7"/>
      <c r="B10" s="108">
        <v>3</v>
      </c>
      <c r="C10" s="611" t="s">
        <v>475</v>
      </c>
      <c r="D10" s="389" t="s">
        <v>302</v>
      </c>
      <c r="E10" s="390">
        <v>15</v>
      </c>
      <c r="F10" s="391">
        <v>130</v>
      </c>
      <c r="G10" s="396">
        <f>E10*F10</f>
        <v>1950</v>
      </c>
      <c r="H10" s="397"/>
      <c r="I10" s="397"/>
      <c r="J10" s="397">
        <v>0</v>
      </c>
      <c r="K10" s="397">
        <v>0</v>
      </c>
      <c r="L10" s="397">
        <v>0</v>
      </c>
      <c r="M10" s="397">
        <v>0</v>
      </c>
      <c r="N10" s="396">
        <f>SUM(G10:M10)</f>
        <v>1950</v>
      </c>
      <c r="O10" s="404"/>
      <c r="P10" s="396">
        <f>IF(F10=47.16,0,IF(F10&gt;47.16,K10*0.5,0))</f>
        <v>0</v>
      </c>
      <c r="Q10" s="396">
        <f>G10+H10+I10+L10+P10+J10</f>
        <v>1950</v>
      </c>
      <c r="R10" s="396">
        <f>VLOOKUP(Q10,Tarifa1,1)</f>
        <v>248.04</v>
      </c>
      <c r="S10" s="396">
        <f>Q10-R10</f>
        <v>1701.96</v>
      </c>
      <c r="T10" s="405">
        <f>VLOOKUP(Q10,Tarifa1,3)</f>
        <v>6.4000000000000001E-2</v>
      </c>
      <c r="U10" s="396">
        <f>S10*T10</f>
        <v>108.92544000000001</v>
      </c>
      <c r="V10" s="396">
        <f>VLOOKUP(Q10,Tarifa1,2)</f>
        <v>4.76</v>
      </c>
      <c r="W10" s="396">
        <f>U10+V10</f>
        <v>113.68544000000001</v>
      </c>
      <c r="X10" s="396">
        <f>VLOOKUP(Q10,Credito1,2)</f>
        <v>191.23</v>
      </c>
      <c r="Y10" s="396">
        <f>W10-X10</f>
        <v>-77.544559999999976</v>
      </c>
      <c r="Z10" s="401"/>
      <c r="AA10" s="620">
        <f>-IF(Y10&gt;0,0,Y10)</f>
        <v>77.544559999999976</v>
      </c>
      <c r="AB10" s="396">
        <f>IF(Y10&lt;0,0,Y10)</f>
        <v>0</v>
      </c>
      <c r="AC10" s="396">
        <v>0</v>
      </c>
      <c r="AD10" s="397">
        <v>0</v>
      </c>
      <c r="AE10" s="397">
        <v>0</v>
      </c>
      <c r="AF10" s="406">
        <v>0</v>
      </c>
      <c r="AG10" s="396">
        <f>SUM(AB10:AF10)</f>
        <v>0</v>
      </c>
      <c r="AH10" s="396">
        <f>N10+AA10-AG10</f>
        <v>2027.54456</v>
      </c>
      <c r="AI10" s="396"/>
      <c r="AJ10" s="52"/>
      <c r="AK10" s="111">
        <v>57</v>
      </c>
      <c r="AL10" s="111" t="e">
        <f>-AK10-#REF!</f>
        <v>#REF!</v>
      </c>
    </row>
    <row r="11" spans="1:38" s="140" customFormat="1" ht="30" customHeight="1">
      <c r="A11" s="7"/>
      <c r="B11" s="108">
        <v>4</v>
      </c>
      <c r="C11" s="611" t="s">
        <v>476</v>
      </c>
      <c r="D11" s="389" t="s">
        <v>332</v>
      </c>
      <c r="E11" s="390">
        <v>15</v>
      </c>
      <c r="F11" s="391">
        <v>120.92</v>
      </c>
      <c r="G11" s="396">
        <f t="shared" ref="G11:G14" si="0">E11*F11</f>
        <v>1813.8</v>
      </c>
      <c r="H11" s="397"/>
      <c r="I11" s="397"/>
      <c r="J11" s="397">
        <v>0</v>
      </c>
      <c r="K11" s="397">
        <v>0</v>
      </c>
      <c r="L11" s="397">
        <v>0</v>
      </c>
      <c r="M11" s="397">
        <v>0</v>
      </c>
      <c r="N11" s="396">
        <f t="shared" ref="N11:N14" si="1">SUM(G11:M11)</f>
        <v>1813.8</v>
      </c>
      <c r="O11" s="404"/>
      <c r="P11" s="396">
        <f t="shared" ref="P11:P14" si="2">IF(F11=47.16,0,IF(F11&gt;47.16,K11*0.5,0))</f>
        <v>0</v>
      </c>
      <c r="Q11" s="396">
        <f t="shared" ref="Q11:Q14" si="3">G11+H11+I11+L11+P11+J11</f>
        <v>1813.8</v>
      </c>
      <c r="R11" s="396">
        <f t="shared" ref="R11:R14" si="4">VLOOKUP(Q11,Tarifa1,1)</f>
        <v>248.04</v>
      </c>
      <c r="S11" s="396">
        <f t="shared" ref="S11:S14" si="5">Q11-R11</f>
        <v>1565.76</v>
      </c>
      <c r="T11" s="405">
        <f t="shared" ref="T11:T14" si="6">VLOOKUP(Q11,Tarifa1,3)</f>
        <v>6.4000000000000001E-2</v>
      </c>
      <c r="U11" s="396">
        <f t="shared" ref="U11:U14" si="7">S11*T11</f>
        <v>100.20864</v>
      </c>
      <c r="V11" s="396">
        <f t="shared" ref="V11:V14" si="8">VLOOKUP(Q11,Tarifa1,2)</f>
        <v>4.76</v>
      </c>
      <c r="W11" s="396">
        <f t="shared" ref="W11:W14" si="9">U11+V11</f>
        <v>104.96864000000001</v>
      </c>
      <c r="X11" s="396">
        <f t="shared" ref="X11:X14" si="10">VLOOKUP(Q11,Credito1,2)</f>
        <v>191.23</v>
      </c>
      <c r="Y11" s="396">
        <f t="shared" ref="Y11:Y14" si="11">W11-X11</f>
        <v>-86.261359999999982</v>
      </c>
      <c r="Z11" s="401"/>
      <c r="AA11" s="620">
        <f t="shared" ref="AA11:AA14" si="12">-IF(Y11&gt;0,0,Y11)</f>
        <v>86.261359999999982</v>
      </c>
      <c r="AB11" s="396">
        <f t="shared" ref="AB11:AB14" si="13">IF(Y11&lt;0,0,Y11)</f>
        <v>0</v>
      </c>
      <c r="AC11" s="396">
        <v>0</v>
      </c>
      <c r="AD11" s="397">
        <v>0</v>
      </c>
      <c r="AE11" s="397">
        <v>0</v>
      </c>
      <c r="AF11" s="406">
        <v>0</v>
      </c>
      <c r="AG11" s="396">
        <f t="shared" ref="AG11:AG14" si="14">SUM(AB11:AF11)</f>
        <v>0</v>
      </c>
      <c r="AH11" s="396">
        <f t="shared" ref="AH11:AH14" si="15">N11+AA11-AG11</f>
        <v>1900.0613599999999</v>
      </c>
      <c r="AI11" s="396"/>
      <c r="AJ11" s="52"/>
      <c r="AK11" s="111">
        <v>58</v>
      </c>
      <c r="AL11" s="111">
        <f>-AK11-AA8</f>
        <v>-162.02456000000001</v>
      </c>
    </row>
    <row r="12" spans="1:38" s="140" customFormat="1" ht="30" customHeight="1">
      <c r="A12" s="7"/>
      <c r="B12" s="108">
        <v>5</v>
      </c>
      <c r="C12" s="611" t="s">
        <v>477</v>
      </c>
      <c r="D12" s="389" t="s">
        <v>459</v>
      </c>
      <c r="E12" s="390">
        <v>15</v>
      </c>
      <c r="F12" s="391">
        <v>120.92</v>
      </c>
      <c r="G12" s="396">
        <f t="shared" ref="G12:G13" si="16">E12*F12</f>
        <v>1813.8</v>
      </c>
      <c r="H12" s="397"/>
      <c r="I12" s="397"/>
      <c r="J12" s="397">
        <v>0</v>
      </c>
      <c r="K12" s="397">
        <v>0</v>
      </c>
      <c r="L12" s="397">
        <v>0</v>
      </c>
      <c r="M12" s="397">
        <v>0</v>
      </c>
      <c r="N12" s="396">
        <f t="shared" ref="N12:N13" si="17">SUM(G12:M12)</f>
        <v>1813.8</v>
      </c>
      <c r="O12" s="404"/>
      <c r="P12" s="396">
        <f t="shared" ref="P12:P13" si="18">IF(F12=47.16,0,IF(F12&gt;47.16,K12*0.5,0))</f>
        <v>0</v>
      </c>
      <c r="Q12" s="396">
        <f t="shared" ref="Q12:Q13" si="19">G12+H12+I12+L12+P12+J12</f>
        <v>1813.8</v>
      </c>
      <c r="R12" s="396">
        <f t="shared" ref="R12:R13" si="20">VLOOKUP(Q12,Tarifa1,1)</f>
        <v>248.04</v>
      </c>
      <c r="S12" s="396">
        <f t="shared" ref="S12:S13" si="21">Q12-R12</f>
        <v>1565.76</v>
      </c>
      <c r="T12" s="405">
        <f t="shared" ref="T12:T13" si="22">VLOOKUP(Q12,Tarifa1,3)</f>
        <v>6.4000000000000001E-2</v>
      </c>
      <c r="U12" s="396">
        <f t="shared" ref="U12:U13" si="23">S12*T12</f>
        <v>100.20864</v>
      </c>
      <c r="V12" s="396">
        <f t="shared" ref="V12:V13" si="24">VLOOKUP(Q12,Tarifa1,2)</f>
        <v>4.76</v>
      </c>
      <c r="W12" s="396">
        <f t="shared" ref="W12:W13" si="25">U12+V12</f>
        <v>104.96864000000001</v>
      </c>
      <c r="X12" s="396">
        <f t="shared" ref="X12:X13" si="26">VLOOKUP(Q12,Credito1,2)</f>
        <v>191.23</v>
      </c>
      <c r="Y12" s="396">
        <f t="shared" ref="Y12:Y13" si="27">W12-X12</f>
        <v>-86.261359999999982</v>
      </c>
      <c r="Z12" s="401"/>
      <c r="AA12" s="620">
        <f t="shared" ref="AA12:AA13" si="28">-IF(Y12&gt;0,0,Y12)</f>
        <v>86.261359999999982</v>
      </c>
      <c r="AB12" s="396">
        <f t="shared" ref="AB12:AB13" si="29">IF(Y12&lt;0,0,Y12)</f>
        <v>0</v>
      </c>
      <c r="AC12" s="396">
        <v>0</v>
      </c>
      <c r="AD12" s="397">
        <v>0</v>
      </c>
      <c r="AE12" s="397">
        <v>0</v>
      </c>
      <c r="AF12" s="406">
        <v>0</v>
      </c>
      <c r="AG12" s="396">
        <f t="shared" ref="AG12:AG13" si="30">SUM(AB12:AF12)</f>
        <v>0</v>
      </c>
      <c r="AH12" s="396">
        <f t="shared" ref="AH12:AH13" si="31">N12+AA12-AG12</f>
        <v>1900.0613599999999</v>
      </c>
      <c r="AI12" s="396"/>
      <c r="AJ12" s="52"/>
      <c r="AK12" s="249"/>
      <c r="AL12" s="249"/>
    </row>
    <row r="13" spans="1:38" s="140" customFormat="1" ht="30" customHeight="1">
      <c r="A13" s="7"/>
      <c r="B13" s="108">
        <v>6</v>
      </c>
      <c r="C13" s="611" t="s">
        <v>478</v>
      </c>
      <c r="D13" s="389" t="s">
        <v>222</v>
      </c>
      <c r="E13" s="390">
        <v>15</v>
      </c>
      <c r="F13" s="391">
        <v>115</v>
      </c>
      <c r="G13" s="396">
        <f t="shared" si="16"/>
        <v>1725</v>
      </c>
      <c r="H13" s="397"/>
      <c r="I13" s="397"/>
      <c r="J13" s="397">
        <v>0</v>
      </c>
      <c r="K13" s="397">
        <v>0</v>
      </c>
      <c r="L13" s="397">
        <v>0</v>
      </c>
      <c r="M13" s="397">
        <v>0</v>
      </c>
      <c r="N13" s="396">
        <f t="shared" si="17"/>
        <v>1725</v>
      </c>
      <c r="O13" s="404"/>
      <c r="P13" s="396">
        <f t="shared" si="18"/>
        <v>0</v>
      </c>
      <c r="Q13" s="396">
        <f t="shared" si="19"/>
        <v>1725</v>
      </c>
      <c r="R13" s="396">
        <f t="shared" si="20"/>
        <v>248.04</v>
      </c>
      <c r="S13" s="396">
        <f t="shared" si="21"/>
        <v>1476.96</v>
      </c>
      <c r="T13" s="405">
        <f t="shared" si="22"/>
        <v>6.4000000000000001E-2</v>
      </c>
      <c r="U13" s="396">
        <f t="shared" si="23"/>
        <v>94.525440000000003</v>
      </c>
      <c r="V13" s="396">
        <f t="shared" si="24"/>
        <v>4.76</v>
      </c>
      <c r="W13" s="396">
        <f t="shared" si="25"/>
        <v>99.285440000000008</v>
      </c>
      <c r="X13" s="396">
        <f t="shared" si="26"/>
        <v>203.31</v>
      </c>
      <c r="Y13" s="396">
        <f t="shared" si="27"/>
        <v>-104.02455999999999</v>
      </c>
      <c r="Z13" s="401"/>
      <c r="AA13" s="620">
        <f t="shared" si="28"/>
        <v>104.02455999999999</v>
      </c>
      <c r="AB13" s="396">
        <f t="shared" si="29"/>
        <v>0</v>
      </c>
      <c r="AC13" s="396">
        <v>0</v>
      </c>
      <c r="AD13" s="397">
        <v>0</v>
      </c>
      <c r="AE13" s="397">
        <v>0</v>
      </c>
      <c r="AF13" s="406">
        <v>0</v>
      </c>
      <c r="AG13" s="396">
        <f t="shared" si="30"/>
        <v>0</v>
      </c>
      <c r="AH13" s="396">
        <f t="shared" si="31"/>
        <v>1829.0245600000001</v>
      </c>
      <c r="AI13" s="396"/>
      <c r="AJ13" s="52"/>
      <c r="AK13" s="249"/>
      <c r="AL13" s="249"/>
    </row>
    <row r="14" spans="1:38" s="140" customFormat="1" ht="30" customHeight="1">
      <c r="A14" s="7"/>
      <c r="B14" s="108">
        <v>7</v>
      </c>
      <c r="C14" s="612" t="s">
        <v>479</v>
      </c>
      <c r="D14" s="389" t="s">
        <v>332</v>
      </c>
      <c r="E14" s="390">
        <v>15</v>
      </c>
      <c r="F14" s="391">
        <v>120.92</v>
      </c>
      <c r="G14" s="396">
        <f t="shared" si="0"/>
        <v>1813.8</v>
      </c>
      <c r="H14" s="397"/>
      <c r="I14" s="397"/>
      <c r="J14" s="397">
        <v>0</v>
      </c>
      <c r="K14" s="397">
        <v>0</v>
      </c>
      <c r="L14" s="397">
        <v>0</v>
      </c>
      <c r="M14" s="397">
        <v>0</v>
      </c>
      <c r="N14" s="396">
        <f t="shared" si="1"/>
        <v>1813.8</v>
      </c>
      <c r="O14" s="404"/>
      <c r="P14" s="396">
        <f t="shared" si="2"/>
        <v>0</v>
      </c>
      <c r="Q14" s="396">
        <f t="shared" si="3"/>
        <v>1813.8</v>
      </c>
      <c r="R14" s="396">
        <f t="shared" si="4"/>
        <v>248.04</v>
      </c>
      <c r="S14" s="396">
        <f t="shared" si="5"/>
        <v>1565.76</v>
      </c>
      <c r="T14" s="405">
        <f t="shared" si="6"/>
        <v>6.4000000000000001E-2</v>
      </c>
      <c r="U14" s="396">
        <f t="shared" si="7"/>
        <v>100.20864</v>
      </c>
      <c r="V14" s="396">
        <f t="shared" si="8"/>
        <v>4.76</v>
      </c>
      <c r="W14" s="396">
        <f t="shared" si="9"/>
        <v>104.96864000000001</v>
      </c>
      <c r="X14" s="396">
        <f t="shared" si="10"/>
        <v>191.23</v>
      </c>
      <c r="Y14" s="396">
        <f t="shared" si="11"/>
        <v>-86.261359999999982</v>
      </c>
      <c r="Z14" s="401"/>
      <c r="AA14" s="620">
        <f t="shared" si="12"/>
        <v>86.261359999999982</v>
      </c>
      <c r="AB14" s="396">
        <f t="shared" si="13"/>
        <v>0</v>
      </c>
      <c r="AC14" s="396">
        <v>0</v>
      </c>
      <c r="AD14" s="397">
        <v>0</v>
      </c>
      <c r="AE14" s="397">
        <v>0</v>
      </c>
      <c r="AF14" s="406">
        <v>0</v>
      </c>
      <c r="AG14" s="396">
        <f t="shared" si="14"/>
        <v>0</v>
      </c>
      <c r="AH14" s="396">
        <f t="shared" si="15"/>
        <v>1900.0613599999999</v>
      </c>
      <c r="AI14" s="396"/>
      <c r="AJ14" s="52"/>
      <c r="AK14" s="249"/>
      <c r="AL14" s="249"/>
    </row>
    <row r="15" spans="1:38" s="140" customFormat="1" ht="30" hidden="1" customHeight="1">
      <c r="A15" s="7"/>
      <c r="B15" s="108">
        <v>6</v>
      </c>
      <c r="C15" s="609"/>
      <c r="AI15" s="111"/>
      <c r="AJ15" s="52"/>
      <c r="AK15" s="249"/>
      <c r="AL15" s="249"/>
    </row>
    <row r="16" spans="1:38" s="140" customFormat="1" ht="30" hidden="1" customHeight="1">
      <c r="A16" s="7"/>
      <c r="B16" s="108">
        <v>7</v>
      </c>
      <c r="C16" s="255"/>
      <c r="D16" s="260"/>
      <c r="E16" s="256"/>
      <c r="F16" s="257"/>
      <c r="G16" s="258"/>
      <c r="H16" s="259"/>
      <c r="I16" s="259"/>
      <c r="J16" s="259"/>
      <c r="K16" s="259"/>
      <c r="L16" s="259"/>
      <c r="M16" s="259"/>
      <c r="N16" s="258"/>
      <c r="O16" s="265"/>
      <c r="P16" s="258"/>
      <c r="Q16" s="258"/>
      <c r="R16" s="258"/>
      <c r="S16" s="258"/>
      <c r="T16" s="266"/>
      <c r="U16" s="258"/>
      <c r="V16" s="258"/>
      <c r="W16" s="258"/>
      <c r="X16" s="258"/>
      <c r="Y16" s="258"/>
      <c r="Z16" s="261"/>
      <c r="AA16" s="268"/>
      <c r="AB16" s="258"/>
      <c r="AC16" s="258"/>
      <c r="AD16" s="259"/>
      <c r="AE16" s="259"/>
      <c r="AF16" s="267"/>
      <c r="AG16" s="258"/>
      <c r="AH16" s="258"/>
      <c r="AI16" s="111"/>
      <c r="AJ16" s="52"/>
      <c r="AK16" s="249"/>
      <c r="AL16" s="249"/>
    </row>
    <row r="17" spans="1:38" s="140" customFormat="1" ht="30" hidden="1" customHeight="1">
      <c r="A17" s="7"/>
      <c r="B17" s="108">
        <v>8</v>
      </c>
      <c r="C17" s="255"/>
      <c r="D17" s="260"/>
      <c r="E17" s="256"/>
      <c r="F17" s="257"/>
      <c r="G17" s="258"/>
      <c r="H17" s="259"/>
      <c r="I17" s="259"/>
      <c r="J17" s="259"/>
      <c r="K17" s="259"/>
      <c r="L17" s="259"/>
      <c r="M17" s="259"/>
      <c r="N17" s="258"/>
      <c r="O17" s="265"/>
      <c r="P17" s="258"/>
      <c r="Q17" s="258"/>
      <c r="R17" s="258"/>
      <c r="S17" s="258"/>
      <c r="T17" s="266"/>
      <c r="U17" s="258"/>
      <c r="V17" s="258"/>
      <c r="W17" s="258"/>
      <c r="X17" s="258"/>
      <c r="Y17" s="258"/>
      <c r="Z17" s="261"/>
      <c r="AA17" s="268"/>
      <c r="AB17" s="258"/>
      <c r="AC17" s="258"/>
      <c r="AD17" s="259"/>
      <c r="AE17" s="259"/>
      <c r="AF17" s="267"/>
      <c r="AG17" s="258"/>
      <c r="AH17" s="258"/>
      <c r="AI17" s="111"/>
      <c r="AJ17" s="52"/>
      <c r="AK17" s="249"/>
      <c r="AL17" s="249"/>
    </row>
    <row r="18" spans="1:38" s="140" customFormat="1" ht="30" hidden="1" customHeight="1">
      <c r="A18" s="7"/>
      <c r="B18" s="108">
        <v>9</v>
      </c>
      <c r="C18" s="255"/>
      <c r="D18" s="260"/>
      <c r="E18" s="256"/>
      <c r="F18" s="257"/>
      <c r="G18" s="258"/>
      <c r="H18" s="259"/>
      <c r="I18" s="259"/>
      <c r="J18" s="259"/>
      <c r="K18" s="259"/>
      <c r="L18" s="259"/>
      <c r="M18" s="259"/>
      <c r="N18" s="258"/>
      <c r="O18" s="265"/>
      <c r="P18" s="258"/>
      <c r="Q18" s="258"/>
      <c r="R18" s="258"/>
      <c r="S18" s="258"/>
      <c r="T18" s="266"/>
      <c r="U18" s="258"/>
      <c r="V18" s="258"/>
      <c r="W18" s="258"/>
      <c r="X18" s="258"/>
      <c r="Y18" s="258"/>
      <c r="Z18" s="261"/>
      <c r="AA18" s="268"/>
      <c r="AB18" s="258"/>
      <c r="AC18" s="258"/>
      <c r="AD18" s="259"/>
      <c r="AE18" s="259"/>
      <c r="AF18" s="267"/>
      <c r="AG18" s="258"/>
      <c r="AH18" s="258"/>
      <c r="AI18" s="111"/>
      <c r="AJ18" s="52"/>
      <c r="AK18" s="249"/>
      <c r="AL18" s="249"/>
    </row>
    <row r="19" spans="1:38" s="140" customFormat="1" ht="30" hidden="1" customHeight="1">
      <c r="A19" s="7"/>
      <c r="B19" s="108">
        <v>10</v>
      </c>
      <c r="C19" s="255"/>
      <c r="D19" s="260"/>
      <c r="E19" s="256"/>
      <c r="F19" s="257"/>
      <c r="G19" s="258"/>
      <c r="H19" s="259"/>
      <c r="I19" s="259"/>
      <c r="J19" s="259"/>
      <c r="K19" s="259"/>
      <c r="L19" s="259"/>
      <c r="M19" s="259"/>
      <c r="N19" s="258"/>
      <c r="O19" s="265"/>
      <c r="P19" s="258"/>
      <c r="Q19" s="258"/>
      <c r="R19" s="258"/>
      <c r="S19" s="258"/>
      <c r="T19" s="266"/>
      <c r="U19" s="258"/>
      <c r="V19" s="258"/>
      <c r="W19" s="258"/>
      <c r="X19" s="258"/>
      <c r="Y19" s="258"/>
      <c r="Z19" s="261"/>
      <c r="AA19" s="268"/>
      <c r="AB19" s="258"/>
      <c r="AC19" s="258"/>
      <c r="AD19" s="259"/>
      <c r="AE19" s="259"/>
      <c r="AF19" s="267"/>
      <c r="AG19" s="258"/>
      <c r="AH19" s="258"/>
      <c r="AI19" s="111"/>
      <c r="AJ19" s="52"/>
      <c r="AK19" s="249"/>
      <c r="AL19" s="249"/>
    </row>
    <row r="20" spans="1:38" s="140" customFormat="1" ht="30" hidden="1" customHeight="1">
      <c r="A20" s="7"/>
      <c r="B20" s="245">
        <v>11</v>
      </c>
      <c r="C20" s="262"/>
      <c r="D20" s="263"/>
      <c r="E20" s="264"/>
      <c r="F20" s="257"/>
      <c r="G20" s="258"/>
      <c r="H20" s="259"/>
      <c r="I20" s="259"/>
      <c r="J20" s="259"/>
      <c r="K20" s="259"/>
      <c r="L20" s="259"/>
      <c r="M20" s="259"/>
      <c r="N20" s="258"/>
      <c r="O20" s="265"/>
      <c r="P20" s="258"/>
      <c r="Q20" s="258"/>
      <c r="R20" s="258"/>
      <c r="S20" s="258"/>
      <c r="T20" s="266"/>
      <c r="U20" s="258"/>
      <c r="V20" s="258"/>
      <c r="W20" s="258"/>
      <c r="X20" s="258"/>
      <c r="Y20" s="258"/>
      <c r="Z20" s="261"/>
      <c r="AA20" s="268"/>
      <c r="AB20" s="258"/>
      <c r="AC20" s="258"/>
      <c r="AD20" s="259"/>
      <c r="AE20" s="259"/>
      <c r="AF20" s="267"/>
      <c r="AG20" s="258"/>
      <c r="AH20" s="258"/>
      <c r="AI20" s="269"/>
      <c r="AJ20" s="52"/>
      <c r="AK20" s="249"/>
      <c r="AL20" s="249"/>
    </row>
    <row r="21" spans="1:38" s="140" customFormat="1">
      <c r="A21" s="7"/>
      <c r="B21" s="100"/>
      <c r="C21" s="610"/>
      <c r="D21" s="115"/>
      <c r="E21" s="100"/>
      <c r="F21" s="101"/>
      <c r="G21" s="118"/>
      <c r="H21" s="102"/>
      <c r="I21" s="102"/>
      <c r="J21" s="102"/>
      <c r="K21" s="102"/>
      <c r="L21" s="102"/>
      <c r="M21" s="102"/>
      <c r="N21" s="102"/>
      <c r="O21" s="94"/>
      <c r="P21" s="103"/>
      <c r="Q21" s="104"/>
      <c r="R21" s="104"/>
      <c r="S21" s="104"/>
      <c r="T21" s="136"/>
      <c r="U21" s="104"/>
      <c r="V21" s="104"/>
      <c r="W21" s="104"/>
      <c r="X21" s="104"/>
      <c r="Y21" s="104"/>
      <c r="Z21" s="132"/>
      <c r="AA21" s="102"/>
      <c r="AB21" s="102"/>
      <c r="AC21" s="102"/>
      <c r="AD21" s="102"/>
      <c r="AE21" s="102"/>
      <c r="AF21" s="102"/>
      <c r="AG21" s="102"/>
      <c r="AH21" s="105"/>
      <c r="AI21" s="105"/>
      <c r="AJ21" s="7"/>
      <c r="AK21" s="105"/>
      <c r="AL21" s="105"/>
    </row>
    <row r="22" spans="1:38" s="140" customFormat="1">
      <c r="A22" s="7"/>
      <c r="B22" s="93"/>
      <c r="C22" s="93"/>
      <c r="D22" s="93"/>
      <c r="E22" s="92"/>
      <c r="F22" s="93"/>
      <c r="G22" s="95"/>
      <c r="H22" s="95"/>
      <c r="I22" s="95"/>
      <c r="J22" s="95"/>
      <c r="K22" s="95"/>
      <c r="L22" s="95"/>
      <c r="M22" s="95"/>
      <c r="N22" s="95"/>
      <c r="O22" s="96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7"/>
      <c r="AK22" s="98"/>
      <c r="AL22" s="98"/>
    </row>
    <row r="23" spans="1:38" s="140" customFormat="1" ht="15.75" thickBot="1">
      <c r="A23" s="7"/>
      <c r="B23" s="788" t="s">
        <v>51</v>
      </c>
      <c r="C23" s="789"/>
      <c r="D23" s="789"/>
      <c r="E23" s="789"/>
      <c r="F23" s="790"/>
      <c r="G23" s="114">
        <f t="shared" ref="G23:N23" si="32">SUM(G8:G22)</f>
        <v>12116.4</v>
      </c>
      <c r="H23" s="114">
        <f t="shared" si="32"/>
        <v>0</v>
      </c>
      <c r="I23" s="114">
        <f t="shared" si="32"/>
        <v>0</v>
      </c>
      <c r="J23" s="114">
        <f t="shared" si="32"/>
        <v>0</v>
      </c>
      <c r="K23" s="114">
        <f t="shared" si="32"/>
        <v>0</v>
      </c>
      <c r="L23" s="114">
        <f t="shared" si="32"/>
        <v>0</v>
      </c>
      <c r="M23" s="114">
        <f t="shared" si="32"/>
        <v>0</v>
      </c>
      <c r="N23" s="114">
        <f t="shared" si="32"/>
        <v>12116.4</v>
      </c>
      <c r="O23" s="133"/>
      <c r="P23" s="135">
        <f t="shared" ref="P23:Y23" si="33">SUM(P8:P22)</f>
        <v>0</v>
      </c>
      <c r="Q23" s="135">
        <f t="shared" si="33"/>
        <v>12116.4</v>
      </c>
      <c r="R23" s="135">
        <f t="shared" si="33"/>
        <v>1736.28</v>
      </c>
      <c r="S23" s="135">
        <f t="shared" si="33"/>
        <v>10380.120000000001</v>
      </c>
      <c r="T23" s="135">
        <f t="shared" si="33"/>
        <v>0.44800000000000001</v>
      </c>
      <c r="U23" s="135">
        <f t="shared" si="33"/>
        <v>664.3276800000001</v>
      </c>
      <c r="V23" s="135">
        <f t="shared" si="33"/>
        <v>33.319999999999993</v>
      </c>
      <c r="W23" s="135">
        <f t="shared" si="33"/>
        <v>697.64768000000015</v>
      </c>
      <c r="X23" s="135">
        <f t="shared" si="33"/>
        <v>1374.9550000000002</v>
      </c>
      <c r="Y23" s="135">
        <f t="shared" si="33"/>
        <v>-677.30731999999989</v>
      </c>
      <c r="Z23" s="133"/>
      <c r="AA23" s="114">
        <f>SUM(AA8:AA14)</f>
        <v>677.30731999999989</v>
      </c>
      <c r="AB23" s="114">
        <f t="shared" ref="AB23:AH23" si="34">SUM(AB8:AB22)</f>
        <v>0</v>
      </c>
      <c r="AC23" s="114">
        <f t="shared" si="34"/>
        <v>0</v>
      </c>
      <c r="AD23" s="114">
        <f t="shared" si="34"/>
        <v>0</v>
      </c>
      <c r="AE23" s="114">
        <f t="shared" si="34"/>
        <v>0</v>
      </c>
      <c r="AF23" s="114">
        <f t="shared" si="34"/>
        <v>0</v>
      </c>
      <c r="AG23" s="114">
        <f t="shared" si="34"/>
        <v>0</v>
      </c>
      <c r="AH23" s="114">
        <f t="shared" si="34"/>
        <v>12793.70732</v>
      </c>
      <c r="AI23" s="114"/>
      <c r="AJ23" s="7"/>
      <c r="AK23" s="114">
        <f t="shared" ref="AK23:AL23" si="35">SUM(AK8:AK22)</f>
        <v>212</v>
      </c>
      <c r="AL23" s="114" t="e">
        <f t="shared" si="35"/>
        <v>#REF!</v>
      </c>
    </row>
    <row r="24" spans="1:38" s="140" customFormat="1" ht="13.5" thickTop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7" spans="1:38">
      <c r="C27" s="52"/>
      <c r="D27" s="52"/>
    </row>
    <row r="28" spans="1:38">
      <c r="C28" s="52"/>
      <c r="D28" s="52"/>
    </row>
    <row r="29" spans="1:38">
      <c r="C29" s="52"/>
      <c r="D29" s="52"/>
    </row>
    <row r="31" spans="1:38">
      <c r="C31" s="144"/>
      <c r="D31" s="144"/>
    </row>
  </sheetData>
  <mergeCells count="6">
    <mergeCell ref="B23:F23"/>
    <mergeCell ref="B2:AH2"/>
    <mergeCell ref="B3:AH3"/>
    <mergeCell ref="G4:N4"/>
    <mergeCell ref="R4:W4"/>
    <mergeCell ref="AB4:AG4"/>
  </mergeCells>
  <pageMargins left="0" right="0" top="0" bottom="0" header="0.31496062992125984" footer="0.31496062992125984"/>
  <pageSetup paperSize="5" scale="76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C00000"/>
  </sheetPr>
  <dimension ref="A1:AJ35"/>
  <sheetViews>
    <sheetView zoomScale="68" zoomScaleNormal="68" workbookViewId="0">
      <selection activeCell="AR22" sqref="AR22"/>
    </sheetView>
  </sheetViews>
  <sheetFormatPr baseColWidth="10" defaultRowHeight="12.75"/>
  <cols>
    <col min="1" max="1" width="2.42578125" customWidth="1"/>
    <col min="2" max="2" width="6.140625" customWidth="1"/>
    <col min="3" max="3" width="34.7109375" customWidth="1"/>
    <col min="4" max="4" width="22.7109375" customWidth="1"/>
    <col min="5" max="5" width="7.85546875" customWidth="1"/>
    <col min="6" max="6" width="0" hidden="1" customWidth="1"/>
    <col min="7" max="7" width="11.42578125" hidden="1" customWidth="1"/>
    <col min="8" max="33" width="0" hidden="1" customWidth="1"/>
  </cols>
  <sheetData>
    <row r="1" spans="1:36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6"/>
    </row>
    <row r="2" spans="1:36">
      <c r="A2" s="335"/>
      <c r="B2" s="856" t="s">
        <v>81</v>
      </c>
      <c r="C2" s="856"/>
      <c r="D2" s="856"/>
      <c r="E2" s="856"/>
      <c r="F2" s="856"/>
      <c r="G2" s="856"/>
      <c r="H2" s="856"/>
      <c r="I2" s="856"/>
      <c r="J2" s="856"/>
      <c r="K2" s="856"/>
      <c r="L2" s="856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6"/>
      <c r="AI2" s="444"/>
      <c r="AJ2" s="336"/>
    </row>
    <row r="3" spans="1:36">
      <c r="A3" s="335"/>
      <c r="B3" s="861" t="s">
        <v>371</v>
      </c>
      <c r="C3" s="861"/>
      <c r="D3" s="861"/>
      <c r="E3" s="861"/>
      <c r="F3" s="861"/>
      <c r="G3" s="861"/>
      <c r="H3" s="861"/>
      <c r="I3" s="861"/>
      <c r="J3" s="861"/>
      <c r="K3" s="861"/>
      <c r="L3" s="861"/>
      <c r="M3" s="861"/>
      <c r="N3" s="861"/>
      <c r="O3" s="861"/>
      <c r="P3" s="861"/>
      <c r="Q3" s="861"/>
      <c r="R3" s="861"/>
      <c r="S3" s="861"/>
      <c r="T3" s="861"/>
      <c r="U3" s="861"/>
      <c r="V3" s="861"/>
      <c r="W3" s="861"/>
      <c r="X3" s="861"/>
      <c r="Y3" s="861"/>
      <c r="Z3" s="861"/>
      <c r="AA3" s="861"/>
      <c r="AB3" s="861"/>
      <c r="AC3" s="861"/>
      <c r="AD3" s="861"/>
      <c r="AE3" s="861"/>
      <c r="AF3" s="861"/>
      <c r="AG3" s="861"/>
      <c r="AH3" s="861"/>
      <c r="AI3" s="445"/>
      <c r="AJ3" s="336"/>
    </row>
    <row r="4" spans="1:36">
      <c r="A4" s="335"/>
      <c r="B4" s="339"/>
      <c r="C4" s="339"/>
      <c r="D4" s="339"/>
      <c r="E4" s="340" t="s">
        <v>24</v>
      </c>
      <c r="F4" s="340" t="s">
        <v>7</v>
      </c>
      <c r="G4" s="845" t="s">
        <v>1</v>
      </c>
      <c r="H4" s="846"/>
      <c r="I4" s="846"/>
      <c r="J4" s="846"/>
      <c r="K4" s="846"/>
      <c r="L4" s="846"/>
      <c r="M4" s="846"/>
      <c r="N4" s="847"/>
      <c r="O4" s="341"/>
      <c r="P4" s="342" t="s">
        <v>29</v>
      </c>
      <c r="Q4" s="343"/>
      <c r="R4" s="858" t="s">
        <v>10</v>
      </c>
      <c r="S4" s="859"/>
      <c r="T4" s="859"/>
      <c r="U4" s="859"/>
      <c r="V4" s="859"/>
      <c r="W4" s="860"/>
      <c r="X4" s="342" t="s">
        <v>36</v>
      </c>
      <c r="Y4" s="342" t="s">
        <v>11</v>
      </c>
      <c r="Z4" s="344"/>
      <c r="AA4" s="340" t="s">
        <v>64</v>
      </c>
      <c r="AB4" s="845" t="s">
        <v>2</v>
      </c>
      <c r="AC4" s="846"/>
      <c r="AD4" s="846"/>
      <c r="AE4" s="846"/>
      <c r="AF4" s="846"/>
      <c r="AG4" s="847"/>
      <c r="AH4" s="340" t="s">
        <v>0</v>
      </c>
      <c r="AI4" s="340"/>
      <c r="AJ4" s="336"/>
    </row>
    <row r="5" spans="1:36">
      <c r="A5" s="335"/>
      <c r="B5" s="345" t="s">
        <v>22</v>
      </c>
      <c r="C5" s="345" t="s">
        <v>23</v>
      </c>
      <c r="D5" s="345"/>
      <c r="E5" s="346" t="s">
        <v>25</v>
      </c>
      <c r="F5" s="345" t="s">
        <v>26</v>
      </c>
      <c r="G5" s="340" t="s">
        <v>7</v>
      </c>
      <c r="H5" s="340" t="s">
        <v>27</v>
      </c>
      <c r="I5" s="340" t="s">
        <v>27</v>
      </c>
      <c r="J5" s="340" t="s">
        <v>56</v>
      </c>
      <c r="K5" s="340" t="s">
        <v>29</v>
      </c>
      <c r="L5" s="340" t="s">
        <v>31</v>
      </c>
      <c r="M5" s="340" t="s">
        <v>31</v>
      </c>
      <c r="N5" s="340" t="s">
        <v>34</v>
      </c>
      <c r="O5" s="341"/>
      <c r="P5" s="347" t="s">
        <v>30</v>
      </c>
      <c r="Q5" s="343" t="s">
        <v>38</v>
      </c>
      <c r="R5" s="343" t="s">
        <v>13</v>
      </c>
      <c r="S5" s="343" t="s">
        <v>40</v>
      </c>
      <c r="T5" s="343" t="s">
        <v>42</v>
      </c>
      <c r="U5" s="343" t="s">
        <v>43</v>
      </c>
      <c r="V5" s="343" t="s">
        <v>15</v>
      </c>
      <c r="W5" s="343" t="s">
        <v>11</v>
      </c>
      <c r="X5" s="347" t="s">
        <v>46</v>
      </c>
      <c r="Y5" s="347" t="s">
        <v>47</v>
      </c>
      <c r="Z5" s="344"/>
      <c r="AA5" s="345" t="s">
        <v>37</v>
      </c>
      <c r="AB5" s="340" t="s">
        <v>3</v>
      </c>
      <c r="AC5" s="340" t="s">
        <v>4</v>
      </c>
      <c r="AD5" s="340" t="s">
        <v>36</v>
      </c>
      <c r="AE5" s="340" t="s">
        <v>57</v>
      </c>
      <c r="AF5" s="340"/>
      <c r="AG5" s="340" t="s">
        <v>8</v>
      </c>
      <c r="AH5" s="345" t="s">
        <v>5</v>
      </c>
      <c r="AI5" s="345" t="s">
        <v>78</v>
      </c>
      <c r="AJ5" s="336"/>
    </row>
    <row r="6" spans="1:36">
      <c r="A6" s="335"/>
      <c r="B6" s="348"/>
      <c r="C6" s="348"/>
      <c r="D6" s="348"/>
      <c r="E6" s="348"/>
      <c r="F6" s="348"/>
      <c r="G6" s="348" t="s">
        <v>53</v>
      </c>
      <c r="H6" s="348" t="s">
        <v>59</v>
      </c>
      <c r="I6" s="348" t="s">
        <v>28</v>
      </c>
      <c r="J6" s="348"/>
      <c r="K6" s="348" t="s">
        <v>30</v>
      </c>
      <c r="L6" s="348" t="s">
        <v>32</v>
      </c>
      <c r="M6" s="348" t="s">
        <v>33</v>
      </c>
      <c r="N6" s="348" t="s">
        <v>35</v>
      </c>
      <c r="O6" s="341"/>
      <c r="P6" s="349" t="s">
        <v>49</v>
      </c>
      <c r="Q6" s="342" t="s">
        <v>39</v>
      </c>
      <c r="R6" s="342" t="s">
        <v>14</v>
      </c>
      <c r="S6" s="342" t="s">
        <v>41</v>
      </c>
      <c r="T6" s="342" t="s">
        <v>41</v>
      </c>
      <c r="U6" s="342" t="s">
        <v>44</v>
      </c>
      <c r="V6" s="342" t="s">
        <v>16</v>
      </c>
      <c r="W6" s="342" t="s">
        <v>45</v>
      </c>
      <c r="X6" s="347" t="s">
        <v>20</v>
      </c>
      <c r="Y6" s="350" t="s">
        <v>370</v>
      </c>
      <c r="Z6" s="351"/>
      <c r="AA6" s="348" t="s">
        <v>63</v>
      </c>
      <c r="AB6" s="348"/>
      <c r="AC6" s="348"/>
      <c r="AD6" s="348" t="s">
        <v>55</v>
      </c>
      <c r="AE6" s="348" t="s">
        <v>58</v>
      </c>
      <c r="AF6" s="348" t="s">
        <v>69</v>
      </c>
      <c r="AG6" s="348" t="s">
        <v>50</v>
      </c>
      <c r="AH6" s="348" t="s">
        <v>6</v>
      </c>
      <c r="AI6" s="348"/>
      <c r="AJ6" s="336"/>
    </row>
    <row r="7" spans="1:36">
      <c r="A7" s="335"/>
      <c r="B7" s="345"/>
      <c r="C7" s="352" t="s">
        <v>372</v>
      </c>
      <c r="D7" s="352" t="s">
        <v>71</v>
      </c>
      <c r="E7" s="345"/>
      <c r="F7" s="345"/>
      <c r="G7" s="353"/>
      <c r="H7" s="345"/>
      <c r="I7" s="345"/>
      <c r="J7" s="345"/>
      <c r="K7" s="345"/>
      <c r="L7" s="345"/>
      <c r="M7" s="345"/>
      <c r="N7" s="345"/>
      <c r="O7" s="341"/>
      <c r="P7" s="347"/>
      <c r="Q7" s="347"/>
      <c r="R7" s="347"/>
      <c r="S7" s="347"/>
      <c r="T7" s="347"/>
      <c r="U7" s="347"/>
      <c r="V7" s="347"/>
      <c r="W7" s="347"/>
      <c r="X7" s="347"/>
      <c r="Y7" s="354"/>
      <c r="Z7" s="344"/>
      <c r="AA7" s="345"/>
      <c r="AB7" s="345"/>
      <c r="AC7" s="345"/>
      <c r="AD7" s="345"/>
      <c r="AE7" s="345"/>
      <c r="AF7" s="345"/>
      <c r="AG7" s="345"/>
      <c r="AH7" s="353"/>
      <c r="AI7" s="353"/>
      <c r="AJ7" s="336"/>
    </row>
    <row r="8" spans="1:36" ht="24.75" customHeight="1">
      <c r="A8" s="335"/>
      <c r="B8" s="355">
        <v>1</v>
      </c>
      <c r="C8" s="452" t="s">
        <v>402</v>
      </c>
      <c r="D8" s="428" t="s">
        <v>405</v>
      </c>
      <c r="E8" s="419">
        <v>15</v>
      </c>
      <c r="F8" s="420">
        <v>85</v>
      </c>
      <c r="G8" s="421">
        <f t="shared" ref="G8:G10" si="0">E8*F8</f>
        <v>1275</v>
      </c>
      <c r="H8" s="422">
        <v>0</v>
      </c>
      <c r="I8" s="422">
        <v>0</v>
      </c>
      <c r="J8" s="422">
        <v>0</v>
      </c>
      <c r="K8" s="422">
        <v>0</v>
      </c>
      <c r="L8" s="422">
        <v>0</v>
      </c>
      <c r="M8" s="422">
        <v>0</v>
      </c>
      <c r="N8" s="423">
        <f t="shared" ref="N8:N10" si="1">SUM(G8:M8)</f>
        <v>1275</v>
      </c>
      <c r="O8" s="424"/>
      <c r="P8" s="423">
        <f t="shared" ref="P8:P10" si="2">IF(F8=47.16,0,IF(F8&gt;47.16,K8*0.5,0))</f>
        <v>0</v>
      </c>
      <c r="Q8" s="423">
        <f t="shared" ref="Q8:Q10" si="3">G8+H8+I8+L8+P8+J8</f>
        <v>1275</v>
      </c>
      <c r="R8" s="423">
        <f t="shared" ref="R8:R10" si="4">VLOOKUP(Q8,Tarifa1,1)</f>
        <v>248.04</v>
      </c>
      <c r="S8" s="423">
        <f t="shared" ref="S8:S10" si="5">Q8-R8</f>
        <v>1026.96</v>
      </c>
      <c r="T8" s="425">
        <f t="shared" ref="T8:T10" si="6">VLOOKUP(Q8,Tarifa1,3)</f>
        <v>6.4000000000000001E-2</v>
      </c>
      <c r="U8" s="423">
        <f t="shared" ref="U8:U10" si="7">S8*T8</f>
        <v>65.725440000000006</v>
      </c>
      <c r="V8" s="423">
        <f t="shared" ref="V8:V10" si="8">VLOOKUP(Q8,Tarifa1,2)</f>
        <v>4.76</v>
      </c>
      <c r="W8" s="423">
        <f t="shared" ref="W8:W10" si="9">U8+V8</f>
        <v>70.485440000000011</v>
      </c>
      <c r="X8" s="423">
        <f t="shared" ref="X8:X10" si="10">VLOOKUP(Q8,Credito1,2)</f>
        <v>203.41499999999999</v>
      </c>
      <c r="Y8" s="423">
        <f t="shared" ref="Y8:Y10" si="11">W8-X8</f>
        <v>-132.92955999999998</v>
      </c>
      <c r="Z8" s="424"/>
      <c r="AA8" s="423">
        <f t="shared" ref="AA8:AA10" si="12">-IF(Y8&gt;0,0,Y8)</f>
        <v>132.92955999999998</v>
      </c>
      <c r="AB8" s="423">
        <f t="shared" ref="AB8:AB10" si="13">IF(Y8&lt;0,0,Y8)</f>
        <v>0</v>
      </c>
      <c r="AC8" s="423">
        <v>0</v>
      </c>
      <c r="AD8" s="426">
        <v>0</v>
      </c>
      <c r="AE8" s="426">
        <v>0</v>
      </c>
      <c r="AF8" s="426">
        <v>0</v>
      </c>
      <c r="AG8" s="423">
        <f t="shared" ref="AG8:AG10" si="14">SUM(AB8:AF8)</f>
        <v>0</v>
      </c>
      <c r="AH8" s="423"/>
      <c r="AI8" s="362"/>
      <c r="AJ8" s="336"/>
    </row>
    <row r="9" spans="1:36" ht="32.25" customHeight="1">
      <c r="A9" s="335"/>
      <c r="B9" s="355">
        <v>2</v>
      </c>
      <c r="C9" s="452" t="s">
        <v>403</v>
      </c>
      <c r="D9" s="428" t="s">
        <v>404</v>
      </c>
      <c r="E9" s="419">
        <v>15</v>
      </c>
      <c r="F9" s="420">
        <v>50</v>
      </c>
      <c r="G9" s="421">
        <f t="shared" si="0"/>
        <v>750</v>
      </c>
      <c r="H9" s="422">
        <v>1</v>
      </c>
      <c r="I9" s="422">
        <f t="shared" ref="I9:I10" si="15">H9</f>
        <v>1</v>
      </c>
      <c r="J9" s="422">
        <v>0</v>
      </c>
      <c r="K9" s="422">
        <v>0</v>
      </c>
      <c r="L9" s="422">
        <v>0</v>
      </c>
      <c r="M9" s="422">
        <v>0</v>
      </c>
      <c r="N9" s="421">
        <f t="shared" si="1"/>
        <v>752</v>
      </c>
      <c r="O9" s="429"/>
      <c r="P9" s="421">
        <f t="shared" si="2"/>
        <v>0</v>
      </c>
      <c r="Q9" s="421">
        <f t="shared" si="3"/>
        <v>752</v>
      </c>
      <c r="R9" s="421">
        <f t="shared" si="4"/>
        <v>248.04</v>
      </c>
      <c r="S9" s="421">
        <f t="shared" si="5"/>
        <v>503.96000000000004</v>
      </c>
      <c r="T9" s="430">
        <f t="shared" si="6"/>
        <v>6.4000000000000001E-2</v>
      </c>
      <c r="U9" s="421">
        <f t="shared" si="7"/>
        <v>32.253440000000005</v>
      </c>
      <c r="V9" s="421">
        <f t="shared" si="8"/>
        <v>4.76</v>
      </c>
      <c r="W9" s="421">
        <f t="shared" si="9"/>
        <v>37.013440000000003</v>
      </c>
      <c r="X9" s="421">
        <f t="shared" si="10"/>
        <v>203.51</v>
      </c>
      <c r="Y9" s="421">
        <f t="shared" si="11"/>
        <v>-166.49655999999999</v>
      </c>
      <c r="Z9" s="431"/>
      <c r="AA9" s="421">
        <f t="shared" si="12"/>
        <v>166.49655999999999</v>
      </c>
      <c r="AB9" s="421">
        <f t="shared" si="13"/>
        <v>0</v>
      </c>
      <c r="AC9" s="421">
        <v>0</v>
      </c>
      <c r="AD9" s="422">
        <v>0</v>
      </c>
      <c r="AE9" s="422">
        <v>0</v>
      </c>
      <c r="AF9" s="432">
        <v>0</v>
      </c>
      <c r="AG9" s="421">
        <f t="shared" si="14"/>
        <v>0</v>
      </c>
      <c r="AH9" s="421"/>
      <c r="AI9" s="362"/>
      <c r="AJ9" s="336"/>
    </row>
    <row r="10" spans="1:36" ht="33" customHeight="1">
      <c r="A10" s="335"/>
      <c r="B10" s="355">
        <v>3</v>
      </c>
      <c r="C10" s="452" t="s">
        <v>406</v>
      </c>
      <c r="D10" s="428" t="s">
        <v>407</v>
      </c>
      <c r="E10" s="419">
        <v>15</v>
      </c>
      <c r="F10" s="420">
        <v>57</v>
      </c>
      <c r="G10" s="421">
        <f t="shared" si="0"/>
        <v>855</v>
      </c>
      <c r="H10" s="422">
        <v>1</v>
      </c>
      <c r="I10" s="422">
        <f t="shared" si="15"/>
        <v>1</v>
      </c>
      <c r="J10" s="422">
        <v>0</v>
      </c>
      <c r="K10" s="422">
        <v>0</v>
      </c>
      <c r="L10" s="422">
        <v>0</v>
      </c>
      <c r="M10" s="422">
        <v>0</v>
      </c>
      <c r="N10" s="421">
        <f t="shared" si="1"/>
        <v>857</v>
      </c>
      <c r="O10" s="429"/>
      <c r="P10" s="421">
        <f t="shared" si="2"/>
        <v>0</v>
      </c>
      <c r="Q10" s="421">
        <f t="shared" si="3"/>
        <v>857</v>
      </c>
      <c r="R10" s="421">
        <f t="shared" si="4"/>
        <v>248.04</v>
      </c>
      <c r="S10" s="421">
        <f t="shared" si="5"/>
        <v>608.96</v>
      </c>
      <c r="T10" s="430">
        <f t="shared" si="6"/>
        <v>6.4000000000000001E-2</v>
      </c>
      <c r="U10" s="421">
        <f t="shared" si="7"/>
        <v>38.973440000000004</v>
      </c>
      <c r="V10" s="421">
        <f t="shared" si="8"/>
        <v>4.76</v>
      </c>
      <c r="W10" s="421">
        <f t="shared" si="9"/>
        <v>43.733440000000002</v>
      </c>
      <c r="X10" s="421">
        <f t="shared" si="10"/>
        <v>203.51</v>
      </c>
      <c r="Y10" s="421">
        <f t="shared" si="11"/>
        <v>-159.77655999999999</v>
      </c>
      <c r="Z10" s="431"/>
      <c r="AA10" s="421">
        <f t="shared" si="12"/>
        <v>159.77655999999999</v>
      </c>
      <c r="AB10" s="421">
        <f t="shared" si="13"/>
        <v>0</v>
      </c>
      <c r="AC10" s="421">
        <v>0</v>
      </c>
      <c r="AD10" s="422">
        <v>0</v>
      </c>
      <c r="AE10" s="422">
        <v>0</v>
      </c>
      <c r="AF10" s="432">
        <v>0</v>
      </c>
      <c r="AG10" s="421">
        <f t="shared" si="14"/>
        <v>0</v>
      </c>
      <c r="AH10" s="421"/>
      <c r="AI10" s="362"/>
      <c r="AJ10" s="336"/>
    </row>
    <row r="11" spans="1:36" ht="24">
      <c r="A11" s="335"/>
      <c r="B11" s="355"/>
      <c r="C11" s="356" t="s">
        <v>408</v>
      </c>
      <c r="D11" s="357" t="s">
        <v>409</v>
      </c>
      <c r="E11" s="358"/>
      <c r="F11" s="359"/>
      <c r="G11" s="360"/>
      <c r="H11" s="361"/>
      <c r="I11" s="361"/>
      <c r="J11" s="361"/>
      <c r="K11" s="361"/>
      <c r="L11" s="361"/>
      <c r="M11" s="361"/>
      <c r="N11" s="362"/>
      <c r="O11" s="363"/>
      <c r="P11" s="364"/>
      <c r="Q11" s="364"/>
      <c r="R11" s="364"/>
      <c r="S11" s="364"/>
      <c r="T11" s="365"/>
      <c r="U11" s="364"/>
      <c r="V11" s="364"/>
      <c r="W11" s="364"/>
      <c r="X11" s="364"/>
      <c r="Y11" s="364"/>
      <c r="Z11" s="366"/>
      <c r="AA11" s="362"/>
      <c r="AB11" s="362"/>
      <c r="AC11" s="362"/>
      <c r="AD11" s="361"/>
      <c r="AE11" s="361"/>
      <c r="AF11" s="367"/>
      <c r="AG11" s="362"/>
      <c r="AH11" s="362"/>
      <c r="AI11" s="362"/>
      <c r="AJ11" s="336"/>
    </row>
    <row r="12" spans="1:36" ht="24">
      <c r="A12" s="335"/>
      <c r="B12" s="355"/>
      <c r="C12" s="356" t="s">
        <v>410</v>
      </c>
      <c r="D12" s="357" t="s">
        <v>411</v>
      </c>
      <c r="E12" s="358"/>
      <c r="F12" s="359"/>
      <c r="G12" s="360"/>
      <c r="H12" s="361"/>
      <c r="I12" s="361"/>
      <c r="J12" s="361"/>
      <c r="K12" s="361"/>
      <c r="L12" s="361"/>
      <c r="M12" s="361"/>
      <c r="N12" s="362"/>
      <c r="O12" s="363"/>
      <c r="P12" s="364"/>
      <c r="Q12" s="364"/>
      <c r="R12" s="364"/>
      <c r="S12" s="364"/>
      <c r="T12" s="365"/>
      <c r="U12" s="364"/>
      <c r="V12" s="364"/>
      <c r="W12" s="364"/>
      <c r="X12" s="364"/>
      <c r="Y12" s="364"/>
      <c r="Z12" s="366"/>
      <c r="AA12" s="362"/>
      <c r="AB12" s="362"/>
      <c r="AC12" s="362"/>
      <c r="AD12" s="361"/>
      <c r="AE12" s="361"/>
      <c r="AF12" s="367"/>
      <c r="AG12" s="362"/>
      <c r="AH12" s="362"/>
      <c r="AI12" s="362"/>
      <c r="AJ12" s="336"/>
    </row>
    <row r="13" spans="1:36" ht="24">
      <c r="A13" s="335"/>
      <c r="B13" s="355"/>
      <c r="C13" s="356" t="s">
        <v>412</v>
      </c>
      <c r="D13" s="357" t="s">
        <v>413</v>
      </c>
      <c r="E13" s="358"/>
      <c r="F13" s="359"/>
      <c r="G13" s="360"/>
      <c r="H13" s="361"/>
      <c r="I13" s="361"/>
      <c r="J13" s="361"/>
      <c r="K13" s="361"/>
      <c r="L13" s="361"/>
      <c r="M13" s="361"/>
      <c r="N13" s="362"/>
      <c r="O13" s="363"/>
      <c r="P13" s="364"/>
      <c r="Q13" s="364"/>
      <c r="R13" s="364"/>
      <c r="S13" s="364"/>
      <c r="T13" s="365"/>
      <c r="U13" s="364"/>
      <c r="V13" s="364"/>
      <c r="W13" s="364"/>
      <c r="X13" s="364"/>
      <c r="Y13" s="364"/>
      <c r="Z13" s="366"/>
      <c r="AA13" s="362"/>
      <c r="AB13" s="362"/>
      <c r="AC13" s="362"/>
      <c r="AD13" s="361"/>
      <c r="AE13" s="361"/>
      <c r="AF13" s="367"/>
      <c r="AG13" s="362"/>
      <c r="AH13" s="362"/>
      <c r="AI13" s="362"/>
      <c r="AJ13" s="336"/>
    </row>
    <row r="14" spans="1:36" ht="24">
      <c r="A14" s="335"/>
      <c r="B14" s="355"/>
      <c r="C14" s="356" t="s">
        <v>414</v>
      </c>
      <c r="D14" s="357" t="s">
        <v>415</v>
      </c>
      <c r="E14" s="358"/>
      <c r="F14" s="359"/>
      <c r="G14" s="360"/>
      <c r="H14" s="361"/>
      <c r="I14" s="361"/>
      <c r="J14" s="361"/>
      <c r="K14" s="361"/>
      <c r="L14" s="361"/>
      <c r="M14" s="361"/>
      <c r="N14" s="362"/>
      <c r="O14" s="363"/>
      <c r="P14" s="364"/>
      <c r="Q14" s="364"/>
      <c r="R14" s="364"/>
      <c r="S14" s="364"/>
      <c r="T14" s="365"/>
      <c r="U14" s="364"/>
      <c r="V14" s="364"/>
      <c r="W14" s="364"/>
      <c r="X14" s="364"/>
      <c r="Y14" s="364"/>
      <c r="Z14" s="366"/>
      <c r="AA14" s="362"/>
      <c r="AB14" s="362"/>
      <c r="AC14" s="362"/>
      <c r="AD14" s="361"/>
      <c r="AE14" s="361"/>
      <c r="AF14" s="367"/>
      <c r="AG14" s="362"/>
      <c r="AH14" s="362"/>
      <c r="AI14" s="362"/>
      <c r="AJ14" s="336"/>
    </row>
    <row r="15" spans="1:36" ht="24">
      <c r="A15" s="335"/>
      <c r="B15" s="355"/>
      <c r="C15" s="356" t="s">
        <v>416</v>
      </c>
      <c r="D15" s="357" t="s">
        <v>417</v>
      </c>
      <c r="E15" s="358"/>
      <c r="F15" s="359"/>
      <c r="G15" s="360"/>
      <c r="H15" s="361"/>
      <c r="I15" s="361"/>
      <c r="J15" s="361"/>
      <c r="K15" s="361"/>
      <c r="L15" s="361"/>
      <c r="M15" s="361"/>
      <c r="N15" s="362"/>
      <c r="O15" s="363"/>
      <c r="P15" s="364"/>
      <c r="Q15" s="364"/>
      <c r="R15" s="364"/>
      <c r="S15" s="364"/>
      <c r="T15" s="365"/>
      <c r="U15" s="364"/>
      <c r="V15" s="364"/>
      <c r="W15" s="364"/>
      <c r="X15" s="364"/>
      <c r="Y15" s="364"/>
      <c r="Z15" s="366"/>
      <c r="AA15" s="362"/>
      <c r="AB15" s="362"/>
      <c r="AC15" s="362"/>
      <c r="AD15" s="361"/>
      <c r="AE15" s="361"/>
      <c r="AF15" s="367"/>
      <c r="AG15" s="362"/>
      <c r="AH15" s="362"/>
      <c r="AI15" s="362"/>
      <c r="AJ15" s="336"/>
    </row>
    <row r="16" spans="1:36" ht="24">
      <c r="A16" s="335"/>
      <c r="B16" s="355"/>
      <c r="C16" s="356" t="s">
        <v>418</v>
      </c>
      <c r="D16" s="357" t="s">
        <v>419</v>
      </c>
      <c r="E16" s="358"/>
      <c r="F16" s="359"/>
      <c r="G16" s="360"/>
      <c r="H16" s="361"/>
      <c r="I16" s="361"/>
      <c r="J16" s="361"/>
      <c r="K16" s="361"/>
      <c r="L16" s="361"/>
      <c r="M16" s="361"/>
      <c r="N16" s="362"/>
      <c r="O16" s="363"/>
      <c r="P16" s="364"/>
      <c r="Q16" s="364"/>
      <c r="R16" s="364"/>
      <c r="S16" s="364"/>
      <c r="T16" s="365"/>
      <c r="U16" s="364"/>
      <c r="V16" s="364"/>
      <c r="W16" s="364"/>
      <c r="X16" s="364"/>
      <c r="Y16" s="364"/>
      <c r="Z16" s="366"/>
      <c r="AA16" s="362"/>
      <c r="AB16" s="362"/>
      <c r="AC16" s="362"/>
      <c r="AD16" s="361"/>
      <c r="AE16" s="361"/>
      <c r="AF16" s="367"/>
      <c r="AG16" s="362"/>
      <c r="AH16" s="362"/>
      <c r="AI16" s="362"/>
      <c r="AJ16" s="336"/>
    </row>
    <row r="17" spans="1:36" ht="24">
      <c r="A17" s="335"/>
      <c r="B17" s="355"/>
      <c r="C17" s="356" t="s">
        <v>420</v>
      </c>
      <c r="D17" s="357" t="s">
        <v>421</v>
      </c>
      <c r="E17" s="358"/>
      <c r="F17" s="359"/>
      <c r="G17" s="360"/>
      <c r="H17" s="361"/>
      <c r="I17" s="361"/>
      <c r="J17" s="361"/>
      <c r="K17" s="361"/>
      <c r="L17" s="361"/>
      <c r="M17" s="361"/>
      <c r="N17" s="362"/>
      <c r="O17" s="363"/>
      <c r="P17" s="364"/>
      <c r="Q17" s="364"/>
      <c r="R17" s="364"/>
      <c r="S17" s="364"/>
      <c r="T17" s="365"/>
      <c r="U17" s="364"/>
      <c r="V17" s="364"/>
      <c r="W17" s="364"/>
      <c r="X17" s="364"/>
      <c r="Y17" s="364"/>
      <c r="Z17" s="366"/>
      <c r="AA17" s="362"/>
      <c r="AB17" s="362"/>
      <c r="AC17" s="362"/>
      <c r="AD17" s="361"/>
      <c r="AE17" s="361"/>
      <c r="AF17" s="367"/>
      <c r="AG17" s="362"/>
      <c r="AH17" s="362"/>
      <c r="AI17" s="362"/>
      <c r="AJ17" s="336"/>
    </row>
    <row r="18" spans="1:36" ht="24">
      <c r="A18" s="335"/>
      <c r="B18" s="355"/>
      <c r="C18" s="356" t="s">
        <v>422</v>
      </c>
      <c r="D18" s="357" t="s">
        <v>423</v>
      </c>
      <c r="E18" s="358"/>
      <c r="F18" s="359"/>
      <c r="G18" s="360"/>
      <c r="H18" s="361"/>
      <c r="I18" s="361"/>
      <c r="J18" s="361"/>
      <c r="K18" s="361"/>
      <c r="L18" s="361"/>
      <c r="M18" s="361"/>
      <c r="N18" s="362"/>
      <c r="O18" s="363"/>
      <c r="P18" s="364"/>
      <c r="Q18" s="364"/>
      <c r="R18" s="364"/>
      <c r="S18" s="364"/>
      <c r="T18" s="365"/>
      <c r="U18" s="364"/>
      <c r="V18" s="364"/>
      <c r="W18" s="364"/>
      <c r="X18" s="364"/>
      <c r="Y18" s="364"/>
      <c r="Z18" s="366"/>
      <c r="AA18" s="362"/>
      <c r="AB18" s="362"/>
      <c r="AC18" s="362"/>
      <c r="AD18" s="361"/>
      <c r="AE18" s="361"/>
      <c r="AF18" s="367"/>
      <c r="AG18" s="362"/>
      <c r="AH18" s="362"/>
      <c r="AI18" s="362"/>
      <c r="AJ18" s="336"/>
    </row>
    <row r="19" spans="1:36" ht="24">
      <c r="A19" s="335"/>
      <c r="B19" s="355"/>
      <c r="C19" s="356" t="s">
        <v>424</v>
      </c>
      <c r="D19" s="357" t="s">
        <v>425</v>
      </c>
      <c r="E19" s="358"/>
      <c r="F19" s="359"/>
      <c r="G19" s="360"/>
      <c r="H19" s="361"/>
      <c r="I19" s="361"/>
      <c r="J19" s="361"/>
      <c r="K19" s="361"/>
      <c r="L19" s="361"/>
      <c r="M19" s="361"/>
      <c r="N19" s="362"/>
      <c r="O19" s="363"/>
      <c r="P19" s="364"/>
      <c r="Q19" s="364"/>
      <c r="R19" s="364"/>
      <c r="S19" s="364"/>
      <c r="T19" s="365"/>
      <c r="U19" s="364"/>
      <c r="V19" s="364"/>
      <c r="W19" s="364"/>
      <c r="X19" s="364"/>
      <c r="Y19" s="364"/>
      <c r="Z19" s="366"/>
      <c r="AA19" s="362"/>
      <c r="AB19" s="362"/>
      <c r="AC19" s="362"/>
      <c r="AD19" s="361"/>
      <c r="AE19" s="361"/>
      <c r="AF19" s="367"/>
      <c r="AG19" s="362"/>
      <c r="AH19" s="362"/>
      <c r="AI19" s="362"/>
      <c r="AJ19" s="336"/>
    </row>
    <row r="20" spans="1:36" ht="24">
      <c r="A20" s="335"/>
      <c r="B20" s="355"/>
      <c r="C20" s="356" t="s">
        <v>426</v>
      </c>
      <c r="D20" s="357" t="s">
        <v>427</v>
      </c>
      <c r="E20" s="358"/>
      <c r="F20" s="359"/>
      <c r="G20" s="360"/>
      <c r="H20" s="361"/>
      <c r="I20" s="361"/>
      <c r="J20" s="361"/>
      <c r="K20" s="361"/>
      <c r="L20" s="361"/>
      <c r="M20" s="361"/>
      <c r="N20" s="362"/>
      <c r="O20" s="363"/>
      <c r="P20" s="364"/>
      <c r="Q20" s="364"/>
      <c r="R20" s="364"/>
      <c r="S20" s="364"/>
      <c r="T20" s="365"/>
      <c r="U20" s="364"/>
      <c r="V20" s="364"/>
      <c r="W20" s="364"/>
      <c r="X20" s="364"/>
      <c r="Y20" s="364"/>
      <c r="Z20" s="366"/>
      <c r="AA20" s="362"/>
      <c r="AB20" s="362"/>
      <c r="AC20" s="362"/>
      <c r="AD20" s="361"/>
      <c r="AE20" s="361"/>
      <c r="AF20" s="367"/>
      <c r="AG20" s="362"/>
      <c r="AH20" s="362"/>
      <c r="AI20" s="362"/>
      <c r="AJ20" s="336"/>
    </row>
    <row r="21" spans="1:36" ht="24">
      <c r="A21" s="335"/>
      <c r="B21" s="355"/>
      <c r="C21" s="356" t="s">
        <v>428</v>
      </c>
      <c r="D21" s="357" t="s">
        <v>429</v>
      </c>
      <c r="E21" s="358"/>
      <c r="F21" s="359"/>
      <c r="G21" s="360"/>
      <c r="H21" s="361"/>
      <c r="I21" s="361"/>
      <c r="J21" s="361"/>
      <c r="K21" s="361"/>
      <c r="L21" s="361"/>
      <c r="M21" s="361"/>
      <c r="N21" s="362"/>
      <c r="O21" s="363"/>
      <c r="P21" s="364"/>
      <c r="Q21" s="364"/>
      <c r="R21" s="364"/>
      <c r="S21" s="364"/>
      <c r="T21" s="365"/>
      <c r="U21" s="364"/>
      <c r="V21" s="364"/>
      <c r="W21" s="364"/>
      <c r="X21" s="364"/>
      <c r="Y21" s="364"/>
      <c r="Z21" s="366"/>
      <c r="AA21" s="362"/>
      <c r="AB21" s="362"/>
      <c r="AC21" s="362"/>
      <c r="AD21" s="361"/>
      <c r="AE21" s="361"/>
      <c r="AF21" s="367"/>
      <c r="AG21" s="362"/>
      <c r="AH21" s="362"/>
      <c r="AI21" s="362"/>
      <c r="AJ21" s="336"/>
    </row>
    <row r="22" spans="1:36" ht="24">
      <c r="A22" s="335"/>
      <c r="B22" s="355"/>
      <c r="C22" s="356" t="s">
        <v>430</v>
      </c>
      <c r="D22" s="357" t="s">
        <v>431</v>
      </c>
      <c r="E22" s="358"/>
      <c r="F22" s="359"/>
      <c r="G22" s="360"/>
      <c r="H22" s="361"/>
      <c r="I22" s="361"/>
      <c r="J22" s="361"/>
      <c r="K22" s="361"/>
      <c r="L22" s="361"/>
      <c r="M22" s="361"/>
      <c r="N22" s="362"/>
      <c r="O22" s="363"/>
      <c r="P22" s="364"/>
      <c r="Q22" s="364"/>
      <c r="R22" s="364"/>
      <c r="S22" s="364"/>
      <c r="T22" s="365"/>
      <c r="U22" s="364"/>
      <c r="V22" s="364"/>
      <c r="W22" s="364"/>
      <c r="X22" s="364"/>
      <c r="Y22" s="364"/>
      <c r="Z22" s="366"/>
      <c r="AA22" s="362"/>
      <c r="AB22" s="362"/>
      <c r="AC22" s="362"/>
      <c r="AD22" s="361"/>
      <c r="AE22" s="361"/>
      <c r="AF22" s="367"/>
      <c r="AG22" s="362"/>
      <c r="AH22" s="362"/>
      <c r="AI22" s="362"/>
      <c r="AJ22" s="336"/>
    </row>
    <row r="23" spans="1:36" ht="24">
      <c r="A23" s="335"/>
      <c r="B23" s="355"/>
      <c r="C23" s="356" t="s">
        <v>432</v>
      </c>
      <c r="D23" s="357" t="s">
        <v>433</v>
      </c>
      <c r="E23" s="358"/>
      <c r="F23" s="359"/>
      <c r="G23" s="360"/>
      <c r="H23" s="361"/>
      <c r="I23" s="361"/>
      <c r="J23" s="361"/>
      <c r="K23" s="361"/>
      <c r="L23" s="361"/>
      <c r="M23" s="361"/>
      <c r="N23" s="362"/>
      <c r="O23" s="363"/>
      <c r="P23" s="364"/>
      <c r="Q23" s="364"/>
      <c r="R23" s="364"/>
      <c r="S23" s="364"/>
      <c r="T23" s="365"/>
      <c r="U23" s="364"/>
      <c r="V23" s="364"/>
      <c r="W23" s="364"/>
      <c r="X23" s="364"/>
      <c r="Y23" s="364"/>
      <c r="Z23" s="366"/>
      <c r="AA23" s="362"/>
      <c r="AB23" s="362"/>
      <c r="AC23" s="362"/>
      <c r="AD23" s="361"/>
      <c r="AE23" s="361"/>
      <c r="AF23" s="367"/>
      <c r="AG23" s="362"/>
      <c r="AH23" s="362"/>
      <c r="AI23" s="362"/>
      <c r="AJ23" s="336"/>
    </row>
    <row r="24" spans="1:36" ht="24">
      <c r="A24" s="335"/>
      <c r="B24" s="355"/>
      <c r="C24" s="356" t="s">
        <v>434</v>
      </c>
      <c r="D24" s="357" t="s">
        <v>435</v>
      </c>
      <c r="E24" s="358"/>
      <c r="F24" s="359"/>
      <c r="G24" s="360"/>
      <c r="H24" s="361"/>
      <c r="I24" s="361"/>
      <c r="J24" s="361"/>
      <c r="K24" s="361"/>
      <c r="L24" s="361"/>
      <c r="M24" s="361"/>
      <c r="N24" s="362"/>
      <c r="O24" s="363"/>
      <c r="P24" s="364"/>
      <c r="Q24" s="364"/>
      <c r="R24" s="364"/>
      <c r="S24" s="364"/>
      <c r="T24" s="365"/>
      <c r="U24" s="364"/>
      <c r="V24" s="364"/>
      <c r="W24" s="364"/>
      <c r="X24" s="364"/>
      <c r="Y24" s="364"/>
      <c r="Z24" s="366"/>
      <c r="AA24" s="362"/>
      <c r="AB24" s="362"/>
      <c r="AC24" s="362"/>
      <c r="AD24" s="361"/>
      <c r="AE24" s="361"/>
      <c r="AF24" s="367"/>
      <c r="AG24" s="362"/>
      <c r="AH24" s="362"/>
      <c r="AI24" s="362"/>
      <c r="AJ24" s="336"/>
    </row>
    <row r="25" spans="1:36" ht="24">
      <c r="A25" s="335"/>
      <c r="B25" s="355"/>
      <c r="C25" s="356" t="s">
        <v>436</v>
      </c>
      <c r="D25" s="357" t="s">
        <v>437</v>
      </c>
      <c r="E25" s="358"/>
      <c r="F25" s="359"/>
      <c r="G25" s="360"/>
      <c r="H25" s="361"/>
      <c r="I25" s="361"/>
      <c r="J25" s="361"/>
      <c r="K25" s="361"/>
      <c r="L25" s="361"/>
      <c r="M25" s="361"/>
      <c r="N25" s="362"/>
      <c r="O25" s="363"/>
      <c r="P25" s="364"/>
      <c r="Q25" s="364"/>
      <c r="R25" s="364"/>
      <c r="S25" s="364"/>
      <c r="T25" s="365"/>
      <c r="U25" s="364"/>
      <c r="V25" s="364"/>
      <c r="W25" s="364"/>
      <c r="X25" s="364"/>
      <c r="Y25" s="364"/>
      <c r="Z25" s="366"/>
      <c r="AA25" s="362"/>
      <c r="AB25" s="362"/>
      <c r="AC25" s="362"/>
      <c r="AD25" s="361"/>
      <c r="AE25" s="361"/>
      <c r="AF25" s="367"/>
      <c r="AG25" s="362"/>
      <c r="AH25" s="362"/>
      <c r="AI25" s="362"/>
      <c r="AJ25" s="336"/>
    </row>
    <row r="26" spans="1:36">
      <c r="A26" s="335"/>
      <c r="B26" s="355"/>
      <c r="C26" s="356"/>
      <c r="D26" s="357"/>
      <c r="E26" s="358"/>
      <c r="F26" s="359"/>
      <c r="G26" s="360"/>
      <c r="H26" s="361"/>
      <c r="I26" s="361"/>
      <c r="J26" s="361"/>
      <c r="K26" s="361"/>
      <c r="L26" s="361"/>
      <c r="M26" s="361"/>
      <c r="N26" s="362"/>
      <c r="O26" s="363"/>
      <c r="P26" s="364"/>
      <c r="Q26" s="364"/>
      <c r="R26" s="364"/>
      <c r="S26" s="364"/>
      <c r="T26" s="365"/>
      <c r="U26" s="364"/>
      <c r="V26" s="364"/>
      <c r="W26" s="364"/>
      <c r="X26" s="364"/>
      <c r="Y26" s="364"/>
      <c r="Z26" s="366"/>
      <c r="AA26" s="362"/>
      <c r="AB26" s="362"/>
      <c r="AC26" s="362"/>
      <c r="AD26" s="361"/>
      <c r="AE26" s="361"/>
      <c r="AF26" s="367"/>
      <c r="AG26" s="362"/>
      <c r="AH26" s="362"/>
      <c r="AI26" s="362"/>
      <c r="AJ26" s="336"/>
    </row>
    <row r="27" spans="1:36">
      <c r="A27" s="335"/>
      <c r="B27" s="355"/>
      <c r="C27" s="356"/>
      <c r="D27" s="357"/>
      <c r="E27" s="358"/>
      <c r="F27" s="359"/>
      <c r="G27" s="360"/>
      <c r="H27" s="361"/>
      <c r="I27" s="361"/>
      <c r="J27" s="361"/>
      <c r="K27" s="361"/>
      <c r="L27" s="361"/>
      <c r="M27" s="361"/>
      <c r="N27" s="362"/>
      <c r="O27" s="363"/>
      <c r="P27" s="364"/>
      <c r="Q27" s="364"/>
      <c r="R27" s="364"/>
      <c r="S27" s="364"/>
      <c r="T27" s="365"/>
      <c r="U27" s="364"/>
      <c r="V27" s="364"/>
      <c r="W27" s="364"/>
      <c r="X27" s="364"/>
      <c r="Y27" s="364"/>
      <c r="Z27" s="366"/>
      <c r="AA27" s="362"/>
      <c r="AB27" s="362"/>
      <c r="AC27" s="362"/>
      <c r="AD27" s="361"/>
      <c r="AE27" s="361"/>
      <c r="AF27" s="367"/>
      <c r="AG27" s="362"/>
      <c r="AH27" s="362"/>
      <c r="AI27" s="362"/>
      <c r="AJ27" s="336"/>
    </row>
    <row r="28" spans="1:36">
      <c r="A28" s="335"/>
      <c r="B28" s="355"/>
      <c r="C28" s="356"/>
      <c r="D28" s="357"/>
      <c r="E28" s="358"/>
      <c r="F28" s="359"/>
      <c r="G28" s="360"/>
      <c r="H28" s="361"/>
      <c r="I28" s="361"/>
      <c r="J28" s="361"/>
      <c r="K28" s="361"/>
      <c r="L28" s="361"/>
      <c r="M28" s="361"/>
      <c r="N28" s="362"/>
      <c r="O28" s="363"/>
      <c r="P28" s="364"/>
      <c r="Q28" s="364"/>
      <c r="R28" s="364"/>
      <c r="S28" s="364"/>
      <c r="T28" s="365"/>
      <c r="U28" s="364"/>
      <c r="V28" s="364"/>
      <c r="W28" s="364"/>
      <c r="X28" s="364"/>
      <c r="Y28" s="364"/>
      <c r="Z28" s="366"/>
      <c r="AA28" s="362"/>
      <c r="AB28" s="362"/>
      <c r="AC28" s="362"/>
      <c r="AD28" s="361"/>
      <c r="AE28" s="361"/>
      <c r="AF28" s="367"/>
      <c r="AG28" s="362"/>
      <c r="AH28" s="362"/>
      <c r="AI28" s="362"/>
      <c r="AJ28" s="336"/>
    </row>
    <row r="29" spans="1:36">
      <c r="A29" s="335"/>
      <c r="B29" s="355"/>
      <c r="C29" s="356"/>
      <c r="D29" s="357"/>
      <c r="E29" s="358"/>
      <c r="F29" s="359"/>
      <c r="G29" s="360"/>
      <c r="H29" s="361"/>
      <c r="I29" s="361"/>
      <c r="J29" s="361"/>
      <c r="K29" s="361"/>
      <c r="L29" s="361"/>
      <c r="M29" s="361"/>
      <c r="N29" s="362"/>
      <c r="O29" s="363"/>
      <c r="P29" s="364"/>
      <c r="Q29" s="364"/>
      <c r="R29" s="364"/>
      <c r="S29" s="364"/>
      <c r="T29" s="365"/>
      <c r="U29" s="364"/>
      <c r="V29" s="364"/>
      <c r="W29" s="364"/>
      <c r="X29" s="364"/>
      <c r="Y29" s="364"/>
      <c r="Z29" s="366"/>
      <c r="AA29" s="362"/>
      <c r="AB29" s="362"/>
      <c r="AC29" s="362"/>
      <c r="AD29" s="361"/>
      <c r="AE29" s="361"/>
      <c r="AF29" s="367"/>
      <c r="AG29" s="362"/>
      <c r="AH29" s="362"/>
      <c r="AI29" s="362"/>
      <c r="AJ29" s="336"/>
    </row>
    <row r="30" spans="1:36">
      <c r="A30" s="335"/>
      <c r="B30" s="355"/>
      <c r="C30" s="356"/>
      <c r="D30" s="357"/>
      <c r="E30" s="358"/>
      <c r="F30" s="359"/>
      <c r="G30" s="360"/>
      <c r="H30" s="361"/>
      <c r="I30" s="361"/>
      <c r="J30" s="361"/>
      <c r="K30" s="361"/>
      <c r="L30" s="361"/>
      <c r="M30" s="361"/>
      <c r="N30" s="362"/>
      <c r="O30" s="363"/>
      <c r="P30" s="364"/>
      <c r="Q30" s="364"/>
      <c r="R30" s="364"/>
      <c r="S30" s="364"/>
      <c r="T30" s="365"/>
      <c r="U30" s="364"/>
      <c r="V30" s="364"/>
      <c r="W30" s="364"/>
      <c r="X30" s="364"/>
      <c r="Y30" s="364"/>
      <c r="Z30" s="366"/>
      <c r="AA30" s="362"/>
      <c r="AB30" s="362"/>
      <c r="AC30" s="362"/>
      <c r="AD30" s="361"/>
      <c r="AE30" s="361"/>
      <c r="AF30" s="367"/>
      <c r="AG30" s="362"/>
      <c r="AH30" s="362"/>
      <c r="AI30" s="362"/>
      <c r="AJ30" s="336"/>
    </row>
    <row r="31" spans="1:36">
      <c r="A31" s="335"/>
      <c r="B31" s="368"/>
      <c r="C31" s="369"/>
      <c r="D31" s="369"/>
      <c r="E31" s="368"/>
      <c r="F31" s="370"/>
      <c r="G31" s="371"/>
      <c r="H31" s="372"/>
      <c r="I31" s="372"/>
      <c r="J31" s="372"/>
      <c r="K31" s="372"/>
      <c r="L31" s="372"/>
      <c r="M31" s="372"/>
      <c r="N31" s="372"/>
      <c r="O31" s="363"/>
      <c r="P31" s="373"/>
      <c r="Q31" s="374"/>
      <c r="R31" s="374"/>
      <c r="S31" s="374"/>
      <c r="T31" s="375"/>
      <c r="U31" s="374"/>
      <c r="V31" s="374"/>
      <c r="W31" s="374"/>
      <c r="X31" s="374"/>
      <c r="Y31" s="374"/>
      <c r="Z31" s="376"/>
      <c r="AA31" s="372"/>
      <c r="AB31" s="372"/>
      <c r="AC31" s="372"/>
      <c r="AD31" s="372"/>
      <c r="AE31" s="372"/>
      <c r="AF31" s="372"/>
      <c r="AG31" s="372"/>
      <c r="AH31" s="377"/>
      <c r="AI31" s="377"/>
      <c r="AJ31" s="336"/>
    </row>
    <row r="32" spans="1:36">
      <c r="A32" s="335"/>
      <c r="B32" s="378"/>
      <c r="C32" s="378"/>
      <c r="D32" s="378"/>
      <c r="E32" s="379"/>
      <c r="F32" s="378"/>
      <c r="G32" s="380"/>
      <c r="H32" s="380"/>
      <c r="I32" s="380"/>
      <c r="J32" s="380"/>
      <c r="K32" s="380"/>
      <c r="L32" s="380"/>
      <c r="M32" s="380"/>
      <c r="N32" s="380"/>
      <c r="O32" s="381"/>
      <c r="P32" s="382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36"/>
    </row>
    <row r="33" spans="1:36" ht="13.5" thickBot="1">
      <c r="A33" s="335"/>
      <c r="B33" s="845" t="s">
        <v>51</v>
      </c>
      <c r="C33" s="846"/>
      <c r="D33" s="846"/>
      <c r="E33" s="846"/>
      <c r="F33" s="847"/>
      <c r="G33" s="384">
        <f t="shared" ref="G33:N33" si="16">SUM(G8:G32)</f>
        <v>2880</v>
      </c>
      <c r="H33" s="384">
        <f t="shared" si="16"/>
        <v>2</v>
      </c>
      <c r="I33" s="384">
        <f t="shared" si="16"/>
        <v>2</v>
      </c>
      <c r="J33" s="384">
        <f t="shared" si="16"/>
        <v>0</v>
      </c>
      <c r="K33" s="384">
        <f t="shared" si="16"/>
        <v>0</v>
      </c>
      <c r="L33" s="384">
        <f t="shared" si="16"/>
        <v>0</v>
      </c>
      <c r="M33" s="384">
        <f t="shared" si="16"/>
        <v>0</v>
      </c>
      <c r="N33" s="384">
        <f t="shared" si="16"/>
        <v>2884</v>
      </c>
      <c r="O33" s="385"/>
      <c r="P33" s="386">
        <f t="shared" ref="P33:Y33" si="17">SUM(P8:P32)</f>
        <v>0</v>
      </c>
      <c r="Q33" s="386">
        <f t="shared" si="17"/>
        <v>2884</v>
      </c>
      <c r="R33" s="386">
        <f t="shared" si="17"/>
        <v>744.12</v>
      </c>
      <c r="S33" s="386">
        <f t="shared" si="17"/>
        <v>2139.88</v>
      </c>
      <c r="T33" s="386">
        <f t="shared" si="17"/>
        <v>0.192</v>
      </c>
      <c r="U33" s="386">
        <f t="shared" si="17"/>
        <v>136.95232000000001</v>
      </c>
      <c r="V33" s="386">
        <f t="shared" si="17"/>
        <v>14.28</v>
      </c>
      <c r="W33" s="386">
        <f t="shared" si="17"/>
        <v>151.23232000000002</v>
      </c>
      <c r="X33" s="386">
        <f t="shared" si="17"/>
        <v>610.43499999999995</v>
      </c>
      <c r="Y33" s="386">
        <f t="shared" si="17"/>
        <v>-459.20267999999999</v>
      </c>
      <c r="Z33" s="385"/>
      <c r="AA33" s="384">
        <f t="shared" ref="AA33:AH33" si="18">SUM(AA8:AA32)</f>
        <v>459.20267999999999</v>
      </c>
      <c r="AB33" s="384">
        <f t="shared" si="18"/>
        <v>0</v>
      </c>
      <c r="AC33" s="384">
        <f t="shared" si="18"/>
        <v>0</v>
      </c>
      <c r="AD33" s="384">
        <f t="shared" si="18"/>
        <v>0</v>
      </c>
      <c r="AE33" s="384">
        <f t="shared" si="18"/>
        <v>0</v>
      </c>
      <c r="AF33" s="384">
        <f t="shared" si="18"/>
        <v>0</v>
      </c>
      <c r="AG33" s="384">
        <f t="shared" si="18"/>
        <v>0</v>
      </c>
      <c r="AH33" s="384">
        <f t="shared" si="18"/>
        <v>0</v>
      </c>
      <c r="AI33" s="384"/>
      <c r="AJ33" s="336"/>
    </row>
    <row r="34" spans="1:36" ht="13.5" thickTop="1">
      <c r="A34" s="335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6"/>
    </row>
    <row r="35" spans="1:36">
      <c r="A35" s="336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</row>
  </sheetData>
  <mergeCells count="6">
    <mergeCell ref="B33:F33"/>
    <mergeCell ref="B2:AH2"/>
    <mergeCell ref="B3:AH3"/>
    <mergeCell ref="G4:N4"/>
    <mergeCell ref="R4:W4"/>
    <mergeCell ref="AB4:AG4"/>
  </mergeCells>
  <pageMargins left="0.7" right="0.7" top="0.75" bottom="0.75" header="0.3" footer="0.3"/>
  <pageSetup paperSize="5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8"/>
  <sheetViews>
    <sheetView zoomScale="75" zoomScaleNormal="75" workbookViewId="0">
      <selection activeCell="L27" sqref="L27"/>
    </sheetView>
  </sheetViews>
  <sheetFormatPr baseColWidth="10" defaultRowHeight="12.75"/>
  <cols>
    <col min="1" max="1" width="5.140625" customWidth="1"/>
    <col min="2" max="2" width="33.85546875" customWidth="1"/>
    <col min="3" max="3" width="18.5703125" customWidth="1"/>
    <col min="4" max="4" width="5.85546875" customWidth="1"/>
    <col min="5" max="5" width="8.7109375" customWidth="1"/>
    <col min="6" max="6" width="11" customWidth="1"/>
    <col min="7" max="9" width="0" hidden="1" customWidth="1"/>
    <col min="14" max="25" width="0" hidden="1" customWidth="1"/>
    <col min="27" max="27" width="9.7109375" customWidth="1"/>
    <col min="32" max="32" width="10.28515625" customWidth="1"/>
    <col min="33" max="33" width="11" customWidth="1"/>
    <col min="34" max="34" width="42.5703125" customWidth="1"/>
  </cols>
  <sheetData>
    <row r="1" spans="1:34">
      <c r="A1" s="856" t="s">
        <v>81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  <c r="AC1" s="856"/>
      <c r="AD1" s="856"/>
      <c r="AE1" s="856"/>
      <c r="AF1" s="856"/>
      <c r="AG1" s="856"/>
      <c r="AH1" s="502"/>
    </row>
    <row r="2" spans="1:34">
      <c r="A2" s="857" t="s">
        <v>531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503"/>
    </row>
    <row r="3" spans="1:34">
      <c r="A3" s="339"/>
      <c r="B3" s="339"/>
      <c r="C3" s="339"/>
      <c r="D3" s="340" t="s">
        <v>24</v>
      </c>
      <c r="E3" s="340" t="s">
        <v>7</v>
      </c>
      <c r="F3" s="845" t="s">
        <v>1</v>
      </c>
      <c r="G3" s="846"/>
      <c r="H3" s="846"/>
      <c r="I3" s="846"/>
      <c r="J3" s="846"/>
      <c r="K3" s="846"/>
      <c r="L3" s="846"/>
      <c r="M3" s="847"/>
      <c r="N3" s="341"/>
      <c r="O3" s="342" t="s">
        <v>29</v>
      </c>
      <c r="P3" s="343"/>
      <c r="Q3" s="858" t="s">
        <v>10</v>
      </c>
      <c r="R3" s="859"/>
      <c r="S3" s="859"/>
      <c r="T3" s="859"/>
      <c r="U3" s="859"/>
      <c r="V3" s="860"/>
      <c r="W3" s="342" t="s">
        <v>36</v>
      </c>
      <c r="X3" s="342" t="s">
        <v>11</v>
      </c>
      <c r="Y3" s="344"/>
      <c r="Z3" s="340" t="s">
        <v>64</v>
      </c>
      <c r="AA3" s="845" t="s">
        <v>2</v>
      </c>
      <c r="AB3" s="846"/>
      <c r="AC3" s="846"/>
      <c r="AD3" s="846"/>
      <c r="AE3" s="846"/>
      <c r="AF3" s="847"/>
      <c r="AG3" s="340" t="s">
        <v>0</v>
      </c>
      <c r="AH3" s="340"/>
    </row>
    <row r="4" spans="1:34">
      <c r="A4" s="345" t="s">
        <v>22</v>
      </c>
      <c r="B4" s="345" t="s">
        <v>23</v>
      </c>
      <c r="C4" s="345"/>
      <c r="D4" s="346" t="s">
        <v>25</v>
      </c>
      <c r="E4" s="345" t="s">
        <v>26</v>
      </c>
      <c r="F4" s="340" t="s">
        <v>7</v>
      </c>
      <c r="G4" s="340" t="s">
        <v>27</v>
      </c>
      <c r="H4" s="340" t="s">
        <v>27</v>
      </c>
      <c r="I4" s="340" t="s">
        <v>56</v>
      </c>
      <c r="J4" s="340" t="s">
        <v>29</v>
      </c>
      <c r="K4" s="340" t="s">
        <v>31</v>
      </c>
      <c r="L4" s="340" t="s">
        <v>31</v>
      </c>
      <c r="M4" s="340" t="s">
        <v>34</v>
      </c>
      <c r="N4" s="341"/>
      <c r="O4" s="347" t="s">
        <v>30</v>
      </c>
      <c r="P4" s="343" t="s">
        <v>38</v>
      </c>
      <c r="Q4" s="343" t="s">
        <v>13</v>
      </c>
      <c r="R4" s="343" t="s">
        <v>40</v>
      </c>
      <c r="S4" s="343" t="s">
        <v>42</v>
      </c>
      <c r="T4" s="343" t="s">
        <v>43</v>
      </c>
      <c r="U4" s="343" t="s">
        <v>15</v>
      </c>
      <c r="V4" s="343" t="s">
        <v>11</v>
      </c>
      <c r="W4" s="347" t="s">
        <v>46</v>
      </c>
      <c r="X4" s="347" t="s">
        <v>47</v>
      </c>
      <c r="Y4" s="344"/>
      <c r="Z4" s="345" t="s">
        <v>37</v>
      </c>
      <c r="AA4" s="340" t="s">
        <v>3</v>
      </c>
      <c r="AB4" s="340" t="s">
        <v>4</v>
      </c>
      <c r="AC4" s="340" t="s">
        <v>36</v>
      </c>
      <c r="AD4" s="862" t="s">
        <v>519</v>
      </c>
      <c r="AE4" s="348" t="s">
        <v>69</v>
      </c>
      <c r="AF4" s="340" t="s">
        <v>8</v>
      </c>
      <c r="AG4" s="345" t="s">
        <v>5</v>
      </c>
      <c r="AH4" s="345" t="s">
        <v>78</v>
      </c>
    </row>
    <row r="5" spans="1:34">
      <c r="A5" s="348"/>
      <c r="B5" s="348"/>
      <c r="C5" s="348"/>
      <c r="D5" s="348"/>
      <c r="E5" s="348"/>
      <c r="F5" s="348" t="s">
        <v>53</v>
      </c>
      <c r="G5" s="348" t="s">
        <v>59</v>
      </c>
      <c r="H5" s="348" t="s">
        <v>28</v>
      </c>
      <c r="I5" s="348"/>
      <c r="J5" s="348" t="s">
        <v>30</v>
      </c>
      <c r="K5" s="348" t="s">
        <v>32</v>
      </c>
      <c r="L5" s="348" t="s">
        <v>33</v>
      </c>
      <c r="M5" s="348" t="s">
        <v>35</v>
      </c>
      <c r="N5" s="341"/>
      <c r="O5" s="349" t="s">
        <v>49</v>
      </c>
      <c r="P5" s="342" t="s">
        <v>39</v>
      </c>
      <c r="Q5" s="342" t="s">
        <v>14</v>
      </c>
      <c r="R5" s="342" t="s">
        <v>41</v>
      </c>
      <c r="S5" s="342" t="s">
        <v>41</v>
      </c>
      <c r="T5" s="342" t="s">
        <v>44</v>
      </c>
      <c r="U5" s="342" t="s">
        <v>16</v>
      </c>
      <c r="V5" s="342" t="s">
        <v>45</v>
      </c>
      <c r="W5" s="347" t="s">
        <v>20</v>
      </c>
      <c r="X5" s="350" t="s">
        <v>370</v>
      </c>
      <c r="Y5" s="351"/>
      <c r="Z5" s="348" t="s">
        <v>63</v>
      </c>
      <c r="AA5" s="348"/>
      <c r="AB5" s="348"/>
      <c r="AC5" s="348" t="s">
        <v>55</v>
      </c>
      <c r="AD5" s="863"/>
      <c r="AE5" s="348" t="s">
        <v>520</v>
      </c>
      <c r="AF5" s="348" t="s">
        <v>50</v>
      </c>
      <c r="AG5" s="348" t="s">
        <v>6</v>
      </c>
      <c r="AH5" s="348"/>
    </row>
    <row r="6" spans="1:34">
      <c r="A6" s="345"/>
      <c r="B6" s="352" t="s">
        <v>480</v>
      </c>
      <c r="C6" s="352" t="s">
        <v>71</v>
      </c>
      <c r="D6" s="345"/>
      <c r="E6" s="345"/>
      <c r="F6" s="353"/>
      <c r="G6" s="345"/>
      <c r="H6" s="345"/>
      <c r="I6" s="345"/>
      <c r="J6" s="345"/>
      <c r="K6" s="345"/>
      <c r="L6" s="345"/>
      <c r="M6" s="345"/>
      <c r="N6" s="341"/>
      <c r="O6" s="347"/>
      <c r="P6" s="347"/>
      <c r="Q6" s="347"/>
      <c r="R6" s="347"/>
      <c r="S6" s="347"/>
      <c r="T6" s="347"/>
      <c r="U6" s="347"/>
      <c r="V6" s="347"/>
      <c r="W6" s="347"/>
      <c r="X6" s="354"/>
      <c r="Y6" s="344"/>
      <c r="Z6" s="345"/>
      <c r="AA6" s="345"/>
      <c r="AB6" s="345"/>
      <c r="AC6" s="345"/>
      <c r="AD6" s="345"/>
      <c r="AE6" s="345"/>
      <c r="AF6" s="345"/>
      <c r="AG6" s="353"/>
      <c r="AH6" s="353"/>
    </row>
    <row r="7" spans="1:34" hidden="1">
      <c r="A7" s="355"/>
      <c r="B7" s="356"/>
      <c r="C7" s="357"/>
      <c r="D7" s="358"/>
      <c r="E7" s="359"/>
      <c r="F7" s="360"/>
      <c r="G7" s="361"/>
      <c r="H7" s="361"/>
      <c r="I7" s="361"/>
      <c r="J7" s="361"/>
      <c r="K7" s="361"/>
      <c r="L7" s="361"/>
      <c r="M7" s="362"/>
      <c r="N7" s="363"/>
      <c r="O7" s="364"/>
      <c r="P7" s="364"/>
      <c r="Q7" s="364"/>
      <c r="R7" s="364"/>
      <c r="S7" s="365"/>
      <c r="T7" s="364"/>
      <c r="U7" s="364"/>
      <c r="V7" s="364"/>
      <c r="W7" s="364"/>
      <c r="X7" s="364"/>
      <c r="Y7" s="366"/>
      <c r="Z7" s="362"/>
      <c r="AA7" s="362"/>
      <c r="AB7" s="362"/>
      <c r="AC7" s="361"/>
      <c r="AD7" s="361"/>
      <c r="AE7" s="367"/>
      <c r="AF7" s="362"/>
      <c r="AG7" s="362"/>
      <c r="AH7" s="362"/>
    </row>
    <row r="8" spans="1:34" hidden="1">
      <c r="A8" s="355"/>
      <c r="B8" s="356"/>
      <c r="C8" s="357"/>
      <c r="D8" s="358"/>
      <c r="E8" s="359"/>
      <c r="F8" s="360"/>
      <c r="G8" s="361"/>
      <c r="H8" s="361"/>
      <c r="I8" s="361"/>
      <c r="J8" s="361"/>
      <c r="K8" s="361"/>
      <c r="L8" s="361"/>
      <c r="M8" s="362"/>
      <c r="N8" s="363"/>
      <c r="O8" s="364"/>
      <c r="P8" s="364"/>
      <c r="Q8" s="364"/>
      <c r="R8" s="364"/>
      <c r="S8" s="365"/>
      <c r="T8" s="364"/>
      <c r="U8" s="364"/>
      <c r="V8" s="364"/>
      <c r="W8" s="364"/>
      <c r="X8" s="364"/>
      <c r="Y8" s="366"/>
      <c r="Z8" s="362"/>
      <c r="AA8" s="362"/>
      <c r="AB8" s="362"/>
      <c r="AC8" s="361"/>
      <c r="AD8" s="361"/>
      <c r="AE8" s="367"/>
      <c r="AF8" s="362"/>
      <c r="AG8" s="362"/>
      <c r="AH8" s="362"/>
    </row>
    <row r="9" spans="1:34" hidden="1">
      <c r="A9" s="355"/>
      <c r="B9" s="356"/>
      <c r="C9" s="357"/>
      <c r="D9" s="358"/>
      <c r="E9" s="359"/>
      <c r="F9" s="360"/>
      <c r="G9" s="361"/>
      <c r="H9" s="361"/>
      <c r="I9" s="361"/>
      <c r="J9" s="361"/>
      <c r="K9" s="361"/>
      <c r="L9" s="361"/>
      <c r="M9" s="362"/>
      <c r="N9" s="363"/>
      <c r="O9" s="364"/>
      <c r="P9" s="364"/>
      <c r="Q9" s="364"/>
      <c r="R9" s="364"/>
      <c r="S9" s="365"/>
      <c r="T9" s="364"/>
      <c r="U9" s="364"/>
      <c r="V9" s="364"/>
      <c r="W9" s="364"/>
      <c r="X9" s="364"/>
      <c r="Y9" s="366"/>
      <c r="Z9" s="362"/>
      <c r="AA9" s="362"/>
      <c r="AB9" s="362"/>
      <c r="AC9" s="361"/>
      <c r="AD9" s="361"/>
      <c r="AE9" s="367"/>
      <c r="AF9" s="362"/>
      <c r="AG9" s="362"/>
      <c r="AH9" s="362"/>
    </row>
    <row r="10" spans="1:34" hidden="1">
      <c r="A10" s="355"/>
      <c r="B10" s="356"/>
      <c r="C10" s="357"/>
      <c r="D10" s="358"/>
      <c r="E10" s="359"/>
      <c r="F10" s="360"/>
      <c r="G10" s="361"/>
      <c r="H10" s="361"/>
      <c r="I10" s="361"/>
      <c r="J10" s="361"/>
      <c r="K10" s="361"/>
      <c r="L10" s="361"/>
      <c r="M10" s="362"/>
      <c r="N10" s="363"/>
      <c r="O10" s="364"/>
      <c r="P10" s="364"/>
      <c r="Q10" s="364"/>
      <c r="R10" s="364"/>
      <c r="S10" s="365"/>
      <c r="T10" s="364"/>
      <c r="U10" s="364"/>
      <c r="V10" s="364"/>
      <c r="W10" s="364"/>
      <c r="X10" s="364"/>
      <c r="Y10" s="366"/>
      <c r="Z10" s="362"/>
      <c r="AA10" s="362"/>
      <c r="AB10" s="362"/>
      <c r="AC10" s="361"/>
      <c r="AD10" s="361"/>
      <c r="AE10" s="367"/>
      <c r="AF10" s="362"/>
      <c r="AG10" s="362"/>
      <c r="AH10" s="362"/>
    </row>
    <row r="11" spans="1:34" hidden="1">
      <c r="A11" s="355"/>
      <c r="B11" s="356"/>
      <c r="C11" s="357"/>
      <c r="D11" s="358"/>
      <c r="E11" s="359"/>
      <c r="F11" s="360"/>
      <c r="G11" s="361"/>
      <c r="H11" s="361"/>
      <c r="I11" s="361"/>
      <c r="J11" s="361"/>
      <c r="K11" s="361"/>
      <c r="L11" s="361"/>
      <c r="M11" s="362"/>
      <c r="N11" s="363"/>
      <c r="O11" s="364"/>
      <c r="P11" s="364"/>
      <c r="Q11" s="364"/>
      <c r="R11" s="364"/>
      <c r="S11" s="365"/>
      <c r="T11" s="364"/>
      <c r="U11" s="364"/>
      <c r="V11" s="364"/>
      <c r="W11" s="364"/>
      <c r="X11" s="364"/>
      <c r="Y11" s="366"/>
      <c r="Z11" s="362"/>
      <c r="AA11" s="362"/>
      <c r="AB11" s="362"/>
      <c r="AC11" s="361"/>
      <c r="AD11" s="361"/>
      <c r="AE11" s="367"/>
      <c r="AF11" s="362"/>
      <c r="AG11" s="362"/>
      <c r="AH11" s="362"/>
    </row>
    <row r="12" spans="1:34" hidden="1">
      <c r="A12" s="355"/>
      <c r="B12" s="356"/>
      <c r="C12" s="357"/>
      <c r="D12" s="358"/>
      <c r="E12" s="359"/>
      <c r="F12" s="360"/>
      <c r="G12" s="361"/>
      <c r="H12" s="361"/>
      <c r="I12" s="361"/>
      <c r="J12" s="361"/>
      <c r="K12" s="361"/>
      <c r="L12" s="361"/>
      <c r="M12" s="362"/>
      <c r="N12" s="363"/>
      <c r="O12" s="364"/>
      <c r="P12" s="364"/>
      <c r="Q12" s="364"/>
      <c r="R12" s="364"/>
      <c r="S12" s="365"/>
      <c r="T12" s="364"/>
      <c r="U12" s="364"/>
      <c r="V12" s="364"/>
      <c r="W12" s="364"/>
      <c r="X12" s="364"/>
      <c r="Y12" s="366"/>
      <c r="Z12" s="362"/>
      <c r="AA12" s="362"/>
      <c r="AB12" s="362"/>
      <c r="AC12" s="361"/>
      <c r="AD12" s="361"/>
      <c r="AE12" s="367"/>
      <c r="AF12" s="362"/>
      <c r="AG12" s="362"/>
      <c r="AH12" s="362"/>
    </row>
    <row r="13" spans="1:34" hidden="1">
      <c r="A13" s="355"/>
      <c r="B13" s="356"/>
      <c r="C13" s="357"/>
      <c r="D13" s="358"/>
      <c r="E13" s="359"/>
      <c r="F13" s="360"/>
      <c r="G13" s="361"/>
      <c r="H13" s="361"/>
      <c r="I13" s="361"/>
      <c r="J13" s="361"/>
      <c r="K13" s="361"/>
      <c r="L13" s="361"/>
      <c r="M13" s="362"/>
      <c r="N13" s="363"/>
      <c r="O13" s="364"/>
      <c r="P13" s="364"/>
      <c r="Q13" s="364"/>
      <c r="R13" s="364"/>
      <c r="S13" s="365"/>
      <c r="T13" s="364"/>
      <c r="U13" s="364"/>
      <c r="V13" s="364"/>
      <c r="W13" s="364"/>
      <c r="X13" s="364"/>
      <c r="Y13" s="366"/>
      <c r="Z13" s="362"/>
      <c r="AA13" s="362"/>
      <c r="AB13" s="362"/>
      <c r="AC13" s="361"/>
      <c r="AD13" s="361"/>
      <c r="AE13" s="367"/>
      <c r="AF13" s="362"/>
      <c r="AG13" s="362"/>
      <c r="AH13" s="362"/>
    </row>
    <row r="14" spans="1:34" hidden="1">
      <c r="A14" s="355"/>
      <c r="B14" s="356"/>
      <c r="C14" s="357"/>
      <c r="D14" s="358"/>
      <c r="E14" s="359"/>
      <c r="F14" s="360"/>
      <c r="G14" s="361"/>
      <c r="H14" s="361"/>
      <c r="I14" s="361"/>
      <c r="J14" s="361"/>
      <c r="K14" s="361"/>
      <c r="L14" s="361"/>
      <c r="M14" s="362"/>
      <c r="N14" s="363"/>
      <c r="O14" s="364"/>
      <c r="P14" s="364"/>
      <c r="Q14" s="364"/>
      <c r="R14" s="364"/>
      <c r="S14" s="365"/>
      <c r="T14" s="364"/>
      <c r="U14" s="364"/>
      <c r="V14" s="364"/>
      <c r="W14" s="364"/>
      <c r="X14" s="364"/>
      <c r="Y14" s="366"/>
      <c r="Z14" s="362"/>
      <c r="AA14" s="362"/>
      <c r="AB14" s="362"/>
      <c r="AC14" s="361"/>
      <c r="AD14" s="361"/>
      <c r="AE14" s="367"/>
      <c r="AF14" s="362"/>
      <c r="AG14" s="362"/>
      <c r="AH14" s="362"/>
    </row>
    <row r="15" spans="1:34" hidden="1">
      <c r="A15" s="355"/>
      <c r="B15" s="356"/>
      <c r="C15" s="357"/>
      <c r="D15" s="358"/>
      <c r="E15" s="359"/>
      <c r="F15" s="360"/>
      <c r="G15" s="361"/>
      <c r="H15" s="361"/>
      <c r="I15" s="361"/>
      <c r="J15" s="361"/>
      <c r="K15" s="361"/>
      <c r="L15" s="361"/>
      <c r="M15" s="362"/>
      <c r="N15" s="363"/>
      <c r="O15" s="364"/>
      <c r="P15" s="364"/>
      <c r="Q15" s="364"/>
      <c r="R15" s="364"/>
      <c r="S15" s="365"/>
      <c r="T15" s="364"/>
      <c r="U15" s="364"/>
      <c r="V15" s="364"/>
      <c r="W15" s="364"/>
      <c r="X15" s="364"/>
      <c r="Y15" s="366"/>
      <c r="Z15" s="362"/>
      <c r="AA15" s="362"/>
      <c r="AB15" s="362"/>
      <c r="AC15" s="361"/>
      <c r="AD15" s="361"/>
      <c r="AE15" s="367"/>
      <c r="AF15" s="362"/>
      <c r="AG15" s="362"/>
      <c r="AH15" s="362"/>
    </row>
    <row r="16" spans="1:34" hidden="1">
      <c r="A16" s="355"/>
      <c r="B16" s="356"/>
      <c r="C16" s="357"/>
      <c r="D16" s="358"/>
      <c r="E16" s="359"/>
      <c r="F16" s="360"/>
      <c r="G16" s="361"/>
      <c r="H16" s="361"/>
      <c r="I16" s="361"/>
      <c r="J16" s="361"/>
      <c r="K16" s="361"/>
      <c r="L16" s="361"/>
      <c r="M16" s="362"/>
      <c r="N16" s="363"/>
      <c r="O16" s="364"/>
      <c r="P16" s="364"/>
      <c r="Q16" s="364"/>
      <c r="R16" s="364"/>
      <c r="S16" s="365"/>
      <c r="T16" s="364"/>
      <c r="U16" s="364"/>
      <c r="V16" s="364"/>
      <c r="W16" s="364"/>
      <c r="X16" s="364"/>
      <c r="Y16" s="366"/>
      <c r="Z16" s="362"/>
      <c r="AA16" s="362"/>
      <c r="AB16" s="362"/>
      <c r="AC16" s="361"/>
      <c r="AD16" s="361"/>
      <c r="AE16" s="367"/>
      <c r="AF16" s="362"/>
      <c r="AG16" s="362"/>
      <c r="AH16" s="362"/>
    </row>
    <row r="17" spans="1:34" hidden="1">
      <c r="A17" s="355"/>
      <c r="B17" s="356"/>
      <c r="C17" s="357"/>
      <c r="D17" s="358"/>
      <c r="E17" s="359"/>
      <c r="F17" s="360"/>
      <c r="G17" s="361"/>
      <c r="H17" s="361"/>
      <c r="I17" s="361"/>
      <c r="J17" s="361"/>
      <c r="K17" s="361"/>
      <c r="L17" s="361"/>
      <c r="M17" s="362"/>
      <c r="N17" s="363"/>
      <c r="O17" s="364"/>
      <c r="P17" s="364"/>
      <c r="Q17" s="364"/>
      <c r="R17" s="364"/>
      <c r="S17" s="365"/>
      <c r="T17" s="364"/>
      <c r="U17" s="364"/>
      <c r="V17" s="364"/>
      <c r="W17" s="364"/>
      <c r="X17" s="364"/>
      <c r="Y17" s="366"/>
      <c r="Z17" s="362"/>
      <c r="AA17" s="362"/>
      <c r="AB17" s="362"/>
      <c r="AC17" s="361"/>
      <c r="AD17" s="361"/>
      <c r="AE17" s="367"/>
      <c r="AF17" s="362"/>
      <c r="AG17" s="362"/>
      <c r="AH17" s="362"/>
    </row>
    <row r="18" spans="1:34" hidden="1">
      <c r="A18" s="355"/>
      <c r="B18" s="356"/>
      <c r="C18" s="357"/>
      <c r="D18" s="358"/>
      <c r="E18" s="359"/>
      <c r="F18" s="360"/>
      <c r="G18" s="361"/>
      <c r="H18" s="361"/>
      <c r="I18" s="361"/>
      <c r="J18" s="361"/>
      <c r="K18" s="361"/>
      <c r="L18" s="361"/>
      <c r="M18" s="362"/>
      <c r="N18" s="363"/>
      <c r="O18" s="364"/>
      <c r="P18" s="364"/>
      <c r="Q18" s="364"/>
      <c r="R18" s="364"/>
      <c r="S18" s="365"/>
      <c r="T18" s="364"/>
      <c r="U18" s="364"/>
      <c r="V18" s="364"/>
      <c r="W18" s="364"/>
      <c r="X18" s="364"/>
      <c r="Y18" s="366"/>
      <c r="Z18" s="362"/>
      <c r="AA18" s="362"/>
      <c r="AB18" s="362"/>
      <c r="AC18" s="361"/>
      <c r="AD18" s="361"/>
      <c r="AE18" s="367"/>
      <c r="AF18" s="362"/>
      <c r="AG18" s="362"/>
      <c r="AH18" s="362"/>
    </row>
    <row r="19" spans="1:34" hidden="1">
      <c r="A19" s="355"/>
      <c r="B19" s="356"/>
      <c r="C19" s="357"/>
      <c r="D19" s="358"/>
      <c r="E19" s="359"/>
      <c r="F19" s="360"/>
      <c r="G19" s="361"/>
      <c r="H19" s="361"/>
      <c r="I19" s="361"/>
      <c r="J19" s="361"/>
      <c r="K19" s="361"/>
      <c r="L19" s="361"/>
      <c r="M19" s="362"/>
      <c r="N19" s="363"/>
      <c r="O19" s="364"/>
      <c r="P19" s="364"/>
      <c r="Q19" s="364"/>
      <c r="R19" s="364"/>
      <c r="S19" s="365"/>
      <c r="T19" s="364"/>
      <c r="U19" s="364"/>
      <c r="V19" s="364"/>
      <c r="W19" s="364"/>
      <c r="X19" s="364"/>
      <c r="Y19" s="366"/>
      <c r="Z19" s="362"/>
      <c r="AA19" s="362"/>
      <c r="AB19" s="362"/>
      <c r="AC19" s="361"/>
      <c r="AD19" s="361"/>
      <c r="AE19" s="367"/>
      <c r="AF19" s="362"/>
      <c r="AG19" s="362"/>
      <c r="AH19" s="362"/>
    </row>
    <row r="20" spans="1:34" hidden="1">
      <c r="A20" s="355"/>
      <c r="B20" s="356"/>
      <c r="C20" s="357"/>
      <c r="D20" s="358"/>
      <c r="E20" s="359"/>
      <c r="F20" s="360"/>
      <c r="G20" s="361"/>
      <c r="H20" s="361"/>
      <c r="I20" s="361"/>
      <c r="J20" s="361"/>
      <c r="K20" s="361"/>
      <c r="L20" s="361"/>
      <c r="M20" s="362"/>
      <c r="N20" s="363"/>
      <c r="O20" s="364"/>
      <c r="P20" s="364"/>
      <c r="Q20" s="364"/>
      <c r="R20" s="364"/>
      <c r="S20" s="365"/>
      <c r="T20" s="364"/>
      <c r="U20" s="364"/>
      <c r="V20" s="364"/>
      <c r="W20" s="364"/>
      <c r="X20" s="364"/>
      <c r="Y20" s="366"/>
      <c r="Z20" s="362"/>
      <c r="AA20" s="362"/>
      <c r="AB20" s="362"/>
      <c r="AC20" s="361"/>
      <c r="AD20" s="361"/>
      <c r="AE20" s="367"/>
      <c r="AF20" s="362"/>
      <c r="AG20" s="362"/>
      <c r="AH20" s="362"/>
    </row>
    <row r="21" spans="1:34" hidden="1">
      <c r="A21" s="355"/>
      <c r="B21" s="356"/>
      <c r="C21" s="357"/>
      <c r="D21" s="358"/>
      <c r="E21" s="359"/>
      <c r="F21" s="360"/>
      <c r="G21" s="361"/>
      <c r="H21" s="361"/>
      <c r="I21" s="361"/>
      <c r="J21" s="361"/>
      <c r="K21" s="361"/>
      <c r="L21" s="361"/>
      <c r="M21" s="362"/>
      <c r="N21" s="363"/>
      <c r="O21" s="364"/>
      <c r="P21" s="364"/>
      <c r="Q21" s="364"/>
      <c r="R21" s="364"/>
      <c r="S21" s="365"/>
      <c r="T21" s="364"/>
      <c r="U21" s="364"/>
      <c r="V21" s="364"/>
      <c r="W21" s="364"/>
      <c r="X21" s="364"/>
      <c r="Y21" s="366"/>
      <c r="Z21" s="362"/>
      <c r="AA21" s="362"/>
      <c r="AB21" s="362"/>
      <c r="AC21" s="361"/>
      <c r="AD21" s="361"/>
      <c r="AE21" s="367"/>
      <c r="AF21" s="362"/>
      <c r="AG21" s="362"/>
      <c r="AH21" s="362"/>
    </row>
    <row r="22" spans="1:34" hidden="1">
      <c r="A22" s="355"/>
      <c r="B22" s="356"/>
      <c r="C22" s="357"/>
      <c r="D22" s="358"/>
      <c r="E22" s="359"/>
      <c r="F22" s="360"/>
      <c r="G22" s="361"/>
      <c r="H22" s="361"/>
      <c r="I22" s="361"/>
      <c r="J22" s="361"/>
      <c r="K22" s="361"/>
      <c r="L22" s="361"/>
      <c r="M22" s="362"/>
      <c r="N22" s="363"/>
      <c r="O22" s="364"/>
      <c r="P22" s="364"/>
      <c r="Q22" s="364"/>
      <c r="R22" s="364"/>
      <c r="S22" s="365"/>
      <c r="T22" s="364"/>
      <c r="U22" s="364"/>
      <c r="V22" s="364"/>
      <c r="W22" s="364"/>
      <c r="X22" s="364"/>
      <c r="Y22" s="366"/>
      <c r="Z22" s="362"/>
      <c r="AA22" s="362"/>
      <c r="AB22" s="362"/>
      <c r="AC22" s="361"/>
      <c r="AD22" s="361"/>
      <c r="AE22" s="367"/>
      <c r="AF22" s="362"/>
      <c r="AG22" s="362"/>
      <c r="AH22" s="362"/>
    </row>
    <row r="23" spans="1:34" hidden="1">
      <c r="A23" s="355"/>
      <c r="B23" s="356"/>
      <c r="C23" s="357"/>
      <c r="D23" s="358"/>
      <c r="E23" s="359"/>
      <c r="F23" s="360"/>
      <c r="G23" s="361"/>
      <c r="H23" s="361"/>
      <c r="I23" s="361"/>
      <c r="J23" s="361"/>
      <c r="K23" s="361"/>
      <c r="L23" s="361"/>
      <c r="M23" s="362"/>
      <c r="N23" s="363"/>
      <c r="O23" s="364"/>
      <c r="P23" s="364"/>
      <c r="Q23" s="364"/>
      <c r="R23" s="364"/>
      <c r="S23" s="365"/>
      <c r="T23" s="364"/>
      <c r="U23" s="364"/>
      <c r="V23" s="364"/>
      <c r="W23" s="364"/>
      <c r="X23" s="364"/>
      <c r="Y23" s="366"/>
      <c r="Z23" s="362"/>
      <c r="AA23" s="362"/>
      <c r="AB23" s="362"/>
      <c r="AC23" s="361"/>
      <c r="AD23" s="361"/>
      <c r="AE23" s="367"/>
      <c r="AF23" s="362"/>
      <c r="AG23" s="362"/>
      <c r="AH23" s="362"/>
    </row>
    <row r="24" spans="1:34" hidden="1">
      <c r="A24" s="355"/>
      <c r="B24" s="356"/>
      <c r="C24" s="357"/>
      <c r="D24" s="358"/>
      <c r="E24" s="359"/>
      <c r="F24" s="360"/>
      <c r="G24" s="361"/>
      <c r="H24" s="361"/>
      <c r="I24" s="361"/>
      <c r="J24" s="361"/>
      <c r="K24" s="361"/>
      <c r="L24" s="361"/>
      <c r="M24" s="362"/>
      <c r="N24" s="363"/>
      <c r="O24" s="364"/>
      <c r="P24" s="364"/>
      <c r="Q24" s="364"/>
      <c r="R24" s="364"/>
      <c r="S24" s="365"/>
      <c r="T24" s="364"/>
      <c r="U24" s="364"/>
      <c r="V24" s="364"/>
      <c r="W24" s="364"/>
      <c r="X24" s="364"/>
      <c r="Y24" s="366"/>
      <c r="Z24" s="362"/>
      <c r="AA24" s="362"/>
      <c r="AB24" s="362"/>
      <c r="AC24" s="361"/>
      <c r="AD24" s="361"/>
      <c r="AE24" s="367"/>
      <c r="AF24" s="362"/>
      <c r="AG24" s="362"/>
      <c r="AH24" s="362"/>
    </row>
    <row r="25" spans="1:34" ht="36">
      <c r="A25" s="355">
        <v>1</v>
      </c>
      <c r="B25" s="356" t="s">
        <v>445</v>
      </c>
      <c r="C25" s="357" t="s">
        <v>465</v>
      </c>
      <c r="D25" s="358">
        <v>0</v>
      </c>
      <c r="E25" s="359">
        <v>91.6</v>
      </c>
      <c r="F25" s="421">
        <f t="shared" ref="F25" si="0">D25*E25</f>
        <v>0</v>
      </c>
      <c r="G25" s="422">
        <v>0</v>
      </c>
      <c r="H25" s="422">
        <f t="shared" ref="H25" si="1">G25</f>
        <v>0</v>
      </c>
      <c r="I25" s="422">
        <v>0</v>
      </c>
      <c r="J25" s="422">
        <v>0</v>
      </c>
      <c r="K25" s="422">
        <v>0</v>
      </c>
      <c r="L25" s="422">
        <v>0</v>
      </c>
      <c r="M25" s="421">
        <f t="shared" ref="M25" si="2">SUM(F25:L25)</f>
        <v>0</v>
      </c>
      <c r="N25" s="429"/>
      <c r="O25" s="421">
        <f t="shared" ref="O25" si="3">IF(E25=47.16,0,IF(E25&gt;47.16,J25*0.5,0))</f>
        <v>0</v>
      </c>
      <c r="P25" s="421">
        <f t="shared" ref="P25" si="4">F25+G25+H25+K25+O25+I25</f>
        <v>0</v>
      </c>
      <c r="Q25" s="421" t="e">
        <f t="shared" ref="Q25" si="5">VLOOKUP(P25,Tarifa1,1)</f>
        <v>#N/A</v>
      </c>
      <c r="R25" s="421" t="e">
        <f t="shared" ref="R25" si="6">P25-Q25</f>
        <v>#N/A</v>
      </c>
      <c r="S25" s="430" t="e">
        <f t="shared" ref="S25" si="7">VLOOKUP(P25,Tarifa1,3)</f>
        <v>#N/A</v>
      </c>
      <c r="T25" s="421" t="e">
        <f t="shared" ref="T25" si="8">R25*S25</f>
        <v>#N/A</v>
      </c>
      <c r="U25" s="421" t="e">
        <f t="shared" ref="U25" si="9">VLOOKUP(P25,Tarifa1,2)</f>
        <v>#N/A</v>
      </c>
      <c r="V25" s="421" t="e">
        <f t="shared" ref="V25" si="10">T25+U25</f>
        <v>#N/A</v>
      </c>
      <c r="W25" s="421" t="e">
        <f t="shared" ref="W25" si="11">VLOOKUP(P25,Credito1,2)</f>
        <v>#N/A</v>
      </c>
      <c r="X25" s="421" t="e">
        <f t="shared" ref="X25" si="12">V25-W25</f>
        <v>#N/A</v>
      </c>
      <c r="Y25" s="431"/>
      <c r="Z25" s="421">
        <v>0</v>
      </c>
      <c r="AA25" s="421">
        <v>0</v>
      </c>
      <c r="AB25" s="421">
        <v>0</v>
      </c>
      <c r="AC25" s="422">
        <v>0</v>
      </c>
      <c r="AD25" s="422">
        <v>0</v>
      </c>
      <c r="AE25" s="432">
        <v>0</v>
      </c>
      <c r="AF25" s="421">
        <f t="shared" ref="AF25" si="13">SUM(AA25:AE25)</f>
        <v>0</v>
      </c>
      <c r="AG25" s="421">
        <f t="shared" ref="AG25" si="14">M25+Z25-AF25</f>
        <v>0</v>
      </c>
      <c r="AH25" s="362"/>
    </row>
    <row r="26" spans="1:34" ht="48" hidden="1" customHeight="1">
      <c r="A26" s="355"/>
      <c r="B26" s="356"/>
      <c r="C26" s="357"/>
      <c r="D26" s="358"/>
      <c r="E26" s="359"/>
      <c r="F26" s="421"/>
      <c r="G26" s="422"/>
      <c r="H26" s="422"/>
      <c r="I26" s="422"/>
      <c r="J26" s="422"/>
      <c r="K26" s="422"/>
      <c r="L26" s="422"/>
      <c r="M26" s="421"/>
      <c r="N26" s="429"/>
      <c r="O26" s="421"/>
      <c r="P26" s="421"/>
      <c r="Q26" s="421"/>
      <c r="R26" s="421"/>
      <c r="S26" s="430"/>
      <c r="T26" s="421"/>
      <c r="U26" s="421"/>
      <c r="V26" s="421"/>
      <c r="W26" s="421"/>
      <c r="X26" s="421"/>
      <c r="Y26" s="431"/>
      <c r="Z26" s="421"/>
      <c r="AA26" s="421"/>
      <c r="AB26" s="421"/>
      <c r="AC26" s="422"/>
      <c r="AD26" s="422"/>
      <c r="AE26" s="432"/>
      <c r="AF26" s="421"/>
      <c r="AG26" s="421"/>
      <c r="AH26" s="362"/>
    </row>
    <row r="27" spans="1:34" ht="38.25" customHeight="1">
      <c r="A27" s="353">
        <v>2</v>
      </c>
      <c r="B27" s="496" t="s">
        <v>468</v>
      </c>
      <c r="C27" s="497" t="s">
        <v>469</v>
      </c>
      <c r="D27" s="358">
        <v>15</v>
      </c>
      <c r="E27" s="359">
        <v>128.1</v>
      </c>
      <c r="F27" s="421">
        <f t="shared" ref="F27" si="15">D27*E27</f>
        <v>1921.5</v>
      </c>
      <c r="G27" s="422">
        <v>0</v>
      </c>
      <c r="H27" s="422">
        <f t="shared" ref="H27" si="16">G27</f>
        <v>0</v>
      </c>
      <c r="I27" s="422">
        <v>0</v>
      </c>
      <c r="J27" s="422">
        <v>0</v>
      </c>
      <c r="K27" s="422">
        <v>0</v>
      </c>
      <c r="L27" s="422">
        <v>0</v>
      </c>
      <c r="M27" s="421">
        <f t="shared" ref="M27" si="17">SUM(F27:L27)</f>
        <v>1921.5</v>
      </c>
      <c r="N27" s="429"/>
      <c r="O27" s="421">
        <f t="shared" ref="O27" si="18">IF(E27=47.16,0,IF(E27&gt;47.16,J27*0.5,0))</f>
        <v>0</v>
      </c>
      <c r="P27" s="421">
        <f t="shared" ref="P27" si="19">F27+G27+H27+K27+O27+I27</f>
        <v>1921.5</v>
      </c>
      <c r="Q27" s="421">
        <f t="shared" ref="Q27" si="20">VLOOKUP(P27,Tarifa1,1)</f>
        <v>248.04</v>
      </c>
      <c r="R27" s="421">
        <f t="shared" ref="R27" si="21">P27-Q27</f>
        <v>1673.46</v>
      </c>
      <c r="S27" s="430">
        <f t="shared" ref="S27" si="22">VLOOKUP(P27,Tarifa1,3)</f>
        <v>6.4000000000000001E-2</v>
      </c>
      <c r="T27" s="421">
        <f t="shared" ref="T27" si="23">R27*S27</f>
        <v>107.10144000000001</v>
      </c>
      <c r="U27" s="421">
        <f t="shared" ref="U27" si="24">VLOOKUP(P27,Tarifa1,2)</f>
        <v>4.76</v>
      </c>
      <c r="V27" s="421">
        <f t="shared" ref="V27" si="25">T27+U27</f>
        <v>111.86144000000002</v>
      </c>
      <c r="W27" s="421">
        <f t="shared" ref="W27" si="26">VLOOKUP(P27,Credito1,2)</f>
        <v>191.23</v>
      </c>
      <c r="X27" s="421">
        <f t="shared" ref="X27" si="27">V27-W27</f>
        <v>-79.368559999999974</v>
      </c>
      <c r="Y27" s="431"/>
      <c r="Z27" s="421">
        <f t="shared" ref="Z27" si="28">-IF(X27&gt;0,0,X27)</f>
        <v>79.368559999999974</v>
      </c>
      <c r="AA27" s="421">
        <f t="shared" ref="AA27" si="29">IF(X27&lt;0,0,X27)</f>
        <v>0</v>
      </c>
      <c r="AB27" s="421">
        <v>0</v>
      </c>
      <c r="AC27" s="422">
        <v>0</v>
      </c>
      <c r="AD27" s="422">
        <v>0</v>
      </c>
      <c r="AE27" s="432">
        <v>0</v>
      </c>
      <c r="AF27" s="421">
        <f t="shared" ref="AF27" si="30">SUM(AA27:AE27)</f>
        <v>0</v>
      </c>
      <c r="AG27" s="421">
        <f t="shared" ref="AG27" si="31">M27+Z27-AF27</f>
        <v>2000.8685599999999</v>
      </c>
      <c r="AH27" s="498"/>
    </row>
    <row r="28" spans="1:34" hidden="1">
      <c r="A28" s="353"/>
      <c r="B28" s="496"/>
      <c r="C28" s="497"/>
      <c r="D28" s="358"/>
      <c r="E28" s="359"/>
      <c r="F28" s="421"/>
      <c r="G28" s="422"/>
      <c r="H28" s="422"/>
      <c r="I28" s="422"/>
      <c r="J28" s="422"/>
      <c r="K28" s="422"/>
      <c r="L28" s="422"/>
      <c r="M28" s="421"/>
      <c r="N28" s="429"/>
      <c r="O28" s="421"/>
      <c r="P28" s="421"/>
      <c r="Q28" s="421"/>
      <c r="R28" s="421"/>
      <c r="S28" s="430"/>
      <c r="T28" s="421"/>
      <c r="U28" s="421"/>
      <c r="V28" s="421"/>
      <c r="W28" s="421"/>
      <c r="X28" s="421"/>
      <c r="Y28" s="431"/>
      <c r="Z28" s="421"/>
      <c r="AA28" s="421"/>
      <c r="AB28" s="421"/>
      <c r="AC28" s="422"/>
      <c r="AD28" s="422"/>
      <c r="AE28" s="432"/>
      <c r="AF28" s="421"/>
      <c r="AG28" s="421"/>
      <c r="AH28" s="498"/>
    </row>
    <row r="29" spans="1:34" hidden="1">
      <c r="A29" s="353"/>
      <c r="B29" s="496"/>
      <c r="C29" s="497"/>
      <c r="D29" s="358"/>
      <c r="E29" s="359"/>
      <c r="F29" s="421"/>
      <c r="G29" s="422"/>
      <c r="H29" s="422"/>
      <c r="I29" s="422"/>
      <c r="J29" s="422"/>
      <c r="K29" s="422"/>
      <c r="L29" s="422"/>
      <c r="M29" s="421"/>
      <c r="N29" s="429"/>
      <c r="O29" s="421"/>
      <c r="P29" s="421"/>
      <c r="Q29" s="421"/>
      <c r="R29" s="421"/>
      <c r="S29" s="430"/>
      <c r="T29" s="421"/>
      <c r="U29" s="421"/>
      <c r="V29" s="421"/>
      <c r="W29" s="421"/>
      <c r="X29" s="421"/>
      <c r="Y29" s="431"/>
      <c r="Z29" s="421"/>
      <c r="AA29" s="421"/>
      <c r="AB29" s="421"/>
      <c r="AC29" s="422"/>
      <c r="AD29" s="422"/>
      <c r="AE29" s="432"/>
      <c r="AF29" s="421"/>
      <c r="AG29" s="421"/>
      <c r="AH29" s="498"/>
    </row>
    <row r="30" spans="1:34" hidden="1">
      <c r="A30" s="353"/>
      <c r="B30" s="496"/>
      <c r="C30" s="497"/>
      <c r="D30" s="358"/>
      <c r="E30" s="359"/>
      <c r="F30" s="421"/>
      <c r="G30" s="422"/>
      <c r="H30" s="422"/>
      <c r="I30" s="422"/>
      <c r="J30" s="422"/>
      <c r="K30" s="422"/>
      <c r="L30" s="422"/>
      <c r="M30" s="421"/>
      <c r="N30" s="429"/>
      <c r="O30" s="421"/>
      <c r="P30" s="421"/>
      <c r="Q30" s="421"/>
      <c r="R30" s="421"/>
      <c r="S30" s="430"/>
      <c r="T30" s="421"/>
      <c r="U30" s="421"/>
      <c r="V30" s="421"/>
      <c r="W30" s="421"/>
      <c r="X30" s="421"/>
      <c r="Y30" s="431"/>
      <c r="Z30" s="421"/>
      <c r="AA30" s="421"/>
      <c r="AB30" s="421"/>
      <c r="AC30" s="422"/>
      <c r="AD30" s="422"/>
      <c r="AE30" s="432"/>
      <c r="AF30" s="421"/>
      <c r="AG30" s="421"/>
      <c r="AH30" s="498"/>
    </row>
    <row r="31" spans="1:34" hidden="1">
      <c r="A31" s="353"/>
      <c r="B31" s="496"/>
      <c r="C31" s="497"/>
      <c r="D31" s="358"/>
      <c r="E31" s="359"/>
      <c r="F31" s="421"/>
      <c r="G31" s="422"/>
      <c r="H31" s="422"/>
      <c r="I31" s="422"/>
      <c r="J31" s="422"/>
      <c r="K31" s="422"/>
      <c r="L31" s="422"/>
      <c r="M31" s="421"/>
      <c r="N31" s="429"/>
      <c r="O31" s="421"/>
      <c r="P31" s="421"/>
      <c r="Q31" s="421"/>
      <c r="R31" s="421"/>
      <c r="S31" s="430"/>
      <c r="T31" s="421"/>
      <c r="U31" s="421"/>
      <c r="V31" s="421"/>
      <c r="W31" s="421"/>
      <c r="X31" s="421"/>
      <c r="Y31" s="431"/>
      <c r="Z31" s="421"/>
      <c r="AA31" s="421"/>
      <c r="AB31" s="421"/>
      <c r="AC31" s="422"/>
      <c r="AD31" s="422"/>
      <c r="AE31" s="432"/>
      <c r="AF31" s="421"/>
      <c r="AG31" s="421"/>
      <c r="AH31" s="498"/>
    </row>
    <row r="32" spans="1:34" hidden="1">
      <c r="A32" s="353"/>
      <c r="B32" s="496"/>
      <c r="C32" s="497"/>
      <c r="D32" s="358"/>
      <c r="E32" s="359"/>
      <c r="F32" s="421"/>
      <c r="G32" s="422"/>
      <c r="H32" s="422"/>
      <c r="I32" s="422"/>
      <c r="J32" s="422"/>
      <c r="K32" s="422"/>
      <c r="L32" s="422"/>
      <c r="M32" s="421"/>
      <c r="N32" s="429"/>
      <c r="O32" s="421"/>
      <c r="P32" s="421"/>
      <c r="Q32" s="421"/>
      <c r="R32" s="421"/>
      <c r="S32" s="430"/>
      <c r="T32" s="421"/>
      <c r="U32" s="421"/>
      <c r="V32" s="421"/>
      <c r="W32" s="421"/>
      <c r="X32" s="421"/>
      <c r="Y32" s="431"/>
      <c r="Z32" s="421"/>
      <c r="AA32" s="421"/>
      <c r="AB32" s="421"/>
      <c r="AC32" s="422"/>
      <c r="AD32" s="422"/>
      <c r="AE32" s="432"/>
      <c r="AF32" s="421"/>
      <c r="AG32" s="421"/>
      <c r="AH32" s="498"/>
    </row>
    <row r="33" spans="1:34" hidden="1">
      <c r="A33" s="353"/>
      <c r="B33" s="496"/>
      <c r="C33" s="497"/>
      <c r="D33" s="358"/>
      <c r="E33" s="359"/>
      <c r="F33" s="421"/>
      <c r="G33" s="422"/>
      <c r="H33" s="422"/>
      <c r="I33" s="422"/>
      <c r="J33" s="422"/>
      <c r="K33" s="422"/>
      <c r="L33" s="422"/>
      <c r="M33" s="421"/>
      <c r="N33" s="429"/>
      <c r="O33" s="421"/>
      <c r="P33" s="421"/>
      <c r="Q33" s="421"/>
      <c r="R33" s="421"/>
      <c r="S33" s="430"/>
      <c r="T33" s="421"/>
      <c r="U33" s="421"/>
      <c r="V33" s="421"/>
      <c r="W33" s="421"/>
      <c r="X33" s="421"/>
      <c r="Y33" s="431"/>
      <c r="Z33" s="421"/>
      <c r="AA33" s="421"/>
      <c r="AB33" s="421"/>
      <c r="AC33" s="422"/>
      <c r="AD33" s="422"/>
      <c r="AE33" s="432"/>
      <c r="AF33" s="421"/>
      <c r="AG33" s="421"/>
      <c r="AH33" s="498"/>
    </row>
    <row r="34" spans="1:34" hidden="1">
      <c r="A34" s="353"/>
      <c r="B34" s="496"/>
      <c r="C34" s="497"/>
      <c r="D34" s="358"/>
      <c r="E34" s="359"/>
      <c r="F34" s="421"/>
      <c r="G34" s="422"/>
      <c r="H34" s="422"/>
      <c r="I34" s="422"/>
      <c r="J34" s="422"/>
      <c r="K34" s="422"/>
      <c r="L34" s="422"/>
      <c r="M34" s="421"/>
      <c r="N34" s="429"/>
      <c r="O34" s="421"/>
      <c r="P34" s="421"/>
      <c r="Q34" s="421"/>
      <c r="R34" s="421"/>
      <c r="S34" s="430"/>
      <c r="T34" s="421"/>
      <c r="U34" s="421"/>
      <c r="V34" s="421"/>
      <c r="W34" s="421"/>
      <c r="X34" s="421"/>
      <c r="Y34" s="431"/>
      <c r="Z34" s="421"/>
      <c r="AA34" s="421"/>
      <c r="AB34" s="421"/>
      <c r="AC34" s="422"/>
      <c r="AD34" s="422"/>
      <c r="AE34" s="432"/>
      <c r="AF34" s="421"/>
      <c r="AG34" s="421"/>
      <c r="AH34" s="498"/>
    </row>
    <row r="35" spans="1:34" hidden="1">
      <c r="A35" s="353"/>
      <c r="B35" s="496"/>
      <c r="C35" s="497"/>
      <c r="D35" s="358"/>
      <c r="E35" s="359"/>
      <c r="F35" s="421"/>
      <c r="G35" s="422"/>
      <c r="H35" s="422"/>
      <c r="I35" s="422"/>
      <c r="J35" s="422"/>
      <c r="K35" s="422"/>
      <c r="L35" s="422"/>
      <c r="M35" s="421"/>
      <c r="N35" s="429"/>
      <c r="O35" s="421"/>
      <c r="P35" s="421"/>
      <c r="Q35" s="421"/>
      <c r="R35" s="421"/>
      <c r="S35" s="430"/>
      <c r="T35" s="421"/>
      <c r="U35" s="421"/>
      <c r="V35" s="421"/>
      <c r="W35" s="421"/>
      <c r="X35" s="421"/>
      <c r="Y35" s="431"/>
      <c r="Z35" s="421"/>
      <c r="AA35" s="421"/>
      <c r="AB35" s="421"/>
      <c r="AC35" s="422"/>
      <c r="AD35" s="422"/>
      <c r="AE35" s="432"/>
      <c r="AF35" s="421"/>
      <c r="AG35" s="421"/>
      <c r="AH35" s="498"/>
    </row>
    <row r="36" spans="1:34" hidden="1">
      <c r="A36" s="353"/>
      <c r="B36" s="496"/>
      <c r="C36" s="497"/>
      <c r="D36" s="358"/>
      <c r="E36" s="359"/>
      <c r="F36" s="421"/>
      <c r="G36" s="422"/>
      <c r="H36" s="422"/>
      <c r="I36" s="422"/>
      <c r="J36" s="422"/>
      <c r="K36" s="422"/>
      <c r="L36" s="422"/>
      <c r="M36" s="421"/>
      <c r="N36" s="429"/>
      <c r="O36" s="421"/>
      <c r="P36" s="421"/>
      <c r="Q36" s="421"/>
      <c r="R36" s="421"/>
      <c r="S36" s="430"/>
      <c r="T36" s="421"/>
      <c r="U36" s="421"/>
      <c r="V36" s="421"/>
      <c r="W36" s="421"/>
      <c r="X36" s="421"/>
      <c r="Y36" s="431"/>
      <c r="Z36" s="421"/>
      <c r="AA36" s="421"/>
      <c r="AB36" s="421"/>
      <c r="AC36" s="422"/>
      <c r="AD36" s="422"/>
      <c r="AE36" s="432"/>
      <c r="AF36" s="421"/>
      <c r="AG36" s="421"/>
      <c r="AH36" s="498"/>
    </row>
    <row r="37" spans="1:34" hidden="1">
      <c r="A37" s="353"/>
      <c r="B37" s="496"/>
      <c r="C37" s="497"/>
      <c r="D37" s="358"/>
      <c r="E37" s="359"/>
      <c r="F37" s="421"/>
      <c r="G37" s="422"/>
      <c r="H37" s="422"/>
      <c r="I37" s="422"/>
      <c r="J37" s="422"/>
      <c r="K37" s="422"/>
      <c r="L37" s="422"/>
      <c r="M37" s="421"/>
      <c r="N37" s="429"/>
      <c r="O37" s="421"/>
      <c r="P37" s="421"/>
      <c r="Q37" s="421"/>
      <c r="R37" s="421"/>
      <c r="S37" s="430"/>
      <c r="T37" s="421"/>
      <c r="U37" s="421"/>
      <c r="V37" s="421"/>
      <c r="W37" s="421"/>
      <c r="X37" s="421"/>
      <c r="Y37" s="431"/>
      <c r="Z37" s="421"/>
      <c r="AA37" s="421"/>
      <c r="AB37" s="421"/>
      <c r="AC37" s="422"/>
      <c r="AD37" s="422"/>
      <c r="AE37" s="432"/>
      <c r="AF37" s="421"/>
      <c r="AG37" s="421"/>
      <c r="AH37" s="498"/>
    </row>
    <row r="38" spans="1:34" hidden="1">
      <c r="A38" s="353"/>
      <c r="B38" s="496"/>
      <c r="C38" s="497"/>
      <c r="D38" s="358"/>
      <c r="E38" s="359"/>
      <c r="F38" s="421"/>
      <c r="G38" s="422"/>
      <c r="H38" s="422"/>
      <c r="I38" s="422"/>
      <c r="J38" s="422"/>
      <c r="K38" s="422"/>
      <c r="L38" s="422"/>
      <c r="M38" s="421"/>
      <c r="N38" s="429"/>
      <c r="O38" s="421"/>
      <c r="P38" s="421"/>
      <c r="Q38" s="421"/>
      <c r="R38" s="421"/>
      <c r="S38" s="430"/>
      <c r="T38" s="421"/>
      <c r="U38" s="421"/>
      <c r="V38" s="421"/>
      <c r="W38" s="421"/>
      <c r="X38" s="421"/>
      <c r="Y38" s="431"/>
      <c r="Z38" s="421"/>
      <c r="AA38" s="421"/>
      <c r="AB38" s="421"/>
      <c r="AC38" s="422"/>
      <c r="AD38" s="422"/>
      <c r="AE38" s="432"/>
      <c r="AF38" s="421"/>
      <c r="AG38" s="421"/>
      <c r="AH38" s="498"/>
    </row>
    <row r="39" spans="1:34" hidden="1">
      <c r="A39" s="353"/>
      <c r="B39" s="496"/>
      <c r="C39" s="497"/>
      <c r="D39" s="358"/>
      <c r="E39" s="359"/>
      <c r="F39" s="421"/>
      <c r="G39" s="422"/>
      <c r="H39" s="422"/>
      <c r="I39" s="422"/>
      <c r="J39" s="422"/>
      <c r="K39" s="422"/>
      <c r="L39" s="422"/>
      <c r="M39" s="421"/>
      <c r="N39" s="429"/>
      <c r="O39" s="421"/>
      <c r="P39" s="421"/>
      <c r="Q39" s="421"/>
      <c r="R39" s="421"/>
      <c r="S39" s="430"/>
      <c r="T39" s="421"/>
      <c r="U39" s="421"/>
      <c r="V39" s="421"/>
      <c r="W39" s="421"/>
      <c r="X39" s="421"/>
      <c r="Y39" s="431"/>
      <c r="Z39" s="421"/>
      <c r="AA39" s="421"/>
      <c r="AB39" s="421"/>
      <c r="AC39" s="422"/>
      <c r="AD39" s="422"/>
      <c r="AE39" s="432"/>
      <c r="AF39" s="421"/>
      <c r="AG39" s="421"/>
      <c r="AH39" s="498"/>
    </row>
    <row r="40" spans="1:34" hidden="1">
      <c r="A40" s="353"/>
      <c r="B40" s="496"/>
      <c r="C40" s="497"/>
      <c r="D40" s="358"/>
      <c r="E40" s="359"/>
      <c r="F40" s="421"/>
      <c r="G40" s="422"/>
      <c r="H40" s="422"/>
      <c r="I40" s="422"/>
      <c r="J40" s="422"/>
      <c r="K40" s="422"/>
      <c r="L40" s="422"/>
      <c r="M40" s="421"/>
      <c r="N40" s="429"/>
      <c r="O40" s="421"/>
      <c r="P40" s="421"/>
      <c r="Q40" s="421"/>
      <c r="R40" s="421"/>
      <c r="S40" s="430"/>
      <c r="T40" s="421"/>
      <c r="U40" s="421"/>
      <c r="V40" s="421"/>
      <c r="W40" s="421"/>
      <c r="X40" s="421"/>
      <c r="Y40" s="431"/>
      <c r="Z40" s="421"/>
      <c r="AA40" s="421"/>
      <c r="AB40" s="421"/>
      <c r="AC40" s="422"/>
      <c r="AD40" s="422"/>
      <c r="AE40" s="432"/>
      <c r="AF40" s="421"/>
      <c r="AG40" s="421"/>
      <c r="AH40" s="498"/>
    </row>
    <row r="41" spans="1:34" hidden="1">
      <c r="A41" s="353"/>
      <c r="B41" s="496"/>
      <c r="C41" s="497"/>
      <c r="D41" s="358"/>
      <c r="E41" s="359"/>
      <c r="F41" s="421"/>
      <c r="G41" s="422"/>
      <c r="H41" s="422"/>
      <c r="I41" s="422"/>
      <c r="J41" s="422"/>
      <c r="K41" s="422"/>
      <c r="L41" s="422"/>
      <c r="M41" s="421"/>
      <c r="N41" s="429"/>
      <c r="O41" s="421"/>
      <c r="P41" s="421"/>
      <c r="Q41" s="421"/>
      <c r="R41" s="421"/>
      <c r="S41" s="430"/>
      <c r="T41" s="421"/>
      <c r="U41" s="421"/>
      <c r="V41" s="421"/>
      <c r="W41" s="421"/>
      <c r="X41" s="421"/>
      <c r="Y41" s="431"/>
      <c r="Z41" s="421"/>
      <c r="AA41" s="421"/>
      <c r="AB41" s="421"/>
      <c r="AC41" s="422"/>
      <c r="AD41" s="422"/>
      <c r="AE41" s="432"/>
      <c r="AF41" s="421"/>
      <c r="AG41" s="421"/>
      <c r="AH41" s="498"/>
    </row>
    <row r="42" spans="1:34" hidden="1">
      <c r="A42" s="353"/>
      <c r="B42" s="496"/>
      <c r="C42" s="497"/>
      <c r="D42" s="358"/>
      <c r="E42" s="359"/>
      <c r="F42" s="421"/>
      <c r="G42" s="422"/>
      <c r="H42" s="422"/>
      <c r="I42" s="422"/>
      <c r="J42" s="422"/>
      <c r="K42" s="422"/>
      <c r="L42" s="422"/>
      <c r="M42" s="421"/>
      <c r="N42" s="429"/>
      <c r="O42" s="421"/>
      <c r="P42" s="421"/>
      <c r="Q42" s="421"/>
      <c r="R42" s="421"/>
      <c r="S42" s="430"/>
      <c r="T42" s="421"/>
      <c r="U42" s="421"/>
      <c r="V42" s="421"/>
      <c r="W42" s="421"/>
      <c r="X42" s="421"/>
      <c r="Y42" s="431"/>
      <c r="Z42" s="421"/>
      <c r="AA42" s="421"/>
      <c r="AB42" s="421"/>
      <c r="AC42" s="422"/>
      <c r="AD42" s="422"/>
      <c r="AE42" s="432"/>
      <c r="AF42" s="421"/>
      <c r="AG42" s="421"/>
      <c r="AH42" s="498"/>
    </row>
    <row r="43" spans="1:34" hidden="1">
      <c r="A43" s="353"/>
      <c r="B43" s="496"/>
      <c r="C43" s="497"/>
      <c r="D43" s="358"/>
      <c r="E43" s="359"/>
      <c r="F43" s="421"/>
      <c r="G43" s="422"/>
      <c r="H43" s="422"/>
      <c r="I43" s="422"/>
      <c r="J43" s="422"/>
      <c r="K43" s="422"/>
      <c r="L43" s="422"/>
      <c r="M43" s="421"/>
      <c r="N43" s="429"/>
      <c r="O43" s="421"/>
      <c r="P43" s="421"/>
      <c r="Q43" s="421"/>
      <c r="R43" s="421"/>
      <c r="S43" s="430"/>
      <c r="T43" s="421"/>
      <c r="U43" s="421"/>
      <c r="V43" s="421"/>
      <c r="W43" s="421"/>
      <c r="X43" s="421"/>
      <c r="Y43" s="431"/>
      <c r="Z43" s="421"/>
      <c r="AA43" s="421"/>
      <c r="AB43" s="421"/>
      <c r="AC43" s="422"/>
      <c r="AD43" s="422"/>
      <c r="AE43" s="432"/>
      <c r="AF43" s="421"/>
      <c r="AG43" s="421"/>
      <c r="AH43" s="498"/>
    </row>
    <row r="44" spans="1:34" hidden="1">
      <c r="A44" s="353"/>
      <c r="B44" s="496"/>
      <c r="C44" s="497"/>
      <c r="D44" s="358"/>
      <c r="E44" s="359"/>
      <c r="F44" s="421"/>
      <c r="G44" s="422"/>
      <c r="H44" s="422"/>
      <c r="I44" s="422"/>
      <c r="J44" s="422"/>
      <c r="K44" s="422"/>
      <c r="L44" s="422"/>
      <c r="M44" s="421"/>
      <c r="N44" s="429"/>
      <c r="O44" s="421"/>
      <c r="P44" s="421"/>
      <c r="Q44" s="421"/>
      <c r="R44" s="421"/>
      <c r="S44" s="430"/>
      <c r="T44" s="421"/>
      <c r="U44" s="421"/>
      <c r="V44" s="421"/>
      <c r="W44" s="421"/>
      <c r="X44" s="421"/>
      <c r="Y44" s="431"/>
      <c r="Z44" s="421"/>
      <c r="AA44" s="421"/>
      <c r="AB44" s="421"/>
      <c r="AC44" s="422"/>
      <c r="AD44" s="422"/>
      <c r="AE44" s="432"/>
      <c r="AF44" s="421"/>
      <c r="AG44" s="421"/>
      <c r="AH44" s="498"/>
    </row>
    <row r="45" spans="1:34">
      <c r="A45" s="368"/>
      <c r="B45" s="369"/>
      <c r="C45" s="499"/>
      <c r="D45" s="358"/>
      <c r="E45" s="420"/>
      <c r="F45" s="421"/>
      <c r="G45" s="422"/>
      <c r="H45" s="422"/>
      <c r="I45" s="422"/>
      <c r="J45" s="422"/>
      <c r="K45" s="422"/>
      <c r="L45" s="422"/>
      <c r="M45" s="421"/>
      <c r="N45" s="429"/>
      <c r="O45" s="421"/>
      <c r="P45" s="421"/>
      <c r="Q45" s="421"/>
      <c r="R45" s="421"/>
      <c r="S45" s="430"/>
      <c r="T45" s="421"/>
      <c r="U45" s="421"/>
      <c r="V45" s="421"/>
      <c r="W45" s="421"/>
      <c r="X45" s="421"/>
      <c r="Y45" s="431"/>
      <c r="Z45" s="421"/>
      <c r="AA45" s="421"/>
      <c r="AB45" s="421"/>
      <c r="AC45" s="422"/>
      <c r="AD45" s="422"/>
      <c r="AE45" s="432"/>
      <c r="AF45" s="421"/>
      <c r="AG45" s="421"/>
      <c r="AH45" s="377"/>
    </row>
    <row r="46" spans="1:34">
      <c r="A46" s="378"/>
      <c r="B46" s="378"/>
      <c r="C46" s="378"/>
      <c r="D46" s="379"/>
      <c r="E46" s="378"/>
      <c r="F46" s="380"/>
      <c r="G46" s="380"/>
      <c r="H46" s="380"/>
      <c r="I46" s="380"/>
      <c r="J46" s="380"/>
      <c r="K46" s="380"/>
      <c r="L46" s="380"/>
      <c r="M46" s="380"/>
      <c r="N46" s="381"/>
      <c r="O46" s="382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</row>
    <row r="47" spans="1:34" ht="13.5" thickBot="1">
      <c r="A47" s="845" t="s">
        <v>51</v>
      </c>
      <c r="B47" s="846"/>
      <c r="C47" s="846"/>
      <c r="D47" s="846"/>
      <c r="E47" s="847"/>
      <c r="F47" s="384">
        <f t="shared" ref="F47:M47" si="32">SUM(F7:F46)</f>
        <v>1921.5</v>
      </c>
      <c r="G47" s="384">
        <f t="shared" si="32"/>
        <v>0</v>
      </c>
      <c r="H47" s="384">
        <f t="shared" si="32"/>
        <v>0</v>
      </c>
      <c r="I47" s="384">
        <f t="shared" si="32"/>
        <v>0</v>
      </c>
      <c r="J47" s="384">
        <f t="shared" si="32"/>
        <v>0</v>
      </c>
      <c r="K47" s="384">
        <f t="shared" si="32"/>
        <v>0</v>
      </c>
      <c r="L47" s="384">
        <f t="shared" si="32"/>
        <v>0</v>
      </c>
      <c r="M47" s="384">
        <f t="shared" si="32"/>
        <v>1921.5</v>
      </c>
      <c r="N47" s="385"/>
      <c r="O47" s="386">
        <f t="shared" ref="O47:X47" si="33">SUM(O7:O46)</f>
        <v>0</v>
      </c>
      <c r="P47" s="386">
        <f t="shared" si="33"/>
        <v>1921.5</v>
      </c>
      <c r="Q47" s="386" t="e">
        <f t="shared" si="33"/>
        <v>#N/A</v>
      </c>
      <c r="R47" s="386" t="e">
        <f t="shared" si="33"/>
        <v>#N/A</v>
      </c>
      <c r="S47" s="386" t="e">
        <f t="shared" si="33"/>
        <v>#N/A</v>
      </c>
      <c r="T47" s="386" t="e">
        <f t="shared" si="33"/>
        <v>#N/A</v>
      </c>
      <c r="U47" s="386" t="e">
        <f t="shared" si="33"/>
        <v>#N/A</v>
      </c>
      <c r="V47" s="386" t="e">
        <f t="shared" si="33"/>
        <v>#N/A</v>
      </c>
      <c r="W47" s="386" t="e">
        <f t="shared" si="33"/>
        <v>#N/A</v>
      </c>
      <c r="X47" s="386" t="e">
        <f t="shared" si="33"/>
        <v>#N/A</v>
      </c>
      <c r="Y47" s="385"/>
      <c r="Z47" s="608">
        <f>SUM(Z7:Z45)</f>
        <v>79.368559999999974</v>
      </c>
      <c r="AA47" s="608">
        <f t="shared" ref="AA47:AF47" si="34">SUM(AA7:AA46)</f>
        <v>0</v>
      </c>
      <c r="AB47" s="608">
        <f t="shared" si="34"/>
        <v>0</v>
      </c>
      <c r="AC47" s="608">
        <f t="shared" si="34"/>
        <v>0</v>
      </c>
      <c r="AD47" s="608">
        <f t="shared" si="34"/>
        <v>0</v>
      </c>
      <c r="AE47" s="608">
        <f t="shared" si="34"/>
        <v>0</v>
      </c>
      <c r="AF47" s="608">
        <f t="shared" si="34"/>
        <v>0</v>
      </c>
      <c r="AG47" s="608">
        <f>AG25+AG26+AG27</f>
        <v>2000.8685599999999</v>
      </c>
      <c r="AH47" s="384"/>
    </row>
    <row r="48" spans="1:34" ht="13.5" thickTop="1"/>
  </sheetData>
  <mergeCells count="7">
    <mergeCell ref="A47:E47"/>
    <mergeCell ref="A1:AG1"/>
    <mergeCell ref="A2:AG2"/>
    <mergeCell ref="F3:M3"/>
    <mergeCell ref="Q3:V3"/>
    <mergeCell ref="AA3:AF3"/>
    <mergeCell ref="AD4:AD5"/>
  </mergeCells>
  <pageMargins left="0.7" right="0.7" top="0.75" bottom="0.75" header="0.3" footer="0.3"/>
  <pageSetup paperSize="5" scale="62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K112"/>
  <sheetViews>
    <sheetView topLeftCell="A34" zoomScale="75" zoomScaleNormal="75" workbookViewId="0">
      <selection activeCell="A34" sqref="A1:XFD1048576"/>
    </sheetView>
  </sheetViews>
  <sheetFormatPr baseColWidth="10" defaultRowHeight="12.75"/>
  <cols>
    <col min="1" max="1" width="4.85546875" customWidth="1"/>
    <col min="2" max="2" width="33.5703125" customWidth="1"/>
    <col min="3" max="3" width="26.42578125" customWidth="1"/>
    <col min="6" max="32" width="0" hidden="1" customWidth="1"/>
    <col min="33" max="33" width="12.5703125" customWidth="1"/>
    <col min="34" max="34" width="23" customWidth="1"/>
    <col min="35" max="35" width="24.140625" customWidth="1"/>
  </cols>
  <sheetData>
    <row r="1" spans="1:34">
      <c r="A1" s="856"/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  <c r="AC1" s="856"/>
      <c r="AD1" s="856"/>
      <c r="AE1" s="856"/>
      <c r="AF1" s="856"/>
      <c r="AG1" s="856"/>
      <c r="AH1" s="507"/>
    </row>
    <row r="2" spans="1:34">
      <c r="A2" s="857"/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508"/>
    </row>
    <row r="3" spans="1:34">
      <c r="A3" s="339"/>
      <c r="B3" s="339"/>
      <c r="C3" s="339"/>
      <c r="D3" s="340"/>
      <c r="E3" s="340"/>
      <c r="F3" s="845"/>
      <c r="G3" s="846"/>
      <c r="H3" s="846"/>
      <c r="I3" s="846"/>
      <c r="J3" s="846"/>
      <c r="K3" s="846"/>
      <c r="L3" s="846"/>
      <c r="M3" s="847"/>
      <c r="N3" s="341"/>
      <c r="O3" s="342"/>
      <c r="P3" s="343"/>
      <c r="Q3" s="858"/>
      <c r="R3" s="859"/>
      <c r="S3" s="859"/>
      <c r="T3" s="859"/>
      <c r="U3" s="859"/>
      <c r="V3" s="860"/>
      <c r="W3" s="342"/>
      <c r="X3" s="342"/>
      <c r="Y3" s="344"/>
      <c r="Z3" s="340"/>
      <c r="AA3" s="845"/>
      <c r="AB3" s="846"/>
      <c r="AC3" s="846"/>
      <c r="AD3" s="846"/>
      <c r="AE3" s="846"/>
      <c r="AF3" s="847"/>
      <c r="AG3" s="340"/>
      <c r="AH3" s="340"/>
    </row>
    <row r="4" spans="1:34">
      <c r="A4" s="345"/>
      <c r="B4" s="345"/>
      <c r="C4" s="345"/>
      <c r="D4" s="346"/>
      <c r="E4" s="345"/>
      <c r="F4" s="340"/>
      <c r="G4" s="340"/>
      <c r="H4" s="340"/>
      <c r="I4" s="340"/>
      <c r="J4" s="340"/>
      <c r="K4" s="340"/>
      <c r="L4" s="340"/>
      <c r="M4" s="340"/>
      <c r="N4" s="341"/>
      <c r="O4" s="347"/>
      <c r="P4" s="343"/>
      <c r="Q4" s="343"/>
      <c r="R4" s="343"/>
      <c r="S4" s="343"/>
      <c r="T4" s="343"/>
      <c r="U4" s="343"/>
      <c r="V4" s="343"/>
      <c r="W4" s="347"/>
      <c r="X4" s="347"/>
      <c r="Y4" s="344"/>
      <c r="Z4" s="345"/>
      <c r="AA4" s="340"/>
      <c r="AB4" s="340"/>
      <c r="AC4" s="340"/>
      <c r="AD4" s="340"/>
      <c r="AE4" s="340"/>
      <c r="AF4" s="340"/>
      <c r="AG4" s="345"/>
      <c r="AH4" s="345"/>
    </row>
    <row r="5" spans="1:34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1"/>
      <c r="O5" s="349"/>
      <c r="P5" s="342"/>
      <c r="Q5" s="342"/>
      <c r="R5" s="342"/>
      <c r="S5" s="342"/>
      <c r="T5" s="342"/>
      <c r="U5" s="342"/>
      <c r="V5" s="342"/>
      <c r="W5" s="347"/>
      <c r="X5" s="350"/>
      <c r="Y5" s="351"/>
      <c r="Z5" s="348"/>
      <c r="AA5" s="348"/>
      <c r="AB5" s="348"/>
      <c r="AC5" s="348"/>
      <c r="AD5" s="348"/>
      <c r="AE5" s="348"/>
      <c r="AF5" s="348"/>
      <c r="AG5" s="348"/>
      <c r="AH5" s="348"/>
    </row>
    <row r="6" spans="1:34">
      <c r="A6" s="345"/>
      <c r="B6" s="352"/>
      <c r="C6" s="352"/>
      <c r="D6" s="345"/>
      <c r="E6" s="345"/>
      <c r="F6" s="353"/>
      <c r="G6" s="345"/>
      <c r="H6" s="345"/>
      <c r="I6" s="345"/>
      <c r="J6" s="345"/>
      <c r="K6" s="345"/>
      <c r="L6" s="345"/>
      <c r="M6" s="345"/>
      <c r="N6" s="341"/>
      <c r="O6" s="347"/>
      <c r="P6" s="347"/>
      <c r="Q6" s="347"/>
      <c r="R6" s="347"/>
      <c r="S6" s="347"/>
      <c r="T6" s="347"/>
      <c r="U6" s="347"/>
      <c r="V6" s="347"/>
      <c r="W6" s="347"/>
      <c r="X6" s="354"/>
      <c r="Y6" s="344"/>
      <c r="Z6" s="345"/>
      <c r="AA6" s="345"/>
      <c r="AB6" s="345"/>
      <c r="AC6" s="345"/>
      <c r="AD6" s="345"/>
      <c r="AE6" s="345"/>
      <c r="AF6" s="345"/>
      <c r="AG6" s="353"/>
      <c r="AH6" s="353"/>
    </row>
    <row r="7" spans="1:34" hidden="1">
      <c r="A7" s="355"/>
      <c r="B7" s="356"/>
      <c r="C7" s="357"/>
      <c r="D7" s="358"/>
      <c r="E7" s="359"/>
      <c r="F7" s="360"/>
      <c r="G7" s="361"/>
      <c r="H7" s="361"/>
      <c r="I7" s="361"/>
      <c r="J7" s="361"/>
      <c r="K7" s="361"/>
      <c r="L7" s="361"/>
      <c r="M7" s="362"/>
      <c r="N7" s="363"/>
      <c r="O7" s="364"/>
      <c r="P7" s="364"/>
      <c r="Q7" s="364"/>
      <c r="R7" s="364"/>
      <c r="S7" s="365"/>
      <c r="T7" s="364"/>
      <c r="U7" s="364"/>
      <c r="V7" s="364"/>
      <c r="W7" s="364"/>
      <c r="X7" s="364"/>
      <c r="Y7" s="366"/>
      <c r="Z7" s="362"/>
      <c r="AA7" s="362"/>
      <c r="AB7" s="362"/>
      <c r="AC7" s="361"/>
      <c r="AD7" s="361"/>
      <c r="AE7" s="367"/>
      <c r="AF7" s="362"/>
      <c r="AG7" s="362"/>
      <c r="AH7" s="362"/>
    </row>
    <row r="8" spans="1:34" hidden="1">
      <c r="A8" s="355"/>
      <c r="B8" s="356"/>
      <c r="C8" s="357"/>
      <c r="D8" s="358"/>
      <c r="E8" s="359"/>
      <c r="F8" s="360"/>
      <c r="G8" s="361"/>
      <c r="H8" s="361"/>
      <c r="I8" s="361"/>
      <c r="J8" s="361"/>
      <c r="K8" s="361"/>
      <c r="L8" s="361"/>
      <c r="M8" s="362"/>
      <c r="N8" s="363"/>
      <c r="O8" s="364"/>
      <c r="P8" s="364"/>
      <c r="Q8" s="364"/>
      <c r="R8" s="364"/>
      <c r="S8" s="365"/>
      <c r="T8" s="364"/>
      <c r="U8" s="364"/>
      <c r="V8" s="364"/>
      <c r="W8" s="364"/>
      <c r="X8" s="364"/>
      <c r="Y8" s="366"/>
      <c r="Z8" s="362"/>
      <c r="AA8" s="362"/>
      <c r="AB8" s="362"/>
      <c r="AC8" s="361"/>
      <c r="AD8" s="361"/>
      <c r="AE8" s="367"/>
      <c r="AF8" s="362"/>
      <c r="AG8" s="362"/>
      <c r="AH8" s="362"/>
    </row>
    <row r="9" spans="1:34" hidden="1">
      <c r="A9" s="355"/>
      <c r="B9" s="356"/>
      <c r="C9" s="357"/>
      <c r="D9" s="358"/>
      <c r="E9" s="359"/>
      <c r="F9" s="360"/>
      <c r="G9" s="361"/>
      <c r="H9" s="361"/>
      <c r="I9" s="361"/>
      <c r="J9" s="361"/>
      <c r="K9" s="361"/>
      <c r="L9" s="361"/>
      <c r="M9" s="362"/>
      <c r="N9" s="363"/>
      <c r="O9" s="364"/>
      <c r="P9" s="364"/>
      <c r="Q9" s="364"/>
      <c r="R9" s="364"/>
      <c r="S9" s="365"/>
      <c r="T9" s="364"/>
      <c r="U9" s="364"/>
      <c r="V9" s="364"/>
      <c r="W9" s="364"/>
      <c r="X9" s="364"/>
      <c r="Y9" s="366"/>
      <c r="Z9" s="362"/>
      <c r="AA9" s="362"/>
      <c r="AB9" s="362"/>
      <c r="AC9" s="361"/>
      <c r="AD9" s="361"/>
      <c r="AE9" s="367"/>
      <c r="AF9" s="362"/>
      <c r="AG9" s="362"/>
      <c r="AH9" s="362"/>
    </row>
    <row r="10" spans="1:34" hidden="1">
      <c r="A10" s="355"/>
      <c r="B10" s="356"/>
      <c r="C10" s="357"/>
      <c r="D10" s="358"/>
      <c r="E10" s="359"/>
      <c r="F10" s="360"/>
      <c r="G10" s="361"/>
      <c r="H10" s="361"/>
      <c r="I10" s="361"/>
      <c r="J10" s="361"/>
      <c r="K10" s="361"/>
      <c r="L10" s="361"/>
      <c r="M10" s="362"/>
      <c r="N10" s="363"/>
      <c r="O10" s="364"/>
      <c r="P10" s="364"/>
      <c r="Q10" s="364"/>
      <c r="R10" s="364"/>
      <c r="S10" s="365"/>
      <c r="T10" s="364"/>
      <c r="U10" s="364"/>
      <c r="V10" s="364"/>
      <c r="W10" s="364"/>
      <c r="X10" s="364"/>
      <c r="Y10" s="366"/>
      <c r="Z10" s="362"/>
      <c r="AA10" s="362"/>
      <c r="AB10" s="362"/>
      <c r="AC10" s="361"/>
      <c r="AD10" s="361"/>
      <c r="AE10" s="367"/>
      <c r="AF10" s="362"/>
      <c r="AG10" s="362"/>
      <c r="AH10" s="362"/>
    </row>
    <row r="11" spans="1:34" hidden="1">
      <c r="A11" s="355"/>
      <c r="B11" s="356"/>
      <c r="C11" s="357"/>
      <c r="D11" s="358"/>
      <c r="E11" s="359"/>
      <c r="F11" s="360"/>
      <c r="G11" s="361"/>
      <c r="H11" s="361"/>
      <c r="I11" s="361"/>
      <c r="J11" s="361"/>
      <c r="K11" s="361"/>
      <c r="L11" s="361"/>
      <c r="M11" s="362"/>
      <c r="N11" s="363"/>
      <c r="O11" s="364"/>
      <c r="P11" s="364"/>
      <c r="Q11" s="364"/>
      <c r="R11" s="364"/>
      <c r="S11" s="365"/>
      <c r="T11" s="364"/>
      <c r="U11" s="364"/>
      <c r="V11" s="364"/>
      <c r="W11" s="364"/>
      <c r="X11" s="364"/>
      <c r="Y11" s="366"/>
      <c r="Z11" s="362"/>
      <c r="AA11" s="362"/>
      <c r="AB11" s="362"/>
      <c r="AC11" s="361"/>
      <c r="AD11" s="361"/>
      <c r="AE11" s="367"/>
      <c r="AF11" s="362"/>
      <c r="AG11" s="362"/>
      <c r="AH11" s="362"/>
    </row>
    <row r="12" spans="1:34" hidden="1">
      <c r="A12" s="355"/>
      <c r="B12" s="356"/>
      <c r="C12" s="357"/>
      <c r="D12" s="358"/>
      <c r="E12" s="359"/>
      <c r="F12" s="360"/>
      <c r="G12" s="361"/>
      <c r="H12" s="361"/>
      <c r="I12" s="361"/>
      <c r="J12" s="361"/>
      <c r="K12" s="361"/>
      <c r="L12" s="361"/>
      <c r="M12" s="362"/>
      <c r="N12" s="363"/>
      <c r="O12" s="364"/>
      <c r="P12" s="364"/>
      <c r="Q12" s="364"/>
      <c r="R12" s="364"/>
      <c r="S12" s="365"/>
      <c r="T12" s="364"/>
      <c r="U12" s="364"/>
      <c r="V12" s="364"/>
      <c r="W12" s="364"/>
      <c r="X12" s="364"/>
      <c r="Y12" s="366"/>
      <c r="Z12" s="362"/>
      <c r="AA12" s="362"/>
      <c r="AB12" s="362"/>
      <c r="AC12" s="361"/>
      <c r="AD12" s="361"/>
      <c r="AE12" s="367"/>
      <c r="AF12" s="362"/>
      <c r="AG12" s="362"/>
      <c r="AH12" s="362"/>
    </row>
    <row r="13" spans="1:34" hidden="1">
      <c r="A13" s="355"/>
      <c r="B13" s="356"/>
      <c r="C13" s="357"/>
      <c r="D13" s="358"/>
      <c r="E13" s="359"/>
      <c r="F13" s="360"/>
      <c r="G13" s="361"/>
      <c r="H13" s="361"/>
      <c r="I13" s="361"/>
      <c r="J13" s="361"/>
      <c r="K13" s="361"/>
      <c r="L13" s="361"/>
      <c r="M13" s="362"/>
      <c r="N13" s="363"/>
      <c r="O13" s="364"/>
      <c r="P13" s="364"/>
      <c r="Q13" s="364"/>
      <c r="R13" s="364"/>
      <c r="S13" s="365"/>
      <c r="T13" s="364"/>
      <c r="U13" s="364"/>
      <c r="V13" s="364"/>
      <c r="W13" s="364"/>
      <c r="X13" s="364"/>
      <c r="Y13" s="366"/>
      <c r="Z13" s="362"/>
      <c r="AA13" s="362"/>
      <c r="AB13" s="362"/>
      <c r="AC13" s="361"/>
      <c r="AD13" s="361"/>
      <c r="AE13" s="367"/>
      <c r="AF13" s="362"/>
      <c r="AG13" s="362"/>
      <c r="AH13" s="362"/>
    </row>
    <row r="14" spans="1:34" hidden="1">
      <c r="A14" s="355"/>
      <c r="B14" s="356"/>
      <c r="C14" s="357"/>
      <c r="D14" s="358"/>
      <c r="E14" s="359"/>
      <c r="F14" s="360"/>
      <c r="G14" s="361"/>
      <c r="H14" s="361"/>
      <c r="I14" s="361"/>
      <c r="J14" s="361"/>
      <c r="K14" s="361"/>
      <c r="L14" s="361"/>
      <c r="M14" s="362"/>
      <c r="N14" s="363"/>
      <c r="O14" s="364"/>
      <c r="P14" s="364"/>
      <c r="Q14" s="364"/>
      <c r="R14" s="364"/>
      <c r="S14" s="365"/>
      <c r="T14" s="364"/>
      <c r="U14" s="364"/>
      <c r="V14" s="364"/>
      <c r="W14" s="364"/>
      <c r="X14" s="364"/>
      <c r="Y14" s="366"/>
      <c r="Z14" s="362"/>
      <c r="AA14" s="362"/>
      <c r="AB14" s="362"/>
      <c r="AC14" s="361"/>
      <c r="AD14" s="361"/>
      <c r="AE14" s="367"/>
      <c r="AF14" s="362"/>
      <c r="AG14" s="362"/>
      <c r="AH14" s="362"/>
    </row>
    <row r="15" spans="1:34" hidden="1">
      <c r="A15" s="355"/>
      <c r="B15" s="356"/>
      <c r="C15" s="357"/>
      <c r="D15" s="358"/>
      <c r="E15" s="359"/>
      <c r="F15" s="360"/>
      <c r="G15" s="361"/>
      <c r="H15" s="361"/>
      <c r="I15" s="361"/>
      <c r="J15" s="361"/>
      <c r="K15" s="361"/>
      <c r="L15" s="361"/>
      <c r="M15" s="362"/>
      <c r="N15" s="363"/>
      <c r="O15" s="364"/>
      <c r="P15" s="364"/>
      <c r="Q15" s="364"/>
      <c r="R15" s="364"/>
      <c r="S15" s="365"/>
      <c r="T15" s="364"/>
      <c r="U15" s="364"/>
      <c r="V15" s="364"/>
      <c r="W15" s="364"/>
      <c r="X15" s="364"/>
      <c r="Y15" s="366"/>
      <c r="Z15" s="362"/>
      <c r="AA15" s="362"/>
      <c r="AB15" s="362"/>
      <c r="AC15" s="361"/>
      <c r="AD15" s="361"/>
      <c r="AE15" s="367"/>
      <c r="AF15" s="362"/>
      <c r="AG15" s="362"/>
      <c r="AH15" s="362"/>
    </row>
    <row r="16" spans="1:34" hidden="1">
      <c r="A16" s="355"/>
      <c r="B16" s="356"/>
      <c r="C16" s="357"/>
      <c r="D16" s="358"/>
      <c r="E16" s="359"/>
      <c r="F16" s="360"/>
      <c r="G16" s="361"/>
      <c r="H16" s="361"/>
      <c r="I16" s="361"/>
      <c r="J16" s="361"/>
      <c r="K16" s="361"/>
      <c r="L16" s="361"/>
      <c r="M16" s="362"/>
      <c r="N16" s="363"/>
      <c r="O16" s="364"/>
      <c r="P16" s="364"/>
      <c r="Q16" s="364"/>
      <c r="R16" s="364"/>
      <c r="S16" s="365"/>
      <c r="T16" s="364"/>
      <c r="U16" s="364"/>
      <c r="V16" s="364"/>
      <c r="W16" s="364"/>
      <c r="X16" s="364"/>
      <c r="Y16" s="366"/>
      <c r="Z16" s="362"/>
      <c r="AA16" s="362"/>
      <c r="AB16" s="362"/>
      <c r="AC16" s="361"/>
      <c r="AD16" s="361"/>
      <c r="AE16" s="367"/>
      <c r="AF16" s="362"/>
      <c r="AG16" s="362"/>
      <c r="AH16" s="362"/>
    </row>
    <row r="17" spans="1:37" hidden="1">
      <c r="A17" s="355"/>
      <c r="B17" s="356"/>
      <c r="C17" s="357"/>
      <c r="D17" s="358"/>
      <c r="E17" s="359"/>
      <c r="F17" s="360"/>
      <c r="G17" s="361"/>
      <c r="H17" s="361"/>
      <c r="I17" s="361"/>
      <c r="J17" s="361"/>
      <c r="K17" s="361"/>
      <c r="L17" s="361"/>
      <c r="M17" s="362"/>
      <c r="N17" s="363"/>
      <c r="O17" s="364"/>
      <c r="P17" s="364"/>
      <c r="Q17" s="364"/>
      <c r="R17" s="364"/>
      <c r="S17" s="365"/>
      <c r="T17" s="364"/>
      <c r="U17" s="364"/>
      <c r="V17" s="364"/>
      <c r="W17" s="364"/>
      <c r="X17" s="364"/>
      <c r="Y17" s="366"/>
      <c r="Z17" s="362"/>
      <c r="AA17" s="362"/>
      <c r="AB17" s="362"/>
      <c r="AC17" s="361"/>
      <c r="AD17" s="361"/>
      <c r="AE17" s="367"/>
      <c r="AF17" s="362"/>
      <c r="AG17" s="362"/>
      <c r="AH17" s="362"/>
    </row>
    <row r="18" spans="1:37" hidden="1">
      <c r="A18" s="355"/>
      <c r="B18" s="356"/>
      <c r="C18" s="357"/>
      <c r="D18" s="358"/>
      <c r="E18" s="359"/>
      <c r="F18" s="360"/>
      <c r="G18" s="361"/>
      <c r="H18" s="361"/>
      <c r="I18" s="361"/>
      <c r="J18" s="361"/>
      <c r="K18" s="361"/>
      <c r="L18" s="361"/>
      <c r="M18" s="362"/>
      <c r="N18" s="363"/>
      <c r="O18" s="364"/>
      <c r="P18" s="364"/>
      <c r="Q18" s="364"/>
      <c r="R18" s="364"/>
      <c r="S18" s="365"/>
      <c r="T18" s="364"/>
      <c r="U18" s="364"/>
      <c r="V18" s="364"/>
      <c r="W18" s="364"/>
      <c r="X18" s="364"/>
      <c r="Y18" s="366"/>
      <c r="Z18" s="362"/>
      <c r="AA18" s="362"/>
      <c r="AB18" s="362"/>
      <c r="AC18" s="361"/>
      <c r="AD18" s="361"/>
      <c r="AE18" s="367"/>
      <c r="AF18" s="362"/>
      <c r="AG18" s="362"/>
      <c r="AH18" s="362"/>
    </row>
    <row r="19" spans="1:37" hidden="1">
      <c r="A19" s="355"/>
      <c r="B19" s="356"/>
      <c r="C19" s="357"/>
      <c r="D19" s="358"/>
      <c r="E19" s="359"/>
      <c r="F19" s="360"/>
      <c r="G19" s="361"/>
      <c r="H19" s="361"/>
      <c r="I19" s="361"/>
      <c r="J19" s="361"/>
      <c r="K19" s="361"/>
      <c r="L19" s="361"/>
      <c r="M19" s="362"/>
      <c r="N19" s="363"/>
      <c r="O19" s="364"/>
      <c r="P19" s="364"/>
      <c r="Q19" s="364"/>
      <c r="R19" s="364"/>
      <c r="S19" s="365"/>
      <c r="T19" s="364"/>
      <c r="U19" s="364"/>
      <c r="V19" s="364"/>
      <c r="W19" s="364"/>
      <c r="X19" s="364"/>
      <c r="Y19" s="366"/>
      <c r="Z19" s="362"/>
      <c r="AA19" s="362"/>
      <c r="AB19" s="362"/>
      <c r="AC19" s="361"/>
      <c r="AD19" s="361"/>
      <c r="AE19" s="367"/>
      <c r="AF19" s="362"/>
      <c r="AG19" s="362"/>
      <c r="AH19" s="362"/>
    </row>
    <row r="20" spans="1:37" hidden="1">
      <c r="A20" s="355"/>
      <c r="B20" s="356"/>
      <c r="C20" s="357"/>
      <c r="D20" s="358"/>
      <c r="E20" s="359"/>
      <c r="F20" s="360"/>
      <c r="G20" s="361"/>
      <c r="H20" s="361"/>
      <c r="I20" s="361"/>
      <c r="J20" s="361"/>
      <c r="K20" s="361"/>
      <c r="L20" s="361"/>
      <c r="M20" s="362"/>
      <c r="N20" s="363"/>
      <c r="O20" s="364"/>
      <c r="P20" s="364"/>
      <c r="Q20" s="364"/>
      <c r="R20" s="364"/>
      <c r="S20" s="365"/>
      <c r="T20" s="364"/>
      <c r="U20" s="364"/>
      <c r="V20" s="364"/>
      <c r="W20" s="364"/>
      <c r="X20" s="364"/>
      <c r="Y20" s="366"/>
      <c r="Z20" s="362"/>
      <c r="AA20" s="362"/>
      <c r="AB20" s="362"/>
      <c r="AC20" s="361"/>
      <c r="AD20" s="361"/>
      <c r="AE20" s="367"/>
      <c r="AF20" s="362"/>
      <c r="AG20" s="362"/>
      <c r="AH20" s="362"/>
    </row>
    <row r="21" spans="1:37" hidden="1">
      <c r="A21" s="355"/>
      <c r="B21" s="356"/>
      <c r="C21" s="357"/>
      <c r="D21" s="358"/>
      <c r="E21" s="359"/>
      <c r="F21" s="360"/>
      <c r="G21" s="361"/>
      <c r="H21" s="361"/>
      <c r="I21" s="361"/>
      <c r="J21" s="361"/>
      <c r="K21" s="361"/>
      <c r="L21" s="361"/>
      <c r="M21" s="362"/>
      <c r="N21" s="363"/>
      <c r="O21" s="364"/>
      <c r="P21" s="364"/>
      <c r="Q21" s="364"/>
      <c r="R21" s="364"/>
      <c r="S21" s="365"/>
      <c r="T21" s="364"/>
      <c r="U21" s="364"/>
      <c r="V21" s="364"/>
      <c r="W21" s="364"/>
      <c r="X21" s="364"/>
      <c r="Y21" s="366"/>
      <c r="Z21" s="362"/>
      <c r="AA21" s="362"/>
      <c r="AB21" s="362"/>
      <c r="AC21" s="361"/>
      <c r="AD21" s="361"/>
      <c r="AE21" s="367"/>
      <c r="AF21" s="362"/>
      <c r="AG21" s="362"/>
      <c r="AH21" s="362"/>
    </row>
    <row r="22" spans="1:37" hidden="1">
      <c r="A22" s="355"/>
      <c r="B22" s="356"/>
      <c r="C22" s="357"/>
      <c r="D22" s="358"/>
      <c r="E22" s="359"/>
      <c r="F22" s="360"/>
      <c r="G22" s="361"/>
      <c r="H22" s="361"/>
      <c r="I22" s="361"/>
      <c r="J22" s="361"/>
      <c r="K22" s="361"/>
      <c r="L22" s="361"/>
      <c r="M22" s="362"/>
      <c r="N22" s="363"/>
      <c r="O22" s="364"/>
      <c r="P22" s="364"/>
      <c r="Q22" s="364"/>
      <c r="R22" s="364"/>
      <c r="S22" s="365"/>
      <c r="T22" s="364"/>
      <c r="U22" s="364"/>
      <c r="V22" s="364"/>
      <c r="W22" s="364"/>
      <c r="X22" s="364"/>
      <c r="Y22" s="366"/>
      <c r="Z22" s="362"/>
      <c r="AA22" s="362"/>
      <c r="AB22" s="362"/>
      <c r="AC22" s="361"/>
      <c r="AD22" s="361"/>
      <c r="AE22" s="367"/>
      <c r="AF22" s="362"/>
      <c r="AG22" s="362"/>
      <c r="AH22" s="362"/>
    </row>
    <row r="23" spans="1:37" hidden="1">
      <c r="A23" s="355"/>
      <c r="B23" s="356"/>
      <c r="C23" s="357"/>
      <c r="D23" s="358"/>
      <c r="E23" s="359"/>
      <c r="F23" s="360"/>
      <c r="G23" s="361"/>
      <c r="H23" s="361"/>
      <c r="I23" s="361"/>
      <c r="J23" s="361"/>
      <c r="K23" s="361"/>
      <c r="L23" s="361"/>
      <c r="M23" s="362"/>
      <c r="N23" s="363"/>
      <c r="O23" s="364"/>
      <c r="P23" s="364"/>
      <c r="Q23" s="364"/>
      <c r="R23" s="364"/>
      <c r="S23" s="365"/>
      <c r="T23" s="364"/>
      <c r="U23" s="364"/>
      <c r="V23" s="364"/>
      <c r="W23" s="364"/>
      <c r="X23" s="364"/>
      <c r="Y23" s="366"/>
      <c r="Z23" s="362"/>
      <c r="AA23" s="362"/>
      <c r="AB23" s="362"/>
      <c r="AC23" s="361"/>
      <c r="AD23" s="361"/>
      <c r="AE23" s="367"/>
      <c r="AF23" s="362"/>
      <c r="AG23" s="362"/>
      <c r="AH23" s="362"/>
    </row>
    <row r="24" spans="1:37" hidden="1">
      <c r="A24" s="355"/>
      <c r="B24" s="356"/>
      <c r="C24" s="357"/>
      <c r="D24" s="358"/>
      <c r="E24" s="359"/>
      <c r="F24" s="360"/>
      <c r="G24" s="361"/>
      <c r="H24" s="361"/>
      <c r="I24" s="361"/>
      <c r="J24" s="361"/>
      <c r="K24" s="361"/>
      <c r="L24" s="361"/>
      <c r="M24" s="362"/>
      <c r="N24" s="363"/>
      <c r="O24" s="364"/>
      <c r="P24" s="364"/>
      <c r="Q24" s="364"/>
      <c r="R24" s="364"/>
      <c r="S24" s="365"/>
      <c r="T24" s="364"/>
      <c r="U24" s="364"/>
      <c r="V24" s="364"/>
      <c r="W24" s="364"/>
      <c r="X24" s="364"/>
      <c r="Y24" s="366"/>
      <c r="Z24" s="362"/>
      <c r="AA24" s="362"/>
      <c r="AB24" s="362"/>
      <c r="AC24" s="361"/>
      <c r="AD24" s="361"/>
      <c r="AE24" s="367"/>
      <c r="AF24" s="362"/>
      <c r="AG24" s="362"/>
      <c r="AH24" s="362"/>
    </row>
    <row r="25" spans="1:37" ht="36" customHeight="1">
      <c r="A25" s="355"/>
      <c r="B25" s="356"/>
      <c r="C25" s="357"/>
      <c r="D25" s="358"/>
      <c r="E25" s="359"/>
      <c r="F25" s="421"/>
      <c r="G25" s="422"/>
      <c r="H25" s="422"/>
      <c r="I25" s="422"/>
      <c r="J25" s="422"/>
      <c r="K25" s="422"/>
      <c r="L25" s="422"/>
      <c r="M25" s="421"/>
      <c r="N25" s="429"/>
      <c r="O25" s="421"/>
      <c r="P25" s="421"/>
      <c r="Q25" s="421"/>
      <c r="R25" s="421"/>
      <c r="S25" s="430"/>
      <c r="T25" s="421"/>
      <c r="U25" s="421"/>
      <c r="V25" s="421"/>
      <c r="W25" s="421"/>
      <c r="X25" s="421"/>
      <c r="Y25" s="431"/>
      <c r="Z25" s="421"/>
      <c r="AA25" s="421"/>
      <c r="AB25" s="421"/>
      <c r="AC25" s="422"/>
      <c r="AD25" s="422"/>
      <c r="AE25" s="432"/>
      <c r="AF25" s="421"/>
      <c r="AG25" s="618"/>
      <c r="AH25" s="362"/>
    </row>
    <row r="26" spans="1:37" ht="38.25" customHeight="1">
      <c r="A26" s="355"/>
      <c r="B26" s="356"/>
      <c r="C26" s="357"/>
      <c r="D26" s="358"/>
      <c r="E26" s="359"/>
      <c r="F26" s="421"/>
      <c r="G26" s="422"/>
      <c r="H26" s="422"/>
      <c r="I26" s="422"/>
      <c r="J26" s="422"/>
      <c r="K26" s="422"/>
      <c r="L26" s="422"/>
      <c r="M26" s="421"/>
      <c r="N26" s="429"/>
      <c r="O26" s="421"/>
      <c r="P26" s="421"/>
      <c r="Q26" s="421"/>
      <c r="R26" s="421"/>
      <c r="S26" s="430"/>
      <c r="T26" s="421"/>
      <c r="U26" s="421"/>
      <c r="V26" s="421"/>
      <c r="W26" s="421"/>
      <c r="X26" s="421"/>
      <c r="Y26" s="431"/>
      <c r="Z26" s="421"/>
      <c r="AA26" s="421"/>
      <c r="AB26" s="421"/>
      <c r="AC26" s="422"/>
      <c r="AD26" s="422"/>
      <c r="AE26" s="432"/>
      <c r="AF26" s="421"/>
      <c r="AG26" s="618"/>
      <c r="AH26" s="362"/>
      <c r="AI26" s="767"/>
      <c r="AJ26" s="767"/>
      <c r="AK26" s="767"/>
    </row>
    <row r="27" spans="1:37" ht="38.25" customHeight="1">
      <c r="A27" s="353"/>
      <c r="B27" s="496"/>
      <c r="C27" s="497"/>
      <c r="D27" s="358"/>
      <c r="E27" s="359"/>
      <c r="F27" s="421"/>
      <c r="G27" s="422"/>
      <c r="H27" s="422"/>
      <c r="I27" s="422"/>
      <c r="J27" s="422"/>
      <c r="K27" s="422"/>
      <c r="L27" s="422"/>
      <c r="M27" s="421"/>
      <c r="N27" s="429"/>
      <c r="O27" s="421"/>
      <c r="P27" s="421"/>
      <c r="Q27" s="421"/>
      <c r="R27" s="421"/>
      <c r="S27" s="430"/>
      <c r="T27" s="421"/>
      <c r="U27" s="421"/>
      <c r="V27" s="421"/>
      <c r="W27" s="421"/>
      <c r="X27" s="421"/>
      <c r="Y27" s="431"/>
      <c r="Z27" s="421"/>
      <c r="AA27" s="421"/>
      <c r="AB27" s="421"/>
      <c r="AC27" s="422"/>
      <c r="AD27" s="422"/>
      <c r="AE27" s="432"/>
      <c r="AF27" s="421"/>
      <c r="AG27" s="421"/>
      <c r="AH27" s="498"/>
    </row>
    <row r="28" spans="1:37" ht="38.25" customHeight="1">
      <c r="A28" s="353"/>
      <c r="B28" s="496"/>
      <c r="C28" s="497"/>
      <c r="D28" s="358"/>
      <c r="E28" s="359"/>
      <c r="F28" s="421"/>
      <c r="G28" s="422"/>
      <c r="H28" s="422"/>
      <c r="I28" s="422"/>
      <c r="J28" s="422"/>
      <c r="K28" s="422"/>
      <c r="L28" s="422"/>
      <c r="M28" s="421"/>
      <c r="N28" s="429"/>
      <c r="O28" s="421"/>
      <c r="P28" s="421"/>
      <c r="Q28" s="421"/>
      <c r="R28" s="421"/>
      <c r="S28" s="430"/>
      <c r="T28" s="421"/>
      <c r="U28" s="421"/>
      <c r="V28" s="421"/>
      <c r="W28" s="421"/>
      <c r="X28" s="421"/>
      <c r="Y28" s="431"/>
      <c r="Z28" s="421"/>
      <c r="AA28" s="421"/>
      <c r="AB28" s="421"/>
      <c r="AC28" s="422"/>
      <c r="AD28" s="422"/>
      <c r="AE28" s="432"/>
      <c r="AF28" s="421"/>
      <c r="AG28" s="421"/>
      <c r="AH28" s="498"/>
    </row>
    <row r="29" spans="1:37" ht="38.25" customHeight="1">
      <c r="A29" s="353"/>
      <c r="B29" s="496"/>
      <c r="C29" s="497"/>
      <c r="D29" s="358"/>
      <c r="E29" s="359"/>
      <c r="F29" s="421"/>
      <c r="G29" s="422"/>
      <c r="H29" s="422"/>
      <c r="I29" s="422"/>
      <c r="J29" s="422"/>
      <c r="K29" s="422"/>
      <c r="L29" s="422"/>
      <c r="M29" s="421"/>
      <c r="N29" s="429"/>
      <c r="O29" s="421"/>
      <c r="P29" s="421"/>
      <c r="Q29" s="421"/>
      <c r="R29" s="421"/>
      <c r="S29" s="430"/>
      <c r="T29" s="421"/>
      <c r="U29" s="421"/>
      <c r="V29" s="421"/>
      <c r="W29" s="421"/>
      <c r="X29" s="421"/>
      <c r="Y29" s="431"/>
      <c r="Z29" s="421"/>
      <c r="AA29" s="421"/>
      <c r="AB29" s="421"/>
      <c r="AC29" s="422"/>
      <c r="AD29" s="422"/>
      <c r="AE29" s="432"/>
      <c r="AF29" s="421"/>
      <c r="AG29" s="421"/>
      <c r="AH29" s="498"/>
    </row>
    <row r="30" spans="1:37" ht="38.25" customHeight="1">
      <c r="A30" s="353"/>
      <c r="B30" s="496"/>
      <c r="C30" s="497"/>
      <c r="D30" s="358"/>
      <c r="E30" s="359"/>
      <c r="F30" s="421"/>
      <c r="G30" s="422"/>
      <c r="H30" s="422"/>
      <c r="I30" s="422"/>
      <c r="J30" s="422"/>
      <c r="K30" s="422"/>
      <c r="L30" s="422"/>
      <c r="M30" s="421"/>
      <c r="N30" s="429"/>
      <c r="O30" s="421"/>
      <c r="P30" s="421"/>
      <c r="Q30" s="421"/>
      <c r="R30" s="421"/>
      <c r="S30" s="430"/>
      <c r="T30" s="421"/>
      <c r="U30" s="421"/>
      <c r="V30" s="421"/>
      <c r="W30" s="421"/>
      <c r="X30" s="421"/>
      <c r="Y30" s="431"/>
      <c r="Z30" s="421"/>
      <c r="AA30" s="421"/>
      <c r="AB30" s="421"/>
      <c r="AC30" s="422"/>
      <c r="AD30" s="422"/>
      <c r="AE30" s="432"/>
      <c r="AF30" s="421"/>
      <c r="AG30" s="421"/>
      <c r="AH30" s="498"/>
    </row>
    <row r="31" spans="1:37" ht="38.25" customHeight="1">
      <c r="A31" s="353"/>
      <c r="B31" s="496"/>
      <c r="C31" s="497"/>
      <c r="D31" s="358"/>
      <c r="E31" s="359"/>
      <c r="F31" s="421"/>
      <c r="G31" s="422"/>
      <c r="H31" s="422"/>
      <c r="I31" s="422"/>
      <c r="J31" s="422"/>
      <c r="K31" s="422"/>
      <c r="L31" s="422"/>
      <c r="M31" s="421"/>
      <c r="N31" s="429"/>
      <c r="O31" s="421"/>
      <c r="P31" s="421"/>
      <c r="Q31" s="421"/>
      <c r="R31" s="421"/>
      <c r="S31" s="430"/>
      <c r="T31" s="421"/>
      <c r="U31" s="421"/>
      <c r="V31" s="421"/>
      <c r="W31" s="421"/>
      <c r="X31" s="421"/>
      <c r="Y31" s="431"/>
      <c r="Z31" s="421"/>
      <c r="AA31" s="421"/>
      <c r="AB31" s="421"/>
      <c r="AC31" s="422"/>
      <c r="AD31" s="422"/>
      <c r="AE31" s="432"/>
      <c r="AF31" s="421"/>
      <c r="AG31" s="421"/>
      <c r="AH31" s="498"/>
    </row>
    <row r="32" spans="1:37" ht="38.25" customHeight="1">
      <c r="A32" s="353"/>
      <c r="B32" s="496"/>
      <c r="C32" s="745"/>
      <c r="D32" s="419"/>
      <c r="E32" s="420"/>
      <c r="F32" s="421"/>
      <c r="G32" s="422"/>
      <c r="H32" s="422"/>
      <c r="I32" s="422"/>
      <c r="J32" s="422"/>
      <c r="K32" s="422"/>
      <c r="L32" s="422"/>
      <c r="M32" s="421"/>
      <c r="N32" s="429"/>
      <c r="O32" s="421"/>
      <c r="P32" s="421"/>
      <c r="Q32" s="421"/>
      <c r="R32" s="421"/>
      <c r="S32" s="430"/>
      <c r="T32" s="421"/>
      <c r="U32" s="421"/>
      <c r="V32" s="421"/>
      <c r="W32" s="421"/>
      <c r="X32" s="421"/>
      <c r="Y32" s="431"/>
      <c r="Z32" s="421"/>
      <c r="AA32" s="421"/>
      <c r="AB32" s="421"/>
      <c r="AC32" s="422"/>
      <c r="AD32" s="422"/>
      <c r="AE32" s="432"/>
      <c r="AF32" s="421"/>
      <c r="AG32" s="618"/>
      <c r="AH32" s="498"/>
    </row>
    <row r="33" spans="1:34" ht="38.25" customHeight="1">
      <c r="A33" s="353"/>
      <c r="B33" s="496"/>
      <c r="C33" s="497"/>
      <c r="D33" s="358"/>
      <c r="E33" s="359"/>
      <c r="F33" s="421"/>
      <c r="G33" s="422"/>
      <c r="H33" s="422"/>
      <c r="I33" s="422"/>
      <c r="J33" s="422"/>
      <c r="K33" s="422"/>
      <c r="L33" s="422"/>
      <c r="M33" s="421"/>
      <c r="N33" s="429"/>
      <c r="O33" s="421"/>
      <c r="P33" s="421"/>
      <c r="Q33" s="421"/>
      <c r="R33" s="421"/>
      <c r="S33" s="430"/>
      <c r="T33" s="421"/>
      <c r="U33" s="421"/>
      <c r="V33" s="421"/>
      <c r="W33" s="421"/>
      <c r="X33" s="421"/>
      <c r="Y33" s="431"/>
      <c r="Z33" s="421"/>
      <c r="AA33" s="421"/>
      <c r="AB33" s="421"/>
      <c r="AC33" s="422"/>
      <c r="AD33" s="422"/>
      <c r="AE33" s="432"/>
      <c r="AF33" s="421"/>
      <c r="AG33" s="421"/>
      <c r="AH33" s="498"/>
    </row>
    <row r="34" spans="1:34" ht="39.75" customHeight="1">
      <c r="A34" s="353"/>
      <c r="B34" s="496"/>
      <c r="C34" s="497"/>
      <c r="D34" s="358"/>
      <c r="E34" s="359"/>
      <c r="F34" s="421"/>
      <c r="G34" s="422"/>
      <c r="H34" s="422"/>
      <c r="I34" s="422"/>
      <c r="J34" s="422"/>
      <c r="K34" s="422"/>
      <c r="L34" s="422"/>
      <c r="M34" s="421"/>
      <c r="N34" s="429"/>
      <c r="O34" s="421"/>
      <c r="P34" s="421"/>
      <c r="Q34" s="421"/>
      <c r="R34" s="421"/>
      <c r="S34" s="430"/>
      <c r="T34" s="421"/>
      <c r="U34" s="421"/>
      <c r="V34" s="421"/>
      <c r="W34" s="421"/>
      <c r="X34" s="421"/>
      <c r="Y34" s="431"/>
      <c r="Z34" s="421"/>
      <c r="AA34" s="421"/>
      <c r="AB34" s="421"/>
      <c r="AC34" s="422"/>
      <c r="AD34" s="422"/>
      <c r="AE34" s="432"/>
      <c r="AF34" s="421"/>
      <c r="AG34" s="421"/>
      <c r="AH34" s="498"/>
    </row>
    <row r="35" spans="1:34" hidden="1">
      <c r="A35" s="353"/>
      <c r="B35" s="496"/>
      <c r="C35" s="497"/>
      <c r="D35" s="358"/>
      <c r="E35" s="359"/>
      <c r="F35" s="421"/>
      <c r="G35" s="422"/>
      <c r="H35" s="422"/>
      <c r="I35" s="422"/>
      <c r="J35" s="422"/>
      <c r="K35" s="422"/>
      <c r="L35" s="422"/>
      <c r="M35" s="421"/>
      <c r="N35" s="429"/>
      <c r="O35" s="421"/>
      <c r="P35" s="421"/>
      <c r="Q35" s="421"/>
      <c r="R35" s="421"/>
      <c r="S35" s="430"/>
      <c r="T35" s="421"/>
      <c r="U35" s="421"/>
      <c r="V35" s="421"/>
      <c r="W35" s="421"/>
      <c r="X35" s="421"/>
      <c r="Y35" s="431"/>
      <c r="Z35" s="421"/>
      <c r="AA35" s="421"/>
      <c r="AB35" s="421"/>
      <c r="AC35" s="422"/>
      <c r="AD35" s="422"/>
      <c r="AE35" s="432"/>
      <c r="AF35" s="421"/>
      <c r="AG35" s="421"/>
      <c r="AH35" s="498"/>
    </row>
    <row r="36" spans="1:34" hidden="1">
      <c r="A36" s="353"/>
      <c r="B36" s="496"/>
      <c r="C36" s="497"/>
      <c r="D36" s="358"/>
      <c r="E36" s="359"/>
      <c r="F36" s="421"/>
      <c r="G36" s="422"/>
      <c r="H36" s="422"/>
      <c r="I36" s="422"/>
      <c r="J36" s="422"/>
      <c r="K36" s="422"/>
      <c r="L36" s="422"/>
      <c r="M36" s="421"/>
      <c r="N36" s="429"/>
      <c r="O36" s="421"/>
      <c r="P36" s="421"/>
      <c r="Q36" s="421"/>
      <c r="R36" s="421"/>
      <c r="S36" s="430"/>
      <c r="T36" s="421"/>
      <c r="U36" s="421"/>
      <c r="V36" s="421"/>
      <c r="W36" s="421"/>
      <c r="X36" s="421"/>
      <c r="Y36" s="431"/>
      <c r="Z36" s="421"/>
      <c r="AA36" s="421"/>
      <c r="AB36" s="421"/>
      <c r="AC36" s="422"/>
      <c r="AD36" s="422"/>
      <c r="AE36" s="432"/>
      <c r="AF36" s="421"/>
      <c r="AG36" s="421"/>
      <c r="AH36" s="498"/>
    </row>
    <row r="37" spans="1:34" hidden="1">
      <c r="A37" s="353"/>
      <c r="B37" s="496"/>
      <c r="C37" s="497"/>
      <c r="D37" s="358"/>
      <c r="E37" s="359"/>
      <c r="F37" s="421"/>
      <c r="G37" s="422"/>
      <c r="H37" s="422"/>
      <c r="I37" s="422"/>
      <c r="J37" s="422"/>
      <c r="K37" s="422"/>
      <c r="L37" s="422"/>
      <c r="M37" s="421"/>
      <c r="N37" s="429"/>
      <c r="O37" s="421"/>
      <c r="P37" s="421"/>
      <c r="Q37" s="421"/>
      <c r="R37" s="421"/>
      <c r="S37" s="430"/>
      <c r="T37" s="421"/>
      <c r="U37" s="421"/>
      <c r="V37" s="421"/>
      <c r="W37" s="421"/>
      <c r="X37" s="421"/>
      <c r="Y37" s="431"/>
      <c r="Z37" s="421"/>
      <c r="AA37" s="421"/>
      <c r="AB37" s="421"/>
      <c r="AC37" s="422"/>
      <c r="AD37" s="422"/>
      <c r="AE37" s="432"/>
      <c r="AF37" s="421"/>
      <c r="AG37" s="421"/>
      <c r="AH37" s="498"/>
    </row>
    <row r="38" spans="1:34" hidden="1">
      <c r="A38" s="353"/>
      <c r="B38" s="496"/>
      <c r="C38" s="497"/>
      <c r="D38" s="358"/>
      <c r="E38" s="359"/>
      <c r="F38" s="421"/>
      <c r="G38" s="422"/>
      <c r="H38" s="422"/>
      <c r="I38" s="422"/>
      <c r="J38" s="422"/>
      <c r="K38" s="422"/>
      <c r="L38" s="422"/>
      <c r="M38" s="421"/>
      <c r="N38" s="429"/>
      <c r="O38" s="421"/>
      <c r="P38" s="421"/>
      <c r="Q38" s="421"/>
      <c r="R38" s="421"/>
      <c r="S38" s="430"/>
      <c r="T38" s="421"/>
      <c r="U38" s="421"/>
      <c r="V38" s="421"/>
      <c r="W38" s="421"/>
      <c r="X38" s="421"/>
      <c r="Y38" s="431"/>
      <c r="Z38" s="421"/>
      <c r="AA38" s="421"/>
      <c r="AB38" s="421"/>
      <c r="AC38" s="422"/>
      <c r="AD38" s="422"/>
      <c r="AE38" s="432"/>
      <c r="AF38" s="421"/>
      <c r="AG38" s="421"/>
      <c r="AH38" s="498"/>
    </row>
    <row r="39" spans="1:34" hidden="1">
      <c r="A39" s="353"/>
      <c r="B39" s="496"/>
      <c r="C39" s="497"/>
      <c r="D39" s="358"/>
      <c r="E39" s="359"/>
      <c r="F39" s="421"/>
      <c r="G39" s="422"/>
      <c r="H39" s="422"/>
      <c r="I39" s="422"/>
      <c r="J39" s="422"/>
      <c r="K39" s="422"/>
      <c r="L39" s="422"/>
      <c r="M39" s="421"/>
      <c r="N39" s="429"/>
      <c r="O39" s="421"/>
      <c r="P39" s="421"/>
      <c r="Q39" s="421"/>
      <c r="R39" s="421"/>
      <c r="S39" s="430"/>
      <c r="T39" s="421"/>
      <c r="U39" s="421"/>
      <c r="V39" s="421"/>
      <c r="W39" s="421"/>
      <c r="X39" s="421"/>
      <c r="Y39" s="431"/>
      <c r="Z39" s="421"/>
      <c r="AA39" s="421"/>
      <c r="AB39" s="421"/>
      <c r="AC39" s="422"/>
      <c r="AD39" s="422"/>
      <c r="AE39" s="432"/>
      <c r="AF39" s="421"/>
      <c r="AG39" s="421"/>
      <c r="AH39" s="498"/>
    </row>
    <row r="40" spans="1:34" hidden="1">
      <c r="A40" s="353"/>
      <c r="B40" s="496"/>
      <c r="C40" s="497"/>
      <c r="D40" s="358"/>
      <c r="E40" s="359"/>
      <c r="F40" s="421"/>
      <c r="G40" s="422"/>
      <c r="H40" s="422"/>
      <c r="I40" s="422"/>
      <c r="J40" s="422"/>
      <c r="K40" s="422"/>
      <c r="L40" s="422"/>
      <c r="M40" s="421"/>
      <c r="N40" s="429"/>
      <c r="O40" s="421"/>
      <c r="P40" s="421"/>
      <c r="Q40" s="421"/>
      <c r="R40" s="421"/>
      <c r="S40" s="430"/>
      <c r="T40" s="421"/>
      <c r="U40" s="421"/>
      <c r="V40" s="421"/>
      <c r="W40" s="421"/>
      <c r="X40" s="421"/>
      <c r="Y40" s="431"/>
      <c r="Z40" s="421"/>
      <c r="AA40" s="421"/>
      <c r="AB40" s="421"/>
      <c r="AC40" s="422"/>
      <c r="AD40" s="422"/>
      <c r="AE40" s="432"/>
      <c r="AF40" s="421"/>
      <c r="AG40" s="421"/>
      <c r="AH40" s="498"/>
    </row>
    <row r="41" spans="1:34" hidden="1">
      <c r="A41" s="353"/>
      <c r="B41" s="496"/>
      <c r="C41" s="497"/>
      <c r="D41" s="358"/>
      <c r="E41" s="359"/>
      <c r="F41" s="421"/>
      <c r="G41" s="422"/>
      <c r="H41" s="422"/>
      <c r="I41" s="422"/>
      <c r="J41" s="422"/>
      <c r="K41" s="422"/>
      <c r="L41" s="422"/>
      <c r="M41" s="421"/>
      <c r="N41" s="429"/>
      <c r="O41" s="421"/>
      <c r="P41" s="421"/>
      <c r="Q41" s="421"/>
      <c r="R41" s="421"/>
      <c r="S41" s="430"/>
      <c r="T41" s="421"/>
      <c r="U41" s="421"/>
      <c r="V41" s="421"/>
      <c r="W41" s="421"/>
      <c r="X41" s="421"/>
      <c r="Y41" s="431"/>
      <c r="Z41" s="421"/>
      <c r="AA41" s="421"/>
      <c r="AB41" s="421"/>
      <c r="AC41" s="422"/>
      <c r="AD41" s="422"/>
      <c r="AE41" s="432"/>
      <c r="AF41" s="421"/>
      <c r="AG41" s="421"/>
      <c r="AH41" s="498"/>
    </row>
    <row r="42" spans="1:34" hidden="1">
      <c r="A42" s="353"/>
      <c r="B42" s="496"/>
      <c r="C42" s="497"/>
      <c r="D42" s="358"/>
      <c r="E42" s="359"/>
      <c r="F42" s="421"/>
      <c r="G42" s="422"/>
      <c r="H42" s="422"/>
      <c r="I42" s="422"/>
      <c r="J42" s="422"/>
      <c r="K42" s="422"/>
      <c r="L42" s="422"/>
      <c r="M42" s="421"/>
      <c r="N42" s="429"/>
      <c r="O42" s="421"/>
      <c r="P42" s="421"/>
      <c r="Q42" s="421"/>
      <c r="R42" s="421"/>
      <c r="S42" s="430"/>
      <c r="T42" s="421"/>
      <c r="U42" s="421"/>
      <c r="V42" s="421"/>
      <c r="W42" s="421"/>
      <c r="X42" s="421"/>
      <c r="Y42" s="431"/>
      <c r="Z42" s="421"/>
      <c r="AA42" s="421"/>
      <c r="AB42" s="421"/>
      <c r="AC42" s="422"/>
      <c r="AD42" s="422"/>
      <c r="AE42" s="432"/>
      <c r="AF42" s="421"/>
      <c r="AG42" s="421"/>
      <c r="AH42" s="498"/>
    </row>
    <row r="43" spans="1:34" hidden="1">
      <c r="A43" s="353"/>
      <c r="B43" s="496"/>
      <c r="C43" s="497"/>
      <c r="D43" s="358"/>
      <c r="E43" s="359"/>
      <c r="F43" s="421"/>
      <c r="G43" s="422"/>
      <c r="H43" s="422"/>
      <c r="I43" s="422"/>
      <c r="J43" s="422"/>
      <c r="K43" s="422"/>
      <c r="L43" s="422"/>
      <c r="M43" s="421"/>
      <c r="N43" s="429"/>
      <c r="O43" s="421"/>
      <c r="P43" s="421"/>
      <c r="Q43" s="421"/>
      <c r="R43" s="421"/>
      <c r="S43" s="430"/>
      <c r="T43" s="421"/>
      <c r="U43" s="421"/>
      <c r="V43" s="421"/>
      <c r="W43" s="421"/>
      <c r="X43" s="421"/>
      <c r="Y43" s="431"/>
      <c r="Z43" s="421"/>
      <c r="AA43" s="421"/>
      <c r="AB43" s="421"/>
      <c r="AC43" s="422"/>
      <c r="AD43" s="422"/>
      <c r="AE43" s="432"/>
      <c r="AF43" s="421"/>
      <c r="AG43" s="421"/>
      <c r="AH43" s="498"/>
    </row>
    <row r="44" spans="1:34" hidden="1">
      <c r="A44" s="353"/>
      <c r="B44" s="496"/>
      <c r="C44" s="497"/>
      <c r="D44" s="358"/>
      <c r="E44" s="359"/>
      <c r="F44" s="421"/>
      <c r="G44" s="422"/>
      <c r="H44" s="422"/>
      <c r="I44" s="422"/>
      <c r="J44" s="422"/>
      <c r="K44" s="422"/>
      <c r="L44" s="422"/>
      <c r="M44" s="421"/>
      <c r="N44" s="429"/>
      <c r="O44" s="421"/>
      <c r="P44" s="421"/>
      <c r="Q44" s="421"/>
      <c r="R44" s="421"/>
      <c r="S44" s="430"/>
      <c r="T44" s="421"/>
      <c r="U44" s="421"/>
      <c r="V44" s="421"/>
      <c r="W44" s="421"/>
      <c r="X44" s="421"/>
      <c r="Y44" s="431"/>
      <c r="Z44" s="421"/>
      <c r="AA44" s="421"/>
      <c r="AB44" s="421"/>
      <c r="AC44" s="422"/>
      <c r="AD44" s="422"/>
      <c r="AE44" s="432"/>
      <c r="AF44" s="421"/>
      <c r="AG44" s="421"/>
      <c r="AH44" s="498"/>
    </row>
    <row r="45" spans="1:34" hidden="1">
      <c r="A45" s="353"/>
      <c r="B45" s="496"/>
      <c r="C45" s="497"/>
      <c r="D45" s="358"/>
      <c r="E45" s="359"/>
      <c r="F45" s="421"/>
      <c r="G45" s="422"/>
      <c r="H45" s="422"/>
      <c r="I45" s="422"/>
      <c r="J45" s="422"/>
      <c r="K45" s="422"/>
      <c r="L45" s="422"/>
      <c r="M45" s="421"/>
      <c r="N45" s="429"/>
      <c r="O45" s="421"/>
      <c r="P45" s="421"/>
      <c r="Q45" s="421"/>
      <c r="R45" s="421"/>
      <c r="S45" s="430"/>
      <c r="T45" s="421"/>
      <c r="U45" s="421"/>
      <c r="V45" s="421"/>
      <c r="W45" s="421"/>
      <c r="X45" s="421"/>
      <c r="Y45" s="431"/>
      <c r="Z45" s="421"/>
      <c r="AA45" s="421"/>
      <c r="AB45" s="421"/>
      <c r="AC45" s="422"/>
      <c r="AD45" s="422"/>
      <c r="AE45" s="432"/>
      <c r="AF45" s="421"/>
      <c r="AG45" s="421"/>
      <c r="AH45" s="498"/>
    </row>
    <row r="46" spans="1:34" hidden="1">
      <c r="A46" s="353"/>
      <c r="B46" s="496"/>
      <c r="C46" s="497"/>
      <c r="D46" s="358"/>
      <c r="E46" s="359"/>
      <c r="F46" s="421"/>
      <c r="G46" s="422"/>
      <c r="H46" s="422"/>
      <c r="I46" s="422"/>
      <c r="J46" s="422"/>
      <c r="K46" s="422"/>
      <c r="L46" s="422"/>
      <c r="M46" s="421"/>
      <c r="N46" s="429"/>
      <c r="O46" s="421"/>
      <c r="P46" s="421"/>
      <c r="Q46" s="421"/>
      <c r="R46" s="421"/>
      <c r="S46" s="430"/>
      <c r="T46" s="421"/>
      <c r="U46" s="421"/>
      <c r="V46" s="421"/>
      <c r="W46" s="421"/>
      <c r="X46" s="421"/>
      <c r="Y46" s="431"/>
      <c r="Z46" s="421"/>
      <c r="AA46" s="421"/>
      <c r="AB46" s="421"/>
      <c r="AC46" s="422"/>
      <c r="AD46" s="422"/>
      <c r="AE46" s="432"/>
      <c r="AF46" s="421"/>
      <c r="AG46" s="421"/>
      <c r="AH46" s="498"/>
    </row>
    <row r="47" spans="1:34" hidden="1">
      <c r="A47" s="353"/>
      <c r="B47" s="496"/>
      <c r="C47" s="497"/>
      <c r="D47" s="358"/>
      <c r="E47" s="359"/>
      <c r="F47" s="421"/>
      <c r="G47" s="422"/>
      <c r="H47" s="422"/>
      <c r="I47" s="422"/>
      <c r="J47" s="422"/>
      <c r="K47" s="422"/>
      <c r="L47" s="422"/>
      <c r="M47" s="421"/>
      <c r="N47" s="429"/>
      <c r="O47" s="421"/>
      <c r="P47" s="421"/>
      <c r="Q47" s="421"/>
      <c r="R47" s="421"/>
      <c r="S47" s="430"/>
      <c r="T47" s="421"/>
      <c r="U47" s="421"/>
      <c r="V47" s="421"/>
      <c r="W47" s="421"/>
      <c r="X47" s="421"/>
      <c r="Y47" s="431"/>
      <c r="Z47" s="421"/>
      <c r="AA47" s="421"/>
      <c r="AB47" s="421"/>
      <c r="AC47" s="422"/>
      <c r="AD47" s="422"/>
      <c r="AE47" s="432"/>
      <c r="AF47" s="421"/>
      <c r="AG47" s="421"/>
      <c r="AH47" s="498"/>
    </row>
    <row r="48" spans="1:34" hidden="1">
      <c r="A48" s="353"/>
      <c r="B48" s="496"/>
      <c r="C48" s="497"/>
      <c r="D48" s="358"/>
      <c r="E48" s="359"/>
      <c r="F48" s="421"/>
      <c r="G48" s="422"/>
      <c r="H48" s="422"/>
      <c r="I48" s="422"/>
      <c r="J48" s="422"/>
      <c r="K48" s="422"/>
      <c r="L48" s="422"/>
      <c r="M48" s="421"/>
      <c r="N48" s="429"/>
      <c r="O48" s="421"/>
      <c r="P48" s="421"/>
      <c r="Q48" s="421"/>
      <c r="R48" s="421"/>
      <c r="S48" s="430"/>
      <c r="T48" s="421"/>
      <c r="U48" s="421"/>
      <c r="V48" s="421"/>
      <c r="W48" s="421"/>
      <c r="X48" s="421"/>
      <c r="Y48" s="431"/>
      <c r="Z48" s="421"/>
      <c r="AA48" s="421"/>
      <c r="AB48" s="421"/>
      <c r="AC48" s="422"/>
      <c r="AD48" s="422"/>
      <c r="AE48" s="432"/>
      <c r="AF48" s="421"/>
      <c r="AG48" s="421"/>
      <c r="AH48" s="498"/>
    </row>
    <row r="49" spans="1:34" hidden="1">
      <c r="A49" s="353"/>
      <c r="B49" s="496"/>
      <c r="C49" s="497"/>
      <c r="D49" s="358"/>
      <c r="E49" s="359"/>
      <c r="F49" s="421"/>
      <c r="G49" s="422"/>
      <c r="H49" s="422"/>
      <c r="I49" s="422"/>
      <c r="J49" s="422"/>
      <c r="K49" s="422"/>
      <c r="L49" s="422"/>
      <c r="M49" s="421"/>
      <c r="N49" s="429"/>
      <c r="O49" s="421"/>
      <c r="P49" s="421"/>
      <c r="Q49" s="421"/>
      <c r="R49" s="421"/>
      <c r="S49" s="430"/>
      <c r="T49" s="421"/>
      <c r="U49" s="421"/>
      <c r="V49" s="421"/>
      <c r="W49" s="421"/>
      <c r="X49" s="421"/>
      <c r="Y49" s="431"/>
      <c r="Z49" s="421"/>
      <c r="AA49" s="421"/>
      <c r="AB49" s="421"/>
      <c r="AC49" s="422"/>
      <c r="AD49" s="422"/>
      <c r="AE49" s="432"/>
      <c r="AF49" s="421"/>
      <c r="AG49" s="421"/>
      <c r="AH49" s="498"/>
    </row>
    <row r="50" spans="1:34" hidden="1">
      <c r="A50" s="353"/>
      <c r="B50" s="496"/>
      <c r="C50" s="497"/>
      <c r="D50" s="358"/>
      <c r="E50" s="359"/>
      <c r="F50" s="421"/>
      <c r="G50" s="422"/>
      <c r="H50" s="422"/>
      <c r="I50" s="422"/>
      <c r="J50" s="422"/>
      <c r="K50" s="422"/>
      <c r="L50" s="422"/>
      <c r="M50" s="421"/>
      <c r="N50" s="429"/>
      <c r="O50" s="421"/>
      <c r="P50" s="421"/>
      <c r="Q50" s="421"/>
      <c r="R50" s="421"/>
      <c r="S50" s="430"/>
      <c r="T50" s="421"/>
      <c r="U50" s="421"/>
      <c r="V50" s="421"/>
      <c r="W50" s="421"/>
      <c r="X50" s="421"/>
      <c r="Y50" s="431"/>
      <c r="Z50" s="421"/>
      <c r="AA50" s="421"/>
      <c r="AB50" s="421"/>
      <c r="AC50" s="422"/>
      <c r="AD50" s="422"/>
      <c r="AE50" s="432"/>
      <c r="AF50" s="421"/>
      <c r="AG50" s="421"/>
      <c r="AH50" s="498"/>
    </row>
    <row r="51" spans="1:34" ht="30.75" customHeight="1">
      <c r="A51" s="353"/>
      <c r="B51" s="496"/>
      <c r="C51" s="497"/>
      <c r="D51" s="358"/>
      <c r="E51" s="359"/>
      <c r="F51" s="421"/>
      <c r="G51" s="422"/>
      <c r="H51" s="422"/>
      <c r="I51" s="422"/>
      <c r="J51" s="422"/>
      <c r="K51" s="422"/>
      <c r="L51" s="422"/>
      <c r="M51" s="421"/>
      <c r="N51" s="429"/>
      <c r="O51" s="421"/>
      <c r="P51" s="421"/>
      <c r="Q51" s="421"/>
      <c r="R51" s="421"/>
      <c r="S51" s="430"/>
      <c r="T51" s="421"/>
      <c r="U51" s="421"/>
      <c r="V51" s="421"/>
      <c r="W51" s="421"/>
      <c r="X51" s="421"/>
      <c r="Y51" s="431"/>
      <c r="Z51" s="421"/>
      <c r="AA51" s="421"/>
      <c r="AB51" s="421"/>
      <c r="AC51" s="422"/>
      <c r="AD51" s="422"/>
      <c r="AE51" s="432"/>
      <c r="AF51" s="421"/>
      <c r="AG51" s="618"/>
      <c r="AH51" s="498"/>
    </row>
    <row r="52" spans="1:34" ht="30.75" customHeight="1">
      <c r="A52" s="353"/>
      <c r="B52" s="496"/>
      <c r="C52" s="497"/>
      <c r="D52" s="358"/>
      <c r="E52" s="359"/>
      <c r="F52" s="421"/>
      <c r="G52" s="422"/>
      <c r="H52" s="422"/>
      <c r="I52" s="422"/>
      <c r="J52" s="422"/>
      <c r="K52" s="422"/>
      <c r="L52" s="422"/>
      <c r="M52" s="421"/>
      <c r="N52" s="429"/>
      <c r="O52" s="421"/>
      <c r="P52" s="421"/>
      <c r="Q52" s="421"/>
      <c r="R52" s="421"/>
      <c r="S52" s="430"/>
      <c r="T52" s="421"/>
      <c r="U52" s="421"/>
      <c r="V52" s="421"/>
      <c r="W52" s="421"/>
      <c r="X52" s="421"/>
      <c r="Y52" s="431"/>
      <c r="Z52" s="421"/>
      <c r="AA52" s="421"/>
      <c r="AB52" s="421"/>
      <c r="AC52" s="422"/>
      <c r="AD52" s="422"/>
      <c r="AE52" s="432"/>
      <c r="AF52" s="421"/>
      <c r="AG52" s="421"/>
      <c r="AH52" s="498"/>
    </row>
    <row r="53" spans="1:34" ht="30.75" customHeight="1">
      <c r="A53" s="353"/>
      <c r="B53" s="496"/>
      <c r="C53" s="497"/>
      <c r="D53" s="358"/>
      <c r="E53" s="359"/>
      <c r="F53" s="421"/>
      <c r="G53" s="422"/>
      <c r="H53" s="422"/>
      <c r="I53" s="422"/>
      <c r="J53" s="422"/>
      <c r="K53" s="422"/>
      <c r="L53" s="422"/>
      <c r="M53" s="421"/>
      <c r="N53" s="429"/>
      <c r="O53" s="421"/>
      <c r="P53" s="421"/>
      <c r="Q53" s="421"/>
      <c r="R53" s="421"/>
      <c r="S53" s="430"/>
      <c r="T53" s="421"/>
      <c r="U53" s="421"/>
      <c r="V53" s="421"/>
      <c r="W53" s="421"/>
      <c r="X53" s="421"/>
      <c r="Y53" s="431"/>
      <c r="Z53" s="421"/>
      <c r="AA53" s="421"/>
      <c r="AB53" s="421"/>
      <c r="AC53" s="422"/>
      <c r="AD53" s="422"/>
      <c r="AE53" s="432"/>
      <c r="AF53" s="421"/>
      <c r="AG53" s="421"/>
      <c r="AH53" s="498"/>
    </row>
    <row r="54" spans="1:34" ht="30.75" customHeight="1">
      <c r="A54" s="353"/>
      <c r="B54" s="496"/>
      <c r="C54" s="497"/>
      <c r="D54" s="358"/>
      <c r="E54" s="359"/>
      <c r="F54" s="421"/>
      <c r="G54" s="422"/>
      <c r="H54" s="422"/>
      <c r="I54" s="422"/>
      <c r="J54" s="422"/>
      <c r="K54" s="422"/>
      <c r="L54" s="422"/>
      <c r="M54" s="421"/>
      <c r="N54" s="429"/>
      <c r="O54" s="421"/>
      <c r="P54" s="421"/>
      <c r="Q54" s="421"/>
      <c r="R54" s="421"/>
      <c r="S54" s="430"/>
      <c r="T54" s="421"/>
      <c r="U54" s="421"/>
      <c r="V54" s="421"/>
      <c r="W54" s="421"/>
      <c r="X54" s="421"/>
      <c r="Y54" s="431"/>
      <c r="Z54" s="421"/>
      <c r="AA54" s="421"/>
      <c r="AB54" s="421"/>
      <c r="AC54" s="422"/>
      <c r="AD54" s="422"/>
      <c r="AE54" s="432"/>
      <c r="AF54" s="421"/>
      <c r="AG54" s="421"/>
      <c r="AH54" s="498"/>
    </row>
    <row r="55" spans="1:34" ht="30.75" customHeight="1">
      <c r="A55" s="353"/>
      <c r="B55" s="496"/>
      <c r="C55" s="497"/>
      <c r="D55" s="358"/>
      <c r="E55" s="359"/>
      <c r="F55" s="421"/>
      <c r="G55" s="422"/>
      <c r="H55" s="422"/>
      <c r="I55" s="422"/>
      <c r="J55" s="422"/>
      <c r="K55" s="422"/>
      <c r="L55" s="422"/>
      <c r="M55" s="421"/>
      <c r="N55" s="429"/>
      <c r="O55" s="421"/>
      <c r="P55" s="421"/>
      <c r="Q55" s="421"/>
      <c r="R55" s="421"/>
      <c r="S55" s="430"/>
      <c r="T55" s="421"/>
      <c r="U55" s="421"/>
      <c r="V55" s="421"/>
      <c r="W55" s="421"/>
      <c r="X55" s="421"/>
      <c r="Y55" s="431"/>
      <c r="Z55" s="421"/>
      <c r="AA55" s="421"/>
      <c r="AB55" s="421"/>
      <c r="AC55" s="422"/>
      <c r="AD55" s="422"/>
      <c r="AE55" s="432"/>
      <c r="AF55" s="421"/>
      <c r="AG55" s="421"/>
      <c r="AH55" s="498"/>
    </row>
    <row r="56" spans="1:34" ht="30.75" customHeight="1">
      <c r="A56" s="353"/>
      <c r="B56" s="496"/>
      <c r="C56" s="497"/>
      <c r="D56" s="358"/>
      <c r="E56" s="359"/>
      <c r="F56" s="421"/>
      <c r="G56" s="422"/>
      <c r="H56" s="422"/>
      <c r="I56" s="422"/>
      <c r="J56" s="422"/>
      <c r="K56" s="422"/>
      <c r="L56" s="422"/>
      <c r="M56" s="421"/>
      <c r="N56" s="429"/>
      <c r="O56" s="421"/>
      <c r="P56" s="421"/>
      <c r="Q56" s="421"/>
      <c r="R56" s="421"/>
      <c r="S56" s="430"/>
      <c r="T56" s="421"/>
      <c r="U56" s="421"/>
      <c r="V56" s="421"/>
      <c r="W56" s="421"/>
      <c r="X56" s="421"/>
      <c r="Y56" s="431"/>
      <c r="Z56" s="421"/>
      <c r="AA56" s="421"/>
      <c r="AB56" s="421"/>
      <c r="AC56" s="422"/>
      <c r="AD56" s="422"/>
      <c r="AE56" s="432"/>
      <c r="AF56" s="421"/>
      <c r="AG56" s="421"/>
      <c r="AH56" s="498"/>
    </row>
    <row r="57" spans="1:34" ht="33" customHeight="1">
      <c r="A57" s="368"/>
      <c r="B57" s="369"/>
      <c r="C57" s="499"/>
      <c r="D57" s="358"/>
      <c r="E57" s="420"/>
      <c r="F57" s="421"/>
      <c r="G57" s="422"/>
      <c r="H57" s="422"/>
      <c r="I57" s="422"/>
      <c r="J57" s="422"/>
      <c r="K57" s="422"/>
      <c r="L57" s="422"/>
      <c r="M57" s="421"/>
      <c r="N57" s="429"/>
      <c r="O57" s="421"/>
      <c r="P57" s="421"/>
      <c r="Q57" s="421"/>
      <c r="R57" s="421"/>
      <c r="S57" s="430"/>
      <c r="T57" s="421"/>
      <c r="U57" s="421"/>
      <c r="V57" s="421"/>
      <c r="W57" s="421"/>
      <c r="X57" s="421"/>
      <c r="Y57" s="431"/>
      <c r="Z57" s="421"/>
      <c r="AA57" s="421"/>
      <c r="AB57" s="421"/>
      <c r="AC57" s="422"/>
      <c r="AD57" s="422"/>
      <c r="AE57" s="432"/>
      <c r="AF57" s="421"/>
      <c r="AG57" s="421"/>
      <c r="AH57" s="377"/>
    </row>
    <row r="58" spans="1:34">
      <c r="A58" s="378"/>
      <c r="B58" s="378"/>
      <c r="C58" s="378"/>
      <c r="D58" s="379"/>
      <c r="E58" s="378"/>
      <c r="F58" s="380"/>
      <c r="G58" s="380"/>
      <c r="H58" s="380"/>
      <c r="I58" s="380"/>
      <c r="J58" s="380"/>
      <c r="K58" s="380"/>
      <c r="L58" s="380"/>
      <c r="M58" s="380"/>
      <c r="N58" s="381"/>
      <c r="O58" s="382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</row>
    <row r="59" spans="1:34" ht="13.5" thickBot="1">
      <c r="A59" s="845"/>
      <c r="B59" s="846"/>
      <c r="C59" s="846"/>
      <c r="D59" s="846"/>
      <c r="E59" s="847"/>
      <c r="F59" s="384"/>
      <c r="G59" s="384"/>
      <c r="H59" s="384"/>
      <c r="I59" s="384"/>
      <c r="J59" s="384"/>
      <c r="K59" s="384"/>
      <c r="L59" s="384"/>
      <c r="M59" s="384"/>
      <c r="N59" s="385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5"/>
      <c r="Z59" s="608"/>
      <c r="AA59" s="608"/>
      <c r="AB59" s="608"/>
      <c r="AC59" s="608"/>
      <c r="AD59" s="608"/>
      <c r="AE59" s="608"/>
      <c r="AF59" s="608"/>
      <c r="AG59" s="608"/>
      <c r="AH59" s="384"/>
    </row>
    <row r="60" spans="1:34" ht="13.5" thickTop="1"/>
    <row r="61" spans="1:34">
      <c r="C61" s="614"/>
    </row>
    <row r="63" spans="1:34">
      <c r="A63" s="856"/>
      <c r="B63" s="856"/>
      <c r="C63" s="856"/>
      <c r="D63" s="856"/>
      <c r="E63" s="856"/>
      <c r="F63" s="856"/>
      <c r="G63" s="856"/>
      <c r="H63" s="856"/>
      <c r="I63" s="856"/>
      <c r="J63" s="856"/>
      <c r="K63" s="856"/>
      <c r="L63" s="856"/>
      <c r="M63" s="856"/>
      <c r="N63" s="856"/>
      <c r="O63" s="856"/>
      <c r="P63" s="856"/>
      <c r="Q63" s="856"/>
      <c r="R63" s="856"/>
      <c r="S63" s="856"/>
      <c r="T63" s="856"/>
      <c r="U63" s="856"/>
      <c r="V63" s="856"/>
      <c r="W63" s="856"/>
      <c r="X63" s="856"/>
      <c r="Y63" s="856"/>
      <c r="Z63" s="856"/>
      <c r="AA63" s="856"/>
      <c r="AB63" s="856"/>
      <c r="AC63" s="856"/>
      <c r="AD63" s="856"/>
      <c r="AE63" s="856"/>
      <c r="AF63" s="856"/>
      <c r="AG63" s="856"/>
      <c r="AH63" s="507"/>
    </row>
    <row r="64" spans="1:34">
      <c r="A64" s="857"/>
      <c r="B64" s="857"/>
      <c r="C64" s="857"/>
      <c r="D64" s="857"/>
      <c r="E64" s="857"/>
      <c r="F64" s="857"/>
      <c r="G64" s="857"/>
      <c r="H64" s="857"/>
      <c r="I64" s="857"/>
      <c r="J64" s="857"/>
      <c r="K64" s="857"/>
      <c r="L64" s="857"/>
      <c r="M64" s="857"/>
      <c r="N64" s="857"/>
      <c r="O64" s="857"/>
      <c r="P64" s="857"/>
      <c r="Q64" s="857"/>
      <c r="R64" s="857"/>
      <c r="S64" s="857"/>
      <c r="T64" s="857"/>
      <c r="U64" s="857"/>
      <c r="V64" s="857"/>
      <c r="W64" s="857"/>
      <c r="X64" s="857"/>
      <c r="Y64" s="857"/>
      <c r="Z64" s="857"/>
      <c r="AA64" s="857"/>
      <c r="AB64" s="857"/>
      <c r="AC64" s="857"/>
      <c r="AD64" s="857"/>
      <c r="AE64" s="857"/>
      <c r="AF64" s="857"/>
      <c r="AG64" s="857"/>
      <c r="AH64" s="508"/>
    </row>
    <row r="65" spans="1:34">
      <c r="A65" s="339"/>
      <c r="B65" s="339"/>
      <c r="C65" s="339"/>
      <c r="D65" s="340"/>
      <c r="E65" s="340"/>
      <c r="F65" s="845"/>
      <c r="G65" s="846"/>
      <c r="H65" s="846"/>
      <c r="I65" s="846"/>
      <c r="J65" s="846"/>
      <c r="K65" s="846"/>
      <c r="L65" s="846"/>
      <c r="M65" s="847"/>
      <c r="N65" s="341"/>
      <c r="O65" s="342"/>
      <c r="P65" s="343"/>
      <c r="Q65" s="858"/>
      <c r="R65" s="859"/>
      <c r="S65" s="859"/>
      <c r="T65" s="859"/>
      <c r="U65" s="859"/>
      <c r="V65" s="860"/>
      <c r="W65" s="342"/>
      <c r="X65" s="342"/>
      <c r="Y65" s="344"/>
      <c r="Z65" s="340"/>
      <c r="AA65" s="845"/>
      <c r="AB65" s="846"/>
      <c r="AC65" s="846"/>
      <c r="AD65" s="846"/>
      <c r="AE65" s="846"/>
      <c r="AF65" s="847"/>
      <c r="AG65" s="340"/>
      <c r="AH65" s="340"/>
    </row>
    <row r="66" spans="1:34">
      <c r="A66" s="345"/>
      <c r="B66" s="345"/>
      <c r="C66" s="345"/>
      <c r="D66" s="346"/>
      <c r="E66" s="345"/>
      <c r="F66" s="340"/>
      <c r="G66" s="340"/>
      <c r="H66" s="340"/>
      <c r="I66" s="340"/>
      <c r="J66" s="340"/>
      <c r="K66" s="340"/>
      <c r="L66" s="340"/>
      <c r="M66" s="340"/>
      <c r="N66" s="341"/>
      <c r="O66" s="347"/>
      <c r="P66" s="343"/>
      <c r="Q66" s="343"/>
      <c r="R66" s="343"/>
      <c r="S66" s="343"/>
      <c r="T66" s="343"/>
      <c r="U66" s="343"/>
      <c r="V66" s="343"/>
      <c r="W66" s="347"/>
      <c r="X66" s="347"/>
      <c r="Y66" s="344"/>
      <c r="Z66" s="345"/>
      <c r="AA66" s="340"/>
      <c r="AB66" s="340"/>
      <c r="AC66" s="340"/>
      <c r="AD66" s="340"/>
      <c r="AE66" s="340"/>
      <c r="AF66" s="340"/>
      <c r="AG66" s="345"/>
      <c r="AH66" s="345"/>
    </row>
    <row r="67" spans="1:34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1"/>
      <c r="O67" s="349"/>
      <c r="P67" s="342"/>
      <c r="Q67" s="342"/>
      <c r="R67" s="342"/>
      <c r="S67" s="342"/>
      <c r="T67" s="342"/>
      <c r="U67" s="342"/>
      <c r="V67" s="342"/>
      <c r="W67" s="347"/>
      <c r="X67" s="350"/>
      <c r="Y67" s="351"/>
      <c r="Z67" s="348"/>
      <c r="AA67" s="348"/>
      <c r="AB67" s="348"/>
      <c r="AC67" s="348"/>
      <c r="AD67" s="348"/>
      <c r="AE67" s="348"/>
      <c r="AF67" s="348"/>
      <c r="AG67" s="348"/>
      <c r="AH67" s="348"/>
    </row>
    <row r="68" spans="1:34">
      <c r="A68" s="345"/>
      <c r="B68" s="352"/>
      <c r="C68" s="352"/>
      <c r="D68" s="345"/>
      <c r="E68" s="345"/>
      <c r="F68" s="353"/>
      <c r="G68" s="345"/>
      <c r="H68" s="345"/>
      <c r="I68" s="345"/>
      <c r="J68" s="345"/>
      <c r="K68" s="345"/>
      <c r="L68" s="345"/>
      <c r="M68" s="345"/>
      <c r="N68" s="341"/>
      <c r="O68" s="347"/>
      <c r="P68" s="347"/>
      <c r="Q68" s="347"/>
      <c r="R68" s="347"/>
      <c r="S68" s="347"/>
      <c r="T68" s="347"/>
      <c r="U68" s="347"/>
      <c r="V68" s="347"/>
      <c r="W68" s="347"/>
      <c r="X68" s="354"/>
      <c r="Y68" s="344"/>
      <c r="Z68" s="345"/>
      <c r="AA68" s="345"/>
      <c r="AB68" s="345"/>
      <c r="AC68" s="345"/>
      <c r="AD68" s="345"/>
      <c r="AE68" s="345"/>
      <c r="AF68" s="345"/>
      <c r="AG68" s="353"/>
      <c r="AH68" s="353"/>
    </row>
    <row r="69" spans="1:34" ht="24.95" customHeight="1">
      <c r="A69" s="355"/>
      <c r="B69" s="427"/>
      <c r="C69" s="357"/>
      <c r="D69" s="358"/>
      <c r="E69" s="359"/>
      <c r="F69" s="360"/>
      <c r="G69" s="361"/>
      <c r="H69" s="361"/>
      <c r="I69" s="361"/>
      <c r="J69" s="361"/>
      <c r="K69" s="361"/>
      <c r="L69" s="361"/>
      <c r="M69" s="362"/>
      <c r="N69" s="363"/>
      <c r="O69" s="364"/>
      <c r="P69" s="364"/>
      <c r="Q69" s="364"/>
      <c r="R69" s="364"/>
      <c r="S69" s="365"/>
      <c r="T69" s="364"/>
      <c r="U69" s="364"/>
      <c r="V69" s="364"/>
      <c r="W69" s="364"/>
      <c r="X69" s="364"/>
      <c r="Y69" s="366"/>
      <c r="Z69" s="362"/>
      <c r="AA69" s="362"/>
      <c r="AB69" s="362"/>
      <c r="AC69" s="361"/>
      <c r="AD69" s="361"/>
      <c r="AE69" s="367"/>
      <c r="AF69" s="362"/>
      <c r="AG69" s="362"/>
      <c r="AH69" s="618"/>
    </row>
    <row r="70" spans="1:34" ht="24.95" customHeight="1">
      <c r="A70" s="355"/>
      <c r="B70" s="427"/>
      <c r="C70" s="357"/>
      <c r="D70" s="358"/>
      <c r="E70" s="359"/>
      <c r="F70" s="360"/>
      <c r="G70" s="361"/>
      <c r="H70" s="361"/>
      <c r="I70" s="361"/>
      <c r="J70" s="361"/>
      <c r="K70" s="361"/>
      <c r="L70" s="361"/>
      <c r="M70" s="362"/>
      <c r="N70" s="363"/>
      <c r="O70" s="364"/>
      <c r="P70" s="364"/>
      <c r="Q70" s="364"/>
      <c r="R70" s="364"/>
      <c r="S70" s="365"/>
      <c r="T70" s="364"/>
      <c r="U70" s="364"/>
      <c r="V70" s="364"/>
      <c r="W70" s="364"/>
      <c r="X70" s="364"/>
      <c r="Y70" s="366"/>
      <c r="Z70" s="362"/>
      <c r="AA70" s="362"/>
      <c r="AB70" s="362"/>
      <c r="AC70" s="361"/>
      <c r="AD70" s="361"/>
      <c r="AE70" s="367"/>
      <c r="AF70" s="362"/>
      <c r="AG70" s="362"/>
      <c r="AH70" s="618"/>
    </row>
    <row r="71" spans="1:34" ht="24.95" customHeight="1">
      <c r="A71" s="355"/>
      <c r="B71" s="427"/>
      <c r="C71" s="357"/>
      <c r="D71" s="358"/>
      <c r="E71" s="359"/>
      <c r="F71" s="360"/>
      <c r="G71" s="361"/>
      <c r="H71" s="361"/>
      <c r="I71" s="361"/>
      <c r="J71" s="361"/>
      <c r="K71" s="361"/>
      <c r="L71" s="361"/>
      <c r="M71" s="362"/>
      <c r="N71" s="363"/>
      <c r="O71" s="364"/>
      <c r="P71" s="364"/>
      <c r="Q71" s="364"/>
      <c r="R71" s="364"/>
      <c r="S71" s="365"/>
      <c r="T71" s="364"/>
      <c r="U71" s="364"/>
      <c r="V71" s="364"/>
      <c r="W71" s="364"/>
      <c r="X71" s="364"/>
      <c r="Y71" s="366"/>
      <c r="Z71" s="362"/>
      <c r="AA71" s="362"/>
      <c r="AB71" s="362"/>
      <c r="AC71" s="361"/>
      <c r="AD71" s="361"/>
      <c r="AE71" s="367"/>
      <c r="AF71" s="362"/>
      <c r="AG71" s="362"/>
      <c r="AH71" s="362"/>
    </row>
    <row r="72" spans="1:34" ht="24.95" hidden="1" customHeight="1">
      <c r="A72" s="355"/>
      <c r="B72" s="356"/>
      <c r="C72" s="357"/>
      <c r="D72" s="358"/>
      <c r="E72" s="359"/>
      <c r="F72" s="360"/>
      <c r="G72" s="361"/>
      <c r="H72" s="361"/>
      <c r="I72" s="361"/>
      <c r="J72" s="361"/>
      <c r="K72" s="361"/>
      <c r="L72" s="361"/>
      <c r="M72" s="362"/>
      <c r="N72" s="363"/>
      <c r="O72" s="364"/>
      <c r="P72" s="364"/>
      <c r="Q72" s="364"/>
      <c r="R72" s="364"/>
      <c r="S72" s="365"/>
      <c r="T72" s="364"/>
      <c r="U72" s="364"/>
      <c r="V72" s="364"/>
      <c r="W72" s="364"/>
      <c r="X72" s="364"/>
      <c r="Y72" s="366"/>
      <c r="Z72" s="362"/>
      <c r="AA72" s="362"/>
      <c r="AB72" s="362"/>
      <c r="AC72" s="361"/>
      <c r="AD72" s="361"/>
      <c r="AE72" s="367"/>
      <c r="AF72" s="362"/>
      <c r="AG72" s="362"/>
      <c r="AH72" s="362"/>
    </row>
    <row r="73" spans="1:34" ht="24.95" hidden="1" customHeight="1">
      <c r="A73" s="355"/>
      <c r="B73" s="356"/>
      <c r="C73" s="357"/>
      <c r="D73" s="358"/>
      <c r="E73" s="359"/>
      <c r="F73" s="360"/>
      <c r="G73" s="361"/>
      <c r="H73" s="361"/>
      <c r="I73" s="361"/>
      <c r="J73" s="361"/>
      <c r="K73" s="361"/>
      <c r="L73" s="361"/>
      <c r="M73" s="362"/>
      <c r="N73" s="363"/>
      <c r="O73" s="364"/>
      <c r="P73" s="364"/>
      <c r="Q73" s="364"/>
      <c r="R73" s="364"/>
      <c r="S73" s="365"/>
      <c r="T73" s="364"/>
      <c r="U73" s="364"/>
      <c r="V73" s="364"/>
      <c r="W73" s="364"/>
      <c r="X73" s="364"/>
      <c r="Y73" s="366"/>
      <c r="Z73" s="362"/>
      <c r="AA73" s="362"/>
      <c r="AB73" s="362"/>
      <c r="AC73" s="361"/>
      <c r="AD73" s="361"/>
      <c r="AE73" s="367"/>
      <c r="AF73" s="362"/>
      <c r="AG73" s="362"/>
      <c r="AH73" s="362"/>
    </row>
    <row r="74" spans="1:34" ht="24.95" hidden="1" customHeight="1">
      <c r="A74" s="355"/>
      <c r="B74" s="356"/>
      <c r="C74" s="357"/>
      <c r="D74" s="358"/>
      <c r="E74" s="359"/>
      <c r="F74" s="360"/>
      <c r="G74" s="361"/>
      <c r="H74" s="361"/>
      <c r="I74" s="361"/>
      <c r="J74" s="361"/>
      <c r="K74" s="361"/>
      <c r="L74" s="361"/>
      <c r="M74" s="362"/>
      <c r="N74" s="363"/>
      <c r="O74" s="364"/>
      <c r="P74" s="364"/>
      <c r="Q74" s="364"/>
      <c r="R74" s="364"/>
      <c r="S74" s="365"/>
      <c r="T74" s="364"/>
      <c r="U74" s="364"/>
      <c r="V74" s="364"/>
      <c r="W74" s="364"/>
      <c r="X74" s="364"/>
      <c r="Y74" s="366"/>
      <c r="Z74" s="362"/>
      <c r="AA74" s="362"/>
      <c r="AB74" s="362"/>
      <c r="AC74" s="361"/>
      <c r="AD74" s="361"/>
      <c r="AE74" s="367"/>
      <c r="AF74" s="362"/>
      <c r="AG74" s="362"/>
      <c r="AH74" s="362"/>
    </row>
    <row r="75" spans="1:34" ht="24.95" hidden="1" customHeight="1">
      <c r="A75" s="355"/>
      <c r="B75" s="356"/>
      <c r="C75" s="357"/>
      <c r="D75" s="358"/>
      <c r="E75" s="359"/>
      <c r="F75" s="360"/>
      <c r="G75" s="361"/>
      <c r="H75" s="361"/>
      <c r="I75" s="361"/>
      <c r="J75" s="361"/>
      <c r="K75" s="361"/>
      <c r="L75" s="361"/>
      <c r="M75" s="362"/>
      <c r="N75" s="363"/>
      <c r="O75" s="364"/>
      <c r="P75" s="364"/>
      <c r="Q75" s="364"/>
      <c r="R75" s="364"/>
      <c r="S75" s="365"/>
      <c r="T75" s="364"/>
      <c r="U75" s="364"/>
      <c r="V75" s="364"/>
      <c r="W75" s="364"/>
      <c r="X75" s="364"/>
      <c r="Y75" s="366"/>
      <c r="Z75" s="362"/>
      <c r="AA75" s="362"/>
      <c r="AB75" s="362"/>
      <c r="AC75" s="361"/>
      <c r="AD75" s="361"/>
      <c r="AE75" s="367"/>
      <c r="AF75" s="362"/>
      <c r="AG75" s="362"/>
      <c r="AH75" s="362"/>
    </row>
    <row r="76" spans="1:34" ht="24.95" hidden="1" customHeight="1">
      <c r="A76" s="355"/>
      <c r="B76" s="356"/>
      <c r="C76" s="357"/>
      <c r="D76" s="358"/>
      <c r="E76" s="359"/>
      <c r="F76" s="360"/>
      <c r="G76" s="361"/>
      <c r="H76" s="361"/>
      <c r="I76" s="361"/>
      <c r="J76" s="361"/>
      <c r="K76" s="361"/>
      <c r="L76" s="361"/>
      <c r="M76" s="362"/>
      <c r="N76" s="363"/>
      <c r="O76" s="364"/>
      <c r="P76" s="364"/>
      <c r="Q76" s="364"/>
      <c r="R76" s="364"/>
      <c r="S76" s="365"/>
      <c r="T76" s="364"/>
      <c r="U76" s="364"/>
      <c r="V76" s="364"/>
      <c r="W76" s="364"/>
      <c r="X76" s="364"/>
      <c r="Y76" s="366"/>
      <c r="Z76" s="362"/>
      <c r="AA76" s="362"/>
      <c r="AB76" s="362"/>
      <c r="AC76" s="361"/>
      <c r="AD76" s="361"/>
      <c r="AE76" s="367"/>
      <c r="AF76" s="362"/>
      <c r="AG76" s="362"/>
      <c r="AH76" s="362"/>
    </row>
    <row r="77" spans="1:34" ht="24.95" hidden="1" customHeight="1">
      <c r="A77" s="355"/>
      <c r="B77" s="356"/>
      <c r="C77" s="357"/>
      <c r="D77" s="358"/>
      <c r="E77" s="359"/>
      <c r="F77" s="360"/>
      <c r="G77" s="361"/>
      <c r="H77" s="361"/>
      <c r="I77" s="361"/>
      <c r="J77" s="361"/>
      <c r="K77" s="361"/>
      <c r="L77" s="361"/>
      <c r="M77" s="362"/>
      <c r="N77" s="363"/>
      <c r="O77" s="364"/>
      <c r="P77" s="364"/>
      <c r="Q77" s="364"/>
      <c r="R77" s="364"/>
      <c r="S77" s="365"/>
      <c r="T77" s="364"/>
      <c r="U77" s="364"/>
      <c r="V77" s="364"/>
      <c r="W77" s="364"/>
      <c r="X77" s="364"/>
      <c r="Y77" s="366"/>
      <c r="Z77" s="362"/>
      <c r="AA77" s="362"/>
      <c r="AB77" s="362"/>
      <c r="AC77" s="361"/>
      <c r="AD77" s="361"/>
      <c r="AE77" s="367"/>
      <c r="AF77" s="362"/>
      <c r="AG77" s="362"/>
      <c r="AH77" s="362"/>
    </row>
    <row r="78" spans="1:34" ht="24.95" hidden="1" customHeight="1">
      <c r="A78" s="355"/>
      <c r="B78" s="356"/>
      <c r="C78" s="357"/>
      <c r="D78" s="358"/>
      <c r="E78" s="359"/>
      <c r="F78" s="360"/>
      <c r="G78" s="361"/>
      <c r="H78" s="361"/>
      <c r="I78" s="361"/>
      <c r="J78" s="361"/>
      <c r="K78" s="361"/>
      <c r="L78" s="361"/>
      <c r="M78" s="362"/>
      <c r="N78" s="363"/>
      <c r="O78" s="364"/>
      <c r="P78" s="364"/>
      <c r="Q78" s="364"/>
      <c r="R78" s="364"/>
      <c r="S78" s="365"/>
      <c r="T78" s="364"/>
      <c r="U78" s="364"/>
      <c r="V78" s="364"/>
      <c r="W78" s="364"/>
      <c r="X78" s="364"/>
      <c r="Y78" s="366"/>
      <c r="Z78" s="362"/>
      <c r="AA78" s="362"/>
      <c r="AB78" s="362"/>
      <c r="AC78" s="361"/>
      <c r="AD78" s="361"/>
      <c r="AE78" s="367"/>
      <c r="AF78" s="362"/>
      <c r="AG78" s="362"/>
      <c r="AH78" s="362"/>
    </row>
    <row r="79" spans="1:34" ht="24.95" hidden="1" customHeight="1">
      <c r="A79" s="355"/>
      <c r="B79" s="356"/>
      <c r="C79" s="357"/>
      <c r="D79" s="358"/>
      <c r="E79" s="359"/>
      <c r="F79" s="360"/>
      <c r="G79" s="361"/>
      <c r="H79" s="361"/>
      <c r="I79" s="361"/>
      <c r="J79" s="361"/>
      <c r="K79" s="361"/>
      <c r="L79" s="361"/>
      <c r="M79" s="362"/>
      <c r="N79" s="363"/>
      <c r="O79" s="364"/>
      <c r="P79" s="364"/>
      <c r="Q79" s="364"/>
      <c r="R79" s="364"/>
      <c r="S79" s="365"/>
      <c r="T79" s="364"/>
      <c r="U79" s="364"/>
      <c r="V79" s="364"/>
      <c r="W79" s="364"/>
      <c r="X79" s="364"/>
      <c r="Y79" s="366"/>
      <c r="Z79" s="362"/>
      <c r="AA79" s="362"/>
      <c r="AB79" s="362"/>
      <c r="AC79" s="361"/>
      <c r="AD79" s="361"/>
      <c r="AE79" s="367"/>
      <c r="AF79" s="362"/>
      <c r="AG79" s="362"/>
      <c r="AH79" s="362"/>
    </row>
    <row r="80" spans="1:34" ht="24.95" hidden="1" customHeight="1">
      <c r="A80" s="355"/>
      <c r="B80" s="356"/>
      <c r="C80" s="357"/>
      <c r="D80" s="358"/>
      <c r="E80" s="359"/>
      <c r="F80" s="360"/>
      <c r="G80" s="361"/>
      <c r="H80" s="361"/>
      <c r="I80" s="361"/>
      <c r="J80" s="361"/>
      <c r="K80" s="361"/>
      <c r="L80" s="361"/>
      <c r="M80" s="362"/>
      <c r="N80" s="363"/>
      <c r="O80" s="364"/>
      <c r="P80" s="364"/>
      <c r="Q80" s="364"/>
      <c r="R80" s="364"/>
      <c r="S80" s="365"/>
      <c r="T80" s="364"/>
      <c r="U80" s="364"/>
      <c r="V80" s="364"/>
      <c r="W80" s="364"/>
      <c r="X80" s="364"/>
      <c r="Y80" s="366"/>
      <c r="Z80" s="362"/>
      <c r="AA80" s="362"/>
      <c r="AB80" s="362"/>
      <c r="AC80" s="361"/>
      <c r="AD80" s="361"/>
      <c r="AE80" s="367"/>
      <c r="AF80" s="362"/>
      <c r="AG80" s="362"/>
      <c r="AH80" s="362"/>
    </row>
    <row r="81" spans="1:34" ht="24.95" hidden="1" customHeight="1">
      <c r="A81" s="355"/>
      <c r="B81" s="356"/>
      <c r="C81" s="357"/>
      <c r="D81" s="358"/>
      <c r="E81" s="359"/>
      <c r="F81" s="360"/>
      <c r="G81" s="361"/>
      <c r="H81" s="361"/>
      <c r="I81" s="361"/>
      <c r="J81" s="361"/>
      <c r="K81" s="361"/>
      <c r="L81" s="361"/>
      <c r="M81" s="362"/>
      <c r="N81" s="363"/>
      <c r="O81" s="364"/>
      <c r="P81" s="364"/>
      <c r="Q81" s="364"/>
      <c r="R81" s="364"/>
      <c r="S81" s="365"/>
      <c r="T81" s="364"/>
      <c r="U81" s="364"/>
      <c r="V81" s="364"/>
      <c r="W81" s="364"/>
      <c r="X81" s="364"/>
      <c r="Y81" s="366"/>
      <c r="Z81" s="362"/>
      <c r="AA81" s="362"/>
      <c r="AB81" s="362"/>
      <c r="AC81" s="361"/>
      <c r="AD81" s="361"/>
      <c r="AE81" s="367"/>
      <c r="AF81" s="362"/>
      <c r="AG81" s="362"/>
      <c r="AH81" s="362"/>
    </row>
    <row r="82" spans="1:34" ht="24.95" hidden="1" customHeight="1">
      <c r="A82" s="355"/>
      <c r="B82" s="356"/>
      <c r="C82" s="357"/>
      <c r="D82" s="358"/>
      <c r="E82" s="359"/>
      <c r="F82" s="360"/>
      <c r="G82" s="361"/>
      <c r="H82" s="361"/>
      <c r="I82" s="361"/>
      <c r="J82" s="361"/>
      <c r="K82" s="361"/>
      <c r="L82" s="361"/>
      <c r="M82" s="362"/>
      <c r="N82" s="363"/>
      <c r="O82" s="364"/>
      <c r="P82" s="364"/>
      <c r="Q82" s="364"/>
      <c r="R82" s="364"/>
      <c r="S82" s="365"/>
      <c r="T82" s="364"/>
      <c r="U82" s="364"/>
      <c r="V82" s="364"/>
      <c r="W82" s="364"/>
      <c r="X82" s="364"/>
      <c r="Y82" s="366"/>
      <c r="Z82" s="362"/>
      <c r="AA82" s="362"/>
      <c r="AB82" s="362"/>
      <c r="AC82" s="361"/>
      <c r="AD82" s="361"/>
      <c r="AE82" s="367"/>
      <c r="AF82" s="362"/>
      <c r="AG82" s="362"/>
      <c r="AH82" s="362"/>
    </row>
    <row r="83" spans="1:34" ht="24.95" hidden="1" customHeight="1">
      <c r="A83" s="355"/>
      <c r="B83" s="356"/>
      <c r="C83" s="357"/>
      <c r="D83" s="358"/>
      <c r="E83" s="359"/>
      <c r="F83" s="360"/>
      <c r="G83" s="361"/>
      <c r="H83" s="361"/>
      <c r="I83" s="361"/>
      <c r="J83" s="361"/>
      <c r="K83" s="361"/>
      <c r="L83" s="361"/>
      <c r="M83" s="362"/>
      <c r="N83" s="363"/>
      <c r="O83" s="364"/>
      <c r="P83" s="364"/>
      <c r="Q83" s="364"/>
      <c r="R83" s="364"/>
      <c r="S83" s="365"/>
      <c r="T83" s="364"/>
      <c r="U83" s="364"/>
      <c r="V83" s="364"/>
      <c r="W83" s="364"/>
      <c r="X83" s="364"/>
      <c r="Y83" s="366"/>
      <c r="Z83" s="362"/>
      <c r="AA83" s="362"/>
      <c r="AB83" s="362"/>
      <c r="AC83" s="361"/>
      <c r="AD83" s="361"/>
      <c r="AE83" s="367"/>
      <c r="AF83" s="362"/>
      <c r="AG83" s="362"/>
      <c r="AH83" s="362"/>
    </row>
    <row r="84" spans="1:34" ht="24.95" hidden="1" customHeight="1">
      <c r="A84" s="355"/>
      <c r="B84" s="356"/>
      <c r="C84" s="357"/>
      <c r="D84" s="358"/>
      <c r="E84" s="359"/>
      <c r="F84" s="360"/>
      <c r="G84" s="361"/>
      <c r="H84" s="361"/>
      <c r="I84" s="361"/>
      <c r="J84" s="361"/>
      <c r="K84" s="361"/>
      <c r="L84" s="361"/>
      <c r="M84" s="362"/>
      <c r="N84" s="363"/>
      <c r="O84" s="364"/>
      <c r="P84" s="364"/>
      <c r="Q84" s="364"/>
      <c r="R84" s="364"/>
      <c r="S84" s="365"/>
      <c r="T84" s="364"/>
      <c r="U84" s="364"/>
      <c r="V84" s="364"/>
      <c r="W84" s="364"/>
      <c r="X84" s="364"/>
      <c r="Y84" s="366"/>
      <c r="Z84" s="362"/>
      <c r="AA84" s="362"/>
      <c r="AB84" s="362"/>
      <c r="AC84" s="361"/>
      <c r="AD84" s="361"/>
      <c r="AE84" s="367"/>
      <c r="AF84" s="362"/>
      <c r="AG84" s="362"/>
      <c r="AH84" s="362"/>
    </row>
    <row r="85" spans="1:34" ht="24.95" hidden="1" customHeight="1">
      <c r="A85" s="355"/>
      <c r="B85" s="356"/>
      <c r="C85" s="357"/>
      <c r="D85" s="358"/>
      <c r="E85" s="359"/>
      <c r="F85" s="360"/>
      <c r="G85" s="361"/>
      <c r="H85" s="361"/>
      <c r="I85" s="361"/>
      <c r="J85" s="361"/>
      <c r="K85" s="361"/>
      <c r="L85" s="361"/>
      <c r="M85" s="362"/>
      <c r="N85" s="363"/>
      <c r="O85" s="364"/>
      <c r="P85" s="364"/>
      <c r="Q85" s="364"/>
      <c r="R85" s="364"/>
      <c r="S85" s="365"/>
      <c r="T85" s="364"/>
      <c r="U85" s="364"/>
      <c r="V85" s="364"/>
      <c r="W85" s="364"/>
      <c r="X85" s="364"/>
      <c r="Y85" s="366"/>
      <c r="Z85" s="362"/>
      <c r="AA85" s="362"/>
      <c r="AB85" s="362"/>
      <c r="AC85" s="361"/>
      <c r="AD85" s="361"/>
      <c r="AE85" s="367"/>
      <c r="AF85" s="362"/>
      <c r="AG85" s="362"/>
      <c r="AH85" s="362"/>
    </row>
    <row r="86" spans="1:34" ht="24.95" hidden="1" customHeight="1">
      <c r="A86" s="355"/>
      <c r="B86" s="356"/>
      <c r="C86" s="357"/>
      <c r="D86" s="358"/>
      <c r="E86" s="359"/>
      <c r="F86" s="360"/>
      <c r="G86" s="361"/>
      <c r="H86" s="361"/>
      <c r="I86" s="361"/>
      <c r="J86" s="361"/>
      <c r="K86" s="361"/>
      <c r="L86" s="361"/>
      <c r="M86" s="362"/>
      <c r="N86" s="363"/>
      <c r="O86" s="364"/>
      <c r="P86" s="364"/>
      <c r="Q86" s="364"/>
      <c r="R86" s="364"/>
      <c r="S86" s="365"/>
      <c r="T86" s="364"/>
      <c r="U86" s="364"/>
      <c r="V86" s="364"/>
      <c r="W86" s="364"/>
      <c r="X86" s="364"/>
      <c r="Y86" s="366"/>
      <c r="Z86" s="362"/>
      <c r="AA86" s="362"/>
      <c r="AB86" s="362"/>
      <c r="AC86" s="361"/>
      <c r="AD86" s="361"/>
      <c r="AE86" s="367"/>
      <c r="AF86" s="362"/>
      <c r="AG86" s="362"/>
      <c r="AH86" s="362"/>
    </row>
    <row r="87" spans="1:34" ht="24.95" hidden="1" customHeight="1">
      <c r="A87" s="355"/>
      <c r="B87" s="356"/>
      <c r="C87" s="357"/>
      <c r="D87" s="358"/>
      <c r="E87" s="359"/>
      <c r="F87" s="360"/>
      <c r="G87" s="361"/>
      <c r="H87" s="361"/>
      <c r="I87" s="361"/>
      <c r="J87" s="361"/>
      <c r="K87" s="361"/>
      <c r="L87" s="361"/>
      <c r="M87" s="362"/>
      <c r="N87" s="363"/>
      <c r="O87" s="364"/>
      <c r="P87" s="364"/>
      <c r="Q87" s="364"/>
      <c r="R87" s="364"/>
      <c r="S87" s="365"/>
      <c r="T87" s="364"/>
      <c r="U87" s="364"/>
      <c r="V87" s="364"/>
      <c r="W87" s="364"/>
      <c r="X87" s="364"/>
      <c r="Y87" s="366"/>
      <c r="Z87" s="362"/>
      <c r="AA87" s="362"/>
      <c r="AB87" s="362"/>
      <c r="AC87" s="361"/>
      <c r="AD87" s="361"/>
      <c r="AE87" s="367"/>
      <c r="AF87" s="362"/>
      <c r="AG87" s="362"/>
      <c r="AH87" s="362"/>
    </row>
    <row r="88" spans="1:34" ht="24.95" hidden="1" customHeight="1">
      <c r="A88" s="355"/>
      <c r="B88" s="356"/>
      <c r="C88" s="357"/>
      <c r="D88" s="358"/>
      <c r="E88" s="359"/>
      <c r="F88" s="421"/>
      <c r="G88" s="422"/>
      <c r="H88" s="422"/>
      <c r="I88" s="422"/>
      <c r="J88" s="422"/>
      <c r="K88" s="422"/>
      <c r="L88" s="422"/>
      <c r="M88" s="421"/>
      <c r="N88" s="429"/>
      <c r="O88" s="421"/>
      <c r="P88" s="421"/>
      <c r="Q88" s="421"/>
      <c r="R88" s="421"/>
      <c r="S88" s="430"/>
      <c r="T88" s="421"/>
      <c r="U88" s="421"/>
      <c r="V88" s="421"/>
      <c r="W88" s="421"/>
      <c r="X88" s="421"/>
      <c r="Y88" s="431"/>
      <c r="Z88" s="421"/>
      <c r="AA88" s="421"/>
      <c r="AB88" s="421"/>
      <c r="AC88" s="422"/>
      <c r="AD88" s="422"/>
      <c r="AE88" s="432"/>
      <c r="AF88" s="421"/>
      <c r="AG88" s="421"/>
      <c r="AH88" s="362"/>
    </row>
    <row r="89" spans="1:34" ht="24.95" hidden="1" customHeight="1">
      <c r="A89" s="355"/>
      <c r="B89" s="356"/>
      <c r="C89" s="357"/>
      <c r="D89" s="358"/>
      <c r="E89" s="359"/>
      <c r="F89" s="421"/>
      <c r="G89" s="422"/>
      <c r="H89" s="422"/>
      <c r="I89" s="422"/>
      <c r="J89" s="422"/>
      <c r="K89" s="422"/>
      <c r="L89" s="422"/>
      <c r="M89" s="421"/>
      <c r="N89" s="429"/>
      <c r="O89" s="421"/>
      <c r="P89" s="421"/>
      <c r="Q89" s="421"/>
      <c r="R89" s="421"/>
      <c r="S89" s="430"/>
      <c r="T89" s="421"/>
      <c r="U89" s="421"/>
      <c r="V89" s="421"/>
      <c r="W89" s="421"/>
      <c r="X89" s="421"/>
      <c r="Y89" s="431"/>
      <c r="Z89" s="421"/>
      <c r="AA89" s="421"/>
      <c r="AB89" s="421"/>
      <c r="AC89" s="422"/>
      <c r="AD89" s="422"/>
      <c r="AE89" s="432"/>
      <c r="AF89" s="421"/>
      <c r="AG89" s="421"/>
      <c r="AH89" s="362"/>
    </row>
    <row r="90" spans="1:34" ht="24.95" hidden="1" customHeight="1">
      <c r="A90" s="353"/>
      <c r="B90" s="496"/>
      <c r="C90" s="497"/>
      <c r="D90" s="358"/>
      <c r="E90" s="359"/>
      <c r="F90" s="421"/>
      <c r="G90" s="422"/>
      <c r="H90" s="422"/>
      <c r="I90" s="422"/>
      <c r="J90" s="422"/>
      <c r="K90" s="422"/>
      <c r="L90" s="422"/>
      <c r="M90" s="421"/>
      <c r="N90" s="429"/>
      <c r="O90" s="421"/>
      <c r="P90" s="421"/>
      <c r="Q90" s="421"/>
      <c r="R90" s="421"/>
      <c r="S90" s="430"/>
      <c r="T90" s="421"/>
      <c r="U90" s="421"/>
      <c r="V90" s="421"/>
      <c r="W90" s="421"/>
      <c r="X90" s="421"/>
      <c r="Y90" s="431"/>
      <c r="Z90" s="421"/>
      <c r="AA90" s="421"/>
      <c r="AB90" s="421"/>
      <c r="AC90" s="422"/>
      <c r="AD90" s="422"/>
      <c r="AE90" s="432"/>
      <c r="AF90" s="421"/>
      <c r="AG90" s="421"/>
      <c r="AH90" s="498"/>
    </row>
    <row r="91" spans="1:34" ht="24.95" hidden="1" customHeight="1">
      <c r="A91" s="353"/>
      <c r="B91" s="496"/>
      <c r="C91" s="497"/>
      <c r="D91" s="358"/>
      <c r="E91" s="359"/>
      <c r="F91" s="421"/>
      <c r="G91" s="422"/>
      <c r="H91" s="422"/>
      <c r="I91" s="422"/>
      <c r="J91" s="422"/>
      <c r="K91" s="422"/>
      <c r="L91" s="422"/>
      <c r="M91" s="421"/>
      <c r="N91" s="429"/>
      <c r="O91" s="421"/>
      <c r="P91" s="421"/>
      <c r="Q91" s="421"/>
      <c r="R91" s="421"/>
      <c r="S91" s="430"/>
      <c r="T91" s="421"/>
      <c r="U91" s="421"/>
      <c r="V91" s="421"/>
      <c r="W91" s="421"/>
      <c r="X91" s="421"/>
      <c r="Y91" s="431"/>
      <c r="Z91" s="421"/>
      <c r="AA91" s="421"/>
      <c r="AB91" s="421"/>
      <c r="AC91" s="422"/>
      <c r="AD91" s="422"/>
      <c r="AE91" s="432"/>
      <c r="AF91" s="421"/>
      <c r="AG91" s="421"/>
      <c r="AH91" s="498"/>
    </row>
    <row r="92" spans="1:34" ht="24.95" hidden="1" customHeight="1">
      <c r="A92" s="353"/>
      <c r="B92" s="496"/>
      <c r="C92" s="497"/>
      <c r="D92" s="358"/>
      <c r="E92" s="359"/>
      <c r="F92" s="421"/>
      <c r="G92" s="422"/>
      <c r="H92" s="422"/>
      <c r="I92" s="422"/>
      <c r="J92" s="422"/>
      <c r="K92" s="422"/>
      <c r="L92" s="422"/>
      <c r="M92" s="421"/>
      <c r="N92" s="429"/>
      <c r="O92" s="421"/>
      <c r="P92" s="421"/>
      <c r="Q92" s="421"/>
      <c r="R92" s="421"/>
      <c r="S92" s="430"/>
      <c r="T92" s="421"/>
      <c r="U92" s="421"/>
      <c r="V92" s="421"/>
      <c r="W92" s="421"/>
      <c r="X92" s="421"/>
      <c r="Y92" s="431"/>
      <c r="Z92" s="421"/>
      <c r="AA92" s="421"/>
      <c r="AB92" s="421"/>
      <c r="AC92" s="422"/>
      <c r="AD92" s="422"/>
      <c r="AE92" s="432"/>
      <c r="AF92" s="421"/>
      <c r="AG92" s="421"/>
      <c r="AH92" s="498"/>
    </row>
    <row r="93" spans="1:34" ht="24.95" hidden="1" customHeight="1">
      <c r="A93" s="353"/>
      <c r="B93" s="496"/>
      <c r="C93" s="497"/>
      <c r="D93" s="358"/>
      <c r="E93" s="359"/>
      <c r="F93" s="421"/>
      <c r="G93" s="422"/>
      <c r="H93" s="422"/>
      <c r="I93" s="422"/>
      <c r="J93" s="422"/>
      <c r="K93" s="422"/>
      <c r="L93" s="422"/>
      <c r="M93" s="421"/>
      <c r="N93" s="429"/>
      <c r="O93" s="421"/>
      <c r="P93" s="421"/>
      <c r="Q93" s="421"/>
      <c r="R93" s="421"/>
      <c r="S93" s="430"/>
      <c r="T93" s="421"/>
      <c r="U93" s="421"/>
      <c r="V93" s="421"/>
      <c r="W93" s="421"/>
      <c r="X93" s="421"/>
      <c r="Y93" s="431"/>
      <c r="Z93" s="421"/>
      <c r="AA93" s="421"/>
      <c r="AB93" s="421"/>
      <c r="AC93" s="422"/>
      <c r="AD93" s="422"/>
      <c r="AE93" s="432"/>
      <c r="AF93" s="421"/>
      <c r="AG93" s="421"/>
      <c r="AH93" s="498"/>
    </row>
    <row r="94" spans="1:34" ht="24.95" hidden="1" customHeight="1">
      <c r="A94" s="353"/>
      <c r="B94" s="496"/>
      <c r="C94" s="497"/>
      <c r="D94" s="358"/>
      <c r="E94" s="359"/>
      <c r="F94" s="421"/>
      <c r="G94" s="422"/>
      <c r="H94" s="422"/>
      <c r="I94" s="422"/>
      <c r="J94" s="422"/>
      <c r="K94" s="422"/>
      <c r="L94" s="422"/>
      <c r="M94" s="421"/>
      <c r="N94" s="429"/>
      <c r="O94" s="421"/>
      <c r="P94" s="421"/>
      <c r="Q94" s="421"/>
      <c r="R94" s="421"/>
      <c r="S94" s="430"/>
      <c r="T94" s="421"/>
      <c r="U94" s="421"/>
      <c r="V94" s="421"/>
      <c r="W94" s="421"/>
      <c r="X94" s="421"/>
      <c r="Y94" s="431"/>
      <c r="Z94" s="421"/>
      <c r="AA94" s="421"/>
      <c r="AB94" s="421"/>
      <c r="AC94" s="422"/>
      <c r="AD94" s="422"/>
      <c r="AE94" s="432"/>
      <c r="AF94" s="421"/>
      <c r="AG94" s="421"/>
      <c r="AH94" s="498"/>
    </row>
    <row r="95" spans="1:34" ht="24.95" hidden="1" customHeight="1">
      <c r="A95" s="353"/>
      <c r="B95" s="496"/>
      <c r="C95" s="497"/>
      <c r="D95" s="358"/>
      <c r="E95" s="359"/>
      <c r="F95" s="421"/>
      <c r="G95" s="422"/>
      <c r="H95" s="422"/>
      <c r="I95" s="422"/>
      <c r="J95" s="422"/>
      <c r="K95" s="422"/>
      <c r="L95" s="422"/>
      <c r="M95" s="421"/>
      <c r="N95" s="429"/>
      <c r="O95" s="421"/>
      <c r="P95" s="421"/>
      <c r="Q95" s="421"/>
      <c r="R95" s="421"/>
      <c r="S95" s="430"/>
      <c r="T95" s="421"/>
      <c r="U95" s="421"/>
      <c r="V95" s="421"/>
      <c r="W95" s="421"/>
      <c r="X95" s="421"/>
      <c r="Y95" s="431"/>
      <c r="Z95" s="421"/>
      <c r="AA95" s="421"/>
      <c r="AB95" s="421"/>
      <c r="AC95" s="422"/>
      <c r="AD95" s="422"/>
      <c r="AE95" s="432"/>
      <c r="AF95" s="421"/>
      <c r="AG95" s="421"/>
      <c r="AH95" s="498"/>
    </row>
    <row r="96" spans="1:34" ht="24.95" hidden="1" customHeight="1">
      <c r="A96" s="353"/>
      <c r="B96" s="496"/>
      <c r="C96" s="497"/>
      <c r="D96" s="358"/>
      <c r="E96" s="359"/>
      <c r="F96" s="421"/>
      <c r="G96" s="422"/>
      <c r="H96" s="422"/>
      <c r="I96" s="422"/>
      <c r="J96" s="422"/>
      <c r="K96" s="422"/>
      <c r="L96" s="422"/>
      <c r="M96" s="421"/>
      <c r="N96" s="429"/>
      <c r="O96" s="421"/>
      <c r="P96" s="421"/>
      <c r="Q96" s="421"/>
      <c r="R96" s="421"/>
      <c r="S96" s="430"/>
      <c r="T96" s="421"/>
      <c r="U96" s="421"/>
      <c r="V96" s="421"/>
      <c r="W96" s="421"/>
      <c r="X96" s="421"/>
      <c r="Y96" s="431"/>
      <c r="Z96" s="421"/>
      <c r="AA96" s="421"/>
      <c r="AB96" s="421"/>
      <c r="AC96" s="422"/>
      <c r="AD96" s="422"/>
      <c r="AE96" s="432"/>
      <c r="AF96" s="421"/>
      <c r="AG96" s="421"/>
      <c r="AH96" s="498"/>
    </row>
    <row r="97" spans="1:34" ht="24.95" hidden="1" customHeight="1">
      <c r="A97" s="353"/>
      <c r="B97" s="496"/>
      <c r="C97" s="497"/>
      <c r="D97" s="358"/>
      <c r="E97" s="359"/>
      <c r="F97" s="421"/>
      <c r="G97" s="422"/>
      <c r="H97" s="422"/>
      <c r="I97" s="422"/>
      <c r="J97" s="422"/>
      <c r="K97" s="422"/>
      <c r="L97" s="422"/>
      <c r="M97" s="421"/>
      <c r="N97" s="429"/>
      <c r="O97" s="421"/>
      <c r="P97" s="421"/>
      <c r="Q97" s="421"/>
      <c r="R97" s="421"/>
      <c r="S97" s="430"/>
      <c r="T97" s="421"/>
      <c r="U97" s="421"/>
      <c r="V97" s="421"/>
      <c r="W97" s="421"/>
      <c r="X97" s="421"/>
      <c r="Y97" s="431"/>
      <c r="Z97" s="421"/>
      <c r="AA97" s="421"/>
      <c r="AB97" s="421"/>
      <c r="AC97" s="422"/>
      <c r="AD97" s="422"/>
      <c r="AE97" s="432"/>
      <c r="AF97" s="421"/>
      <c r="AG97" s="421"/>
      <c r="AH97" s="498"/>
    </row>
    <row r="98" spans="1:34" ht="24.95" hidden="1" customHeight="1">
      <c r="A98" s="353"/>
      <c r="B98" s="496"/>
      <c r="C98" s="497"/>
      <c r="D98" s="358"/>
      <c r="E98" s="359"/>
      <c r="F98" s="421"/>
      <c r="G98" s="422"/>
      <c r="H98" s="422"/>
      <c r="I98" s="422"/>
      <c r="J98" s="422"/>
      <c r="K98" s="422"/>
      <c r="L98" s="422"/>
      <c r="M98" s="421"/>
      <c r="N98" s="429"/>
      <c r="O98" s="421"/>
      <c r="P98" s="421"/>
      <c r="Q98" s="421"/>
      <c r="R98" s="421"/>
      <c r="S98" s="430"/>
      <c r="T98" s="421"/>
      <c r="U98" s="421"/>
      <c r="V98" s="421"/>
      <c r="W98" s="421"/>
      <c r="X98" s="421"/>
      <c r="Y98" s="431"/>
      <c r="Z98" s="421"/>
      <c r="AA98" s="421"/>
      <c r="AB98" s="421"/>
      <c r="AC98" s="422"/>
      <c r="AD98" s="422"/>
      <c r="AE98" s="432"/>
      <c r="AF98" s="421"/>
      <c r="AG98" s="421"/>
      <c r="AH98" s="498"/>
    </row>
    <row r="99" spans="1:34" ht="24.95" hidden="1" customHeight="1">
      <c r="A99" s="353"/>
      <c r="B99" s="496"/>
      <c r="C99" s="497"/>
      <c r="D99" s="358"/>
      <c r="E99" s="359"/>
      <c r="F99" s="421"/>
      <c r="G99" s="422"/>
      <c r="H99" s="422"/>
      <c r="I99" s="422"/>
      <c r="J99" s="422"/>
      <c r="K99" s="422"/>
      <c r="L99" s="422"/>
      <c r="M99" s="421"/>
      <c r="N99" s="429"/>
      <c r="O99" s="421"/>
      <c r="P99" s="421"/>
      <c r="Q99" s="421"/>
      <c r="R99" s="421"/>
      <c r="S99" s="430"/>
      <c r="T99" s="421"/>
      <c r="U99" s="421"/>
      <c r="V99" s="421"/>
      <c r="W99" s="421"/>
      <c r="X99" s="421"/>
      <c r="Y99" s="431"/>
      <c r="Z99" s="421"/>
      <c r="AA99" s="421"/>
      <c r="AB99" s="421"/>
      <c r="AC99" s="422"/>
      <c r="AD99" s="422"/>
      <c r="AE99" s="432"/>
      <c r="AF99" s="421"/>
      <c r="AG99" s="421"/>
      <c r="AH99" s="498"/>
    </row>
    <row r="100" spans="1:34" ht="24.95" hidden="1" customHeight="1">
      <c r="A100" s="353"/>
      <c r="B100" s="496"/>
      <c r="C100" s="497"/>
      <c r="D100" s="358"/>
      <c r="E100" s="359"/>
      <c r="F100" s="421"/>
      <c r="G100" s="422"/>
      <c r="H100" s="422"/>
      <c r="I100" s="422"/>
      <c r="J100" s="422"/>
      <c r="K100" s="422"/>
      <c r="L100" s="422"/>
      <c r="M100" s="421"/>
      <c r="N100" s="429"/>
      <c r="O100" s="421"/>
      <c r="P100" s="421"/>
      <c r="Q100" s="421"/>
      <c r="R100" s="421"/>
      <c r="S100" s="430"/>
      <c r="T100" s="421"/>
      <c r="U100" s="421"/>
      <c r="V100" s="421"/>
      <c r="W100" s="421"/>
      <c r="X100" s="421"/>
      <c r="Y100" s="431"/>
      <c r="Z100" s="421"/>
      <c r="AA100" s="421"/>
      <c r="AB100" s="421"/>
      <c r="AC100" s="422"/>
      <c r="AD100" s="422"/>
      <c r="AE100" s="432"/>
      <c r="AF100" s="421"/>
      <c r="AG100" s="421"/>
      <c r="AH100" s="498"/>
    </row>
    <row r="101" spans="1:34" ht="24.95" hidden="1" customHeight="1">
      <c r="A101" s="353"/>
      <c r="B101" s="496"/>
      <c r="C101" s="497"/>
      <c r="D101" s="358"/>
      <c r="E101" s="359"/>
      <c r="F101" s="421"/>
      <c r="G101" s="422"/>
      <c r="H101" s="422"/>
      <c r="I101" s="422"/>
      <c r="J101" s="422"/>
      <c r="K101" s="422"/>
      <c r="L101" s="422"/>
      <c r="M101" s="421"/>
      <c r="N101" s="429"/>
      <c r="O101" s="421"/>
      <c r="P101" s="421"/>
      <c r="Q101" s="421"/>
      <c r="R101" s="421"/>
      <c r="S101" s="430"/>
      <c r="T101" s="421"/>
      <c r="U101" s="421"/>
      <c r="V101" s="421"/>
      <c r="W101" s="421"/>
      <c r="X101" s="421"/>
      <c r="Y101" s="431"/>
      <c r="Z101" s="421"/>
      <c r="AA101" s="421"/>
      <c r="AB101" s="421"/>
      <c r="AC101" s="422"/>
      <c r="AD101" s="422"/>
      <c r="AE101" s="432"/>
      <c r="AF101" s="421"/>
      <c r="AG101" s="421"/>
      <c r="AH101" s="498"/>
    </row>
    <row r="102" spans="1:34" ht="24.95" hidden="1" customHeight="1">
      <c r="A102" s="353"/>
      <c r="B102" s="496"/>
      <c r="C102" s="497"/>
      <c r="D102" s="358"/>
      <c r="E102" s="359"/>
      <c r="F102" s="421"/>
      <c r="G102" s="422"/>
      <c r="H102" s="422"/>
      <c r="I102" s="422"/>
      <c r="J102" s="422"/>
      <c r="K102" s="422"/>
      <c r="L102" s="422"/>
      <c r="M102" s="421"/>
      <c r="N102" s="429"/>
      <c r="O102" s="421"/>
      <c r="P102" s="421"/>
      <c r="Q102" s="421"/>
      <c r="R102" s="421"/>
      <c r="S102" s="430"/>
      <c r="T102" s="421"/>
      <c r="U102" s="421"/>
      <c r="V102" s="421"/>
      <c r="W102" s="421"/>
      <c r="X102" s="421"/>
      <c r="Y102" s="431"/>
      <c r="Z102" s="421"/>
      <c r="AA102" s="421"/>
      <c r="AB102" s="421"/>
      <c r="AC102" s="422"/>
      <c r="AD102" s="422"/>
      <c r="AE102" s="432"/>
      <c r="AF102" s="421"/>
      <c r="AG102" s="421"/>
      <c r="AH102" s="498"/>
    </row>
    <row r="103" spans="1:34" ht="24.95" hidden="1" customHeight="1">
      <c r="A103" s="353"/>
      <c r="B103" s="496"/>
      <c r="C103" s="497"/>
      <c r="D103" s="358"/>
      <c r="E103" s="359"/>
      <c r="F103" s="421"/>
      <c r="G103" s="422"/>
      <c r="H103" s="422"/>
      <c r="I103" s="422"/>
      <c r="J103" s="422"/>
      <c r="K103" s="422"/>
      <c r="L103" s="422"/>
      <c r="M103" s="421"/>
      <c r="N103" s="429"/>
      <c r="O103" s="421"/>
      <c r="P103" s="421"/>
      <c r="Q103" s="421"/>
      <c r="R103" s="421"/>
      <c r="S103" s="430"/>
      <c r="T103" s="421"/>
      <c r="U103" s="421"/>
      <c r="V103" s="421"/>
      <c r="W103" s="421"/>
      <c r="X103" s="421"/>
      <c r="Y103" s="431"/>
      <c r="Z103" s="421"/>
      <c r="AA103" s="421"/>
      <c r="AB103" s="421"/>
      <c r="AC103" s="422"/>
      <c r="AD103" s="422"/>
      <c r="AE103" s="432"/>
      <c r="AF103" s="421"/>
      <c r="AG103" s="421"/>
      <c r="AH103" s="498"/>
    </row>
    <row r="104" spans="1:34" ht="24.95" hidden="1" customHeight="1">
      <c r="A104" s="353"/>
      <c r="B104" s="496"/>
      <c r="C104" s="497"/>
      <c r="D104" s="358"/>
      <c r="E104" s="359"/>
      <c r="F104" s="421"/>
      <c r="G104" s="422"/>
      <c r="H104" s="422"/>
      <c r="I104" s="422"/>
      <c r="J104" s="422"/>
      <c r="K104" s="422"/>
      <c r="L104" s="422"/>
      <c r="M104" s="421"/>
      <c r="N104" s="429"/>
      <c r="O104" s="421"/>
      <c r="P104" s="421"/>
      <c r="Q104" s="421"/>
      <c r="R104" s="421"/>
      <c r="S104" s="430"/>
      <c r="T104" s="421"/>
      <c r="U104" s="421"/>
      <c r="V104" s="421"/>
      <c r="W104" s="421"/>
      <c r="X104" s="421"/>
      <c r="Y104" s="431"/>
      <c r="Z104" s="421"/>
      <c r="AA104" s="421"/>
      <c r="AB104" s="421"/>
      <c r="AC104" s="422"/>
      <c r="AD104" s="422"/>
      <c r="AE104" s="432"/>
      <c r="AF104" s="421"/>
      <c r="AG104" s="421"/>
      <c r="AH104" s="498"/>
    </row>
    <row r="105" spans="1:34" ht="24.95" hidden="1" customHeight="1">
      <c r="A105" s="353"/>
      <c r="B105" s="496"/>
      <c r="C105" s="497"/>
      <c r="D105" s="358"/>
      <c r="E105" s="359"/>
      <c r="F105" s="421"/>
      <c r="G105" s="422"/>
      <c r="H105" s="422"/>
      <c r="I105" s="422"/>
      <c r="J105" s="422"/>
      <c r="K105" s="422"/>
      <c r="L105" s="422"/>
      <c r="M105" s="421"/>
      <c r="N105" s="429"/>
      <c r="O105" s="421"/>
      <c r="P105" s="421"/>
      <c r="Q105" s="421"/>
      <c r="R105" s="421"/>
      <c r="S105" s="430"/>
      <c r="T105" s="421"/>
      <c r="U105" s="421"/>
      <c r="V105" s="421"/>
      <c r="W105" s="421"/>
      <c r="X105" s="421"/>
      <c r="Y105" s="431"/>
      <c r="Z105" s="421"/>
      <c r="AA105" s="421"/>
      <c r="AB105" s="421"/>
      <c r="AC105" s="422"/>
      <c r="AD105" s="422"/>
      <c r="AE105" s="432"/>
      <c r="AF105" s="421"/>
      <c r="AG105" s="421"/>
      <c r="AH105" s="498"/>
    </row>
    <row r="106" spans="1:34" ht="24.95" hidden="1" customHeight="1">
      <c r="A106" s="353"/>
      <c r="B106" s="496"/>
      <c r="C106" s="497"/>
      <c r="D106" s="358"/>
      <c r="E106" s="359"/>
      <c r="F106" s="421"/>
      <c r="G106" s="422"/>
      <c r="H106" s="422"/>
      <c r="I106" s="422"/>
      <c r="J106" s="422"/>
      <c r="K106" s="422"/>
      <c r="L106" s="422"/>
      <c r="M106" s="421"/>
      <c r="N106" s="429"/>
      <c r="O106" s="421"/>
      <c r="P106" s="421"/>
      <c r="Q106" s="421"/>
      <c r="R106" s="421"/>
      <c r="S106" s="430"/>
      <c r="T106" s="421"/>
      <c r="U106" s="421"/>
      <c r="V106" s="421"/>
      <c r="W106" s="421"/>
      <c r="X106" s="421"/>
      <c r="Y106" s="431"/>
      <c r="Z106" s="421"/>
      <c r="AA106" s="421"/>
      <c r="AB106" s="421"/>
      <c r="AC106" s="422"/>
      <c r="AD106" s="422"/>
      <c r="AE106" s="432"/>
      <c r="AF106" s="421"/>
      <c r="AG106" s="421"/>
      <c r="AH106" s="498"/>
    </row>
    <row r="107" spans="1:34" ht="24.95" customHeight="1">
      <c r="A107" s="353"/>
      <c r="B107" s="496"/>
      <c r="C107" s="497"/>
      <c r="D107" s="358"/>
      <c r="E107" s="359"/>
      <c r="F107" s="421"/>
      <c r="G107" s="422"/>
      <c r="H107" s="422"/>
      <c r="I107" s="422"/>
      <c r="J107" s="422"/>
      <c r="K107" s="422"/>
      <c r="L107" s="422"/>
      <c r="M107" s="421"/>
      <c r="N107" s="429"/>
      <c r="O107" s="421"/>
      <c r="P107" s="421"/>
      <c r="Q107" s="421"/>
      <c r="R107" s="421"/>
      <c r="S107" s="430"/>
      <c r="T107" s="421"/>
      <c r="U107" s="421"/>
      <c r="V107" s="421"/>
      <c r="W107" s="421"/>
      <c r="X107" s="421"/>
      <c r="Y107" s="431"/>
      <c r="Z107" s="421"/>
      <c r="AA107" s="421"/>
      <c r="AB107" s="421"/>
      <c r="AC107" s="422"/>
      <c r="AD107" s="422"/>
      <c r="AE107" s="432"/>
      <c r="AF107" s="421"/>
      <c r="AG107" s="421"/>
      <c r="AH107" s="498"/>
    </row>
    <row r="108" spans="1:34" ht="24.95" customHeight="1">
      <c r="A108" s="353"/>
      <c r="B108" s="496"/>
      <c r="C108" s="497"/>
      <c r="D108" s="358"/>
      <c r="E108" s="359"/>
      <c r="F108" s="421"/>
      <c r="G108" s="422"/>
      <c r="H108" s="422"/>
      <c r="I108" s="422"/>
      <c r="J108" s="422"/>
      <c r="K108" s="422"/>
      <c r="L108" s="422"/>
      <c r="M108" s="421"/>
      <c r="N108" s="429"/>
      <c r="O108" s="421"/>
      <c r="P108" s="421"/>
      <c r="Q108" s="421"/>
      <c r="R108" s="421"/>
      <c r="S108" s="430"/>
      <c r="T108" s="421"/>
      <c r="U108" s="421"/>
      <c r="V108" s="421"/>
      <c r="W108" s="421"/>
      <c r="X108" s="421"/>
      <c r="Y108" s="431"/>
      <c r="Z108" s="421"/>
      <c r="AA108" s="421"/>
      <c r="AB108" s="421"/>
      <c r="AC108" s="422"/>
      <c r="AD108" s="422"/>
      <c r="AE108" s="432"/>
      <c r="AF108" s="421"/>
      <c r="AG108" s="421"/>
      <c r="AH108" s="498"/>
    </row>
    <row r="109" spans="1:34" ht="24.95" customHeight="1">
      <c r="A109" s="368"/>
      <c r="B109" s="369"/>
      <c r="C109" s="499"/>
      <c r="D109" s="358"/>
      <c r="E109" s="420"/>
      <c r="F109" s="421"/>
      <c r="G109" s="422"/>
      <c r="H109" s="422"/>
      <c r="I109" s="422"/>
      <c r="J109" s="422"/>
      <c r="K109" s="422"/>
      <c r="L109" s="422"/>
      <c r="M109" s="421"/>
      <c r="N109" s="429"/>
      <c r="O109" s="421"/>
      <c r="P109" s="421"/>
      <c r="Q109" s="421"/>
      <c r="R109" s="421"/>
      <c r="S109" s="430"/>
      <c r="T109" s="421"/>
      <c r="U109" s="421"/>
      <c r="V109" s="421"/>
      <c r="W109" s="421"/>
      <c r="X109" s="421"/>
      <c r="Y109" s="431"/>
      <c r="Z109" s="421"/>
      <c r="AA109" s="421"/>
      <c r="AB109" s="421"/>
      <c r="AC109" s="422"/>
      <c r="AD109" s="422"/>
      <c r="AE109" s="432"/>
      <c r="AF109" s="421"/>
      <c r="AG109" s="421"/>
      <c r="AH109" s="377"/>
    </row>
    <row r="110" spans="1:34">
      <c r="A110" s="378"/>
      <c r="B110" s="378"/>
      <c r="C110" s="378"/>
      <c r="D110" s="379"/>
      <c r="E110" s="378"/>
      <c r="F110" s="380"/>
      <c r="G110" s="380"/>
      <c r="H110" s="380"/>
      <c r="I110" s="380"/>
      <c r="J110" s="380"/>
      <c r="K110" s="380"/>
      <c r="L110" s="380"/>
      <c r="M110" s="380"/>
      <c r="N110" s="381"/>
      <c r="O110" s="382"/>
      <c r="P110" s="383"/>
      <c r="Q110" s="383"/>
      <c r="R110" s="383"/>
      <c r="S110" s="383"/>
      <c r="T110" s="383"/>
      <c r="U110" s="383"/>
      <c r="V110" s="383"/>
      <c r="W110" s="383"/>
      <c r="X110" s="383"/>
      <c r="Y110" s="383"/>
      <c r="Z110" s="383"/>
      <c r="AA110" s="383"/>
      <c r="AB110" s="383"/>
      <c r="AC110" s="383"/>
      <c r="AD110" s="383"/>
      <c r="AE110" s="383"/>
      <c r="AF110" s="383"/>
      <c r="AG110" s="383"/>
      <c r="AH110" s="383"/>
    </row>
    <row r="111" spans="1:34" ht="13.5" thickBot="1">
      <c r="A111" s="845"/>
      <c r="B111" s="846"/>
      <c r="C111" s="846"/>
      <c r="D111" s="846"/>
      <c r="E111" s="847"/>
      <c r="F111" s="384"/>
      <c r="G111" s="384"/>
      <c r="H111" s="384"/>
      <c r="I111" s="384"/>
      <c r="J111" s="384"/>
      <c r="K111" s="384"/>
      <c r="L111" s="384"/>
      <c r="M111" s="384"/>
      <c r="N111" s="385"/>
      <c r="O111" s="386"/>
      <c r="P111" s="386"/>
      <c r="Q111" s="386"/>
      <c r="R111" s="386"/>
      <c r="S111" s="386"/>
      <c r="T111" s="386"/>
      <c r="U111" s="386"/>
      <c r="V111" s="386"/>
      <c r="W111" s="386"/>
      <c r="X111" s="386"/>
      <c r="Y111" s="385"/>
      <c r="Z111" s="608"/>
      <c r="AA111" s="608"/>
      <c r="AB111" s="608"/>
      <c r="AC111" s="608"/>
      <c r="AD111" s="608"/>
      <c r="AE111" s="608"/>
      <c r="AF111" s="608"/>
      <c r="AG111" s="608"/>
      <c r="AH111" s="384"/>
    </row>
    <row r="112" spans="1:34" ht="31.5" customHeight="1" thickTop="1">
      <c r="AG112" s="756"/>
    </row>
  </sheetData>
  <mergeCells count="12">
    <mergeCell ref="A111:E111"/>
    <mergeCell ref="A1:AG1"/>
    <mergeCell ref="A2:AG2"/>
    <mergeCell ref="F3:M3"/>
    <mergeCell ref="Q3:V3"/>
    <mergeCell ref="AA3:AF3"/>
    <mergeCell ref="A59:E59"/>
    <mergeCell ref="A63:AG63"/>
    <mergeCell ref="A64:AG64"/>
    <mergeCell ref="F65:M65"/>
    <mergeCell ref="Q65:V65"/>
    <mergeCell ref="AA65:AF65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sqref="A1:H44"/>
    </sheetView>
  </sheetViews>
  <sheetFormatPr baseColWidth="10" defaultRowHeight="12.75"/>
  <cols>
    <col min="1" max="1" width="51" bestFit="1" customWidth="1"/>
    <col min="2" max="2" width="11.5703125" bestFit="1" customWidth="1"/>
    <col min="3" max="3" width="11.140625" bestFit="1" customWidth="1"/>
    <col min="4" max="4" width="10.5703125" bestFit="1" customWidth="1"/>
    <col min="5" max="5" width="11.85546875" bestFit="1" customWidth="1"/>
    <col min="6" max="6" width="17.85546875" bestFit="1" customWidth="1"/>
    <col min="7" max="7" width="15.85546875" bestFit="1" customWidth="1"/>
    <col min="8" max="8" width="12.28515625" bestFit="1" customWidth="1"/>
    <col min="10" max="10" width="12.28515625" bestFit="1" customWidth="1"/>
  </cols>
  <sheetData>
    <row r="1" spans="1:7" ht="15">
      <c r="A1" s="864"/>
      <c r="B1" s="864"/>
      <c r="C1" s="864"/>
      <c r="D1" s="864"/>
      <c r="E1" s="864"/>
      <c r="F1" s="864"/>
      <c r="G1" s="864"/>
    </row>
    <row r="2" spans="1:7" ht="15">
      <c r="A2" s="864"/>
      <c r="B2" s="864"/>
      <c r="C2" s="864"/>
      <c r="D2" s="864"/>
      <c r="E2" s="864"/>
      <c r="F2" s="864"/>
      <c r="G2" s="864"/>
    </row>
    <row r="3" spans="1:7" ht="15">
      <c r="A3" s="746"/>
      <c r="B3" s="747"/>
      <c r="C3" s="747"/>
      <c r="D3" s="747"/>
      <c r="E3" s="747"/>
      <c r="F3" s="747"/>
      <c r="G3" s="747"/>
    </row>
    <row r="4" spans="1:7" ht="15">
      <c r="A4" s="748"/>
      <c r="B4" s="749"/>
      <c r="C4" s="749"/>
      <c r="D4" s="749"/>
      <c r="E4" s="749"/>
      <c r="F4" s="749"/>
      <c r="G4" s="749"/>
    </row>
    <row r="5" spans="1:7" ht="15">
      <c r="A5" s="748"/>
      <c r="B5" s="749"/>
      <c r="C5" s="749"/>
      <c r="D5" s="749"/>
      <c r="E5" s="749"/>
      <c r="F5" s="749"/>
      <c r="G5" s="749"/>
    </row>
    <row r="6" spans="1:7">
      <c r="A6" s="750"/>
      <c r="B6" s="751"/>
      <c r="C6" s="751"/>
      <c r="D6" s="751"/>
      <c r="E6" s="751"/>
      <c r="F6" s="751"/>
      <c r="G6" s="752"/>
    </row>
    <row r="7" spans="1:7">
      <c r="A7" s="750"/>
      <c r="B7" s="751"/>
      <c r="C7" s="751"/>
      <c r="D7" s="751"/>
      <c r="E7" s="759"/>
      <c r="F7" s="751"/>
      <c r="G7" s="752"/>
    </row>
    <row r="8" spans="1:7">
      <c r="A8" s="760"/>
      <c r="B8" s="761"/>
      <c r="C8" s="761"/>
      <c r="D8" s="761"/>
      <c r="E8" s="762"/>
      <c r="F8" s="761"/>
      <c r="G8" s="761"/>
    </row>
    <row r="9" spans="1:7">
      <c r="A9" s="750"/>
      <c r="B9" s="751"/>
      <c r="C9" s="751"/>
      <c r="D9" s="751"/>
      <c r="E9" s="759"/>
      <c r="F9" s="751"/>
      <c r="G9" s="752"/>
    </row>
    <row r="10" spans="1:7">
      <c r="A10" s="750"/>
      <c r="B10" s="751"/>
      <c r="C10" s="751"/>
      <c r="D10" s="751"/>
      <c r="E10" s="759"/>
      <c r="F10" s="751"/>
      <c r="G10" s="752"/>
    </row>
    <row r="11" spans="1:7">
      <c r="A11" s="750"/>
      <c r="B11" s="751"/>
      <c r="C11" s="751"/>
      <c r="D11" s="751"/>
      <c r="E11" s="759"/>
      <c r="F11" s="751"/>
      <c r="G11" s="752"/>
    </row>
    <row r="12" spans="1:7">
      <c r="A12" s="750"/>
      <c r="B12" s="751"/>
      <c r="C12" s="751"/>
      <c r="D12" s="751"/>
      <c r="E12" s="759"/>
      <c r="F12" s="751"/>
      <c r="G12" s="752"/>
    </row>
    <row r="13" spans="1:7">
      <c r="A13" s="750"/>
      <c r="B13" s="751"/>
      <c r="C13" s="751"/>
      <c r="D13" s="751"/>
      <c r="E13" s="759"/>
      <c r="F13" s="751"/>
      <c r="G13" s="752"/>
    </row>
    <row r="14" spans="1:7">
      <c r="A14" s="750"/>
      <c r="B14" s="751"/>
      <c r="C14" s="751"/>
      <c r="D14" s="751"/>
      <c r="E14" s="759"/>
      <c r="F14" s="751"/>
      <c r="G14" s="752"/>
    </row>
    <row r="15" spans="1:7">
      <c r="A15" s="750"/>
      <c r="B15" s="751"/>
      <c r="C15" s="751"/>
      <c r="D15" s="751"/>
      <c r="E15" s="759"/>
      <c r="F15" s="751"/>
      <c r="G15" s="752"/>
    </row>
    <row r="16" spans="1:7">
      <c r="A16" s="750"/>
      <c r="B16" s="751"/>
      <c r="C16" s="751"/>
      <c r="D16" s="751"/>
      <c r="E16" s="759"/>
      <c r="F16" s="751"/>
      <c r="G16" s="752"/>
    </row>
    <row r="17" spans="1:11">
      <c r="A17" s="750"/>
      <c r="B17" s="751"/>
      <c r="C17" s="751"/>
      <c r="D17" s="751"/>
      <c r="E17" s="759"/>
      <c r="F17" s="751"/>
      <c r="G17" s="752"/>
    </row>
    <row r="18" spans="1:11">
      <c r="A18" s="750"/>
      <c r="B18" s="751"/>
      <c r="C18" s="751"/>
      <c r="D18" s="751"/>
      <c r="E18" s="759"/>
      <c r="F18" s="751"/>
      <c r="G18" s="752"/>
    </row>
    <row r="19" spans="1:11">
      <c r="A19" s="750"/>
      <c r="B19" s="751"/>
      <c r="C19" s="751"/>
      <c r="D19" s="751"/>
      <c r="E19" s="759"/>
      <c r="F19" s="751"/>
      <c r="G19" s="752"/>
    </row>
    <row r="20" spans="1:11">
      <c r="A20" s="750"/>
      <c r="B20" s="751"/>
      <c r="C20" s="751"/>
      <c r="D20" s="751"/>
      <c r="E20" s="759"/>
      <c r="F20" s="751"/>
      <c r="G20" s="752"/>
    </row>
    <row r="21" spans="1:11">
      <c r="A21" s="750"/>
      <c r="B21" s="751"/>
      <c r="C21" s="751"/>
      <c r="D21" s="751"/>
      <c r="E21" s="751"/>
      <c r="F21" s="751"/>
      <c r="G21" s="752"/>
    </row>
    <row r="22" spans="1:11">
      <c r="A22" s="750"/>
      <c r="B22" s="751"/>
      <c r="C22" s="751"/>
      <c r="D22" s="751"/>
      <c r="E22" s="751"/>
      <c r="F22" s="751"/>
      <c r="G22" s="752"/>
    </row>
    <row r="23" spans="1:11">
      <c r="A23" s="750"/>
      <c r="B23" s="751"/>
      <c r="C23" s="751"/>
      <c r="D23" s="751"/>
      <c r="E23" s="751"/>
      <c r="F23" s="751"/>
      <c r="G23" s="752"/>
      <c r="I23" s="755"/>
      <c r="J23" s="754"/>
    </row>
    <row r="24" spans="1:11">
      <c r="A24" s="750"/>
      <c r="B24" s="751"/>
      <c r="C24" s="751"/>
      <c r="D24" s="751"/>
      <c r="E24" s="751"/>
      <c r="F24" s="751"/>
      <c r="G24" s="752"/>
      <c r="I24" s="755"/>
      <c r="J24" s="754"/>
    </row>
    <row r="25" spans="1:11">
      <c r="A25" s="750"/>
      <c r="B25" s="751"/>
      <c r="C25" s="751"/>
      <c r="D25" s="751"/>
      <c r="E25" s="751"/>
      <c r="F25" s="751"/>
      <c r="G25" s="752"/>
      <c r="J25" s="754"/>
      <c r="K25" s="758"/>
    </row>
    <row r="26" spans="1:11" ht="15">
      <c r="A26" s="749"/>
      <c r="B26" s="753"/>
      <c r="C26" s="753"/>
      <c r="D26" s="753"/>
      <c r="E26" s="753"/>
      <c r="F26" s="753"/>
      <c r="G26" s="753"/>
      <c r="H26" s="754"/>
      <c r="I26" s="774"/>
      <c r="J26" s="764"/>
      <c r="K26" s="768"/>
    </row>
    <row r="27" spans="1:11">
      <c r="I27" s="769"/>
      <c r="J27" s="770"/>
      <c r="K27" s="768"/>
    </row>
    <row r="28" spans="1:11">
      <c r="E28" s="755"/>
      <c r="F28" s="755"/>
      <c r="G28" s="754"/>
      <c r="I28" s="768"/>
      <c r="J28" s="763"/>
      <c r="K28" s="768"/>
    </row>
    <row r="29" spans="1:11">
      <c r="A29" s="760"/>
      <c r="B29" s="761"/>
      <c r="C29" s="761"/>
      <c r="D29" s="761"/>
      <c r="E29" s="762"/>
      <c r="F29" s="761"/>
      <c r="G29" s="761"/>
      <c r="I29" s="768"/>
      <c r="J29" s="768"/>
      <c r="K29" s="768"/>
    </row>
    <row r="30" spans="1:11">
      <c r="E30" s="866"/>
      <c r="F30" s="772"/>
      <c r="G30" s="773"/>
      <c r="I30" s="865"/>
      <c r="J30" s="763"/>
      <c r="K30" s="768"/>
    </row>
    <row r="31" spans="1:11">
      <c r="E31" s="866"/>
      <c r="F31" s="759"/>
      <c r="G31" s="766"/>
      <c r="H31" s="765"/>
      <c r="I31" s="865"/>
      <c r="J31" s="771"/>
      <c r="K31" s="768"/>
    </row>
    <row r="32" spans="1:11">
      <c r="E32" s="759"/>
      <c r="F32" s="759"/>
      <c r="G32" s="772"/>
      <c r="J32" s="616"/>
    </row>
    <row r="35" spans="5:9">
      <c r="G35" s="754"/>
    </row>
    <row r="36" spans="5:9">
      <c r="E36" s="775"/>
      <c r="F36" s="775"/>
      <c r="G36" s="776"/>
      <c r="H36" s="777"/>
    </row>
    <row r="37" spans="5:9">
      <c r="E37" s="775"/>
      <c r="F37" s="775"/>
      <c r="G37" s="776"/>
      <c r="H37" s="775"/>
    </row>
    <row r="38" spans="5:9">
      <c r="E38" s="775"/>
      <c r="F38" s="775"/>
      <c r="G38" s="776"/>
      <c r="H38" s="775"/>
    </row>
    <row r="39" spans="5:9">
      <c r="E39" s="775"/>
      <c r="F39" s="775"/>
      <c r="G39" s="776"/>
      <c r="H39" s="775"/>
    </row>
    <row r="40" spans="5:9">
      <c r="E40" s="775"/>
      <c r="F40" s="775"/>
      <c r="G40" s="776"/>
      <c r="H40" s="775"/>
    </row>
    <row r="41" spans="5:9">
      <c r="E41" s="775"/>
      <c r="F41" s="775"/>
      <c r="G41" s="776"/>
      <c r="H41" s="775"/>
    </row>
    <row r="42" spans="5:9" ht="13.5" thickBot="1">
      <c r="E42" s="775"/>
      <c r="F42" s="775"/>
      <c r="G42" s="778"/>
      <c r="H42" s="775"/>
    </row>
    <row r="43" spans="5:9" ht="13.5" thickTop="1">
      <c r="G43" s="754"/>
      <c r="I43" s="616">
        <f>G43-G26</f>
        <v>0</v>
      </c>
    </row>
  </sheetData>
  <mergeCells count="4">
    <mergeCell ref="A1:G1"/>
    <mergeCell ref="A2:G2"/>
    <mergeCell ref="I30:I31"/>
    <mergeCell ref="E30:E31"/>
  </mergeCells>
  <pageMargins left="0.7" right="0.7" top="0.75" bottom="0.75" header="0.3" footer="0.3"/>
  <pageSetup paperSize="9" scale="6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0"/>
  <sheetViews>
    <sheetView zoomScale="54" zoomScaleNormal="54" workbookViewId="0">
      <selection activeCell="G15" sqref="G15"/>
    </sheetView>
  </sheetViews>
  <sheetFormatPr baseColWidth="10" defaultColWidth="11.42578125" defaultRowHeight="12.75"/>
  <cols>
    <col min="1" max="1" width="5.140625" style="7" customWidth="1"/>
    <col min="2" max="2" width="7.42578125" style="7" customWidth="1"/>
    <col min="3" max="3" width="48.28515625" style="7" customWidth="1"/>
    <col min="4" max="4" width="25.7109375" style="7" customWidth="1"/>
    <col min="5" max="5" width="6.5703125" style="7" customWidth="1"/>
    <col min="6" max="6" width="10" style="7" customWidth="1"/>
    <col min="7" max="7" width="15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0.7109375" style="7" bestFit="1" customWidth="1"/>
    <col min="12" max="12" width="15.28515625" style="7" bestFit="1" customWidth="1"/>
    <col min="13" max="13" width="13.14062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3.85546875" style="159" bestFit="1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7.140625" style="159" bestFit="1" customWidth="1"/>
    <col min="33" max="33" width="11.140625" style="159" customWidth="1"/>
    <col min="34" max="34" width="14.42578125" style="159" bestFit="1" customWidth="1"/>
    <col min="35" max="35" width="36.42578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1" spans="1:38" ht="15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5"/>
      <c r="AB1" s="315"/>
      <c r="AC1" s="315"/>
      <c r="AD1" s="315"/>
      <c r="AE1" s="315"/>
      <c r="AF1" s="315"/>
      <c r="AG1" s="315"/>
      <c r="AH1" s="315"/>
      <c r="AI1" s="314"/>
    </row>
    <row r="2" spans="1:38" s="140" customFormat="1" ht="15">
      <c r="A2" s="314"/>
      <c r="B2" s="811" t="s">
        <v>81</v>
      </c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811"/>
      <c r="AH2" s="811"/>
      <c r="AI2" s="316"/>
      <c r="AJ2" s="7"/>
    </row>
    <row r="3" spans="1:38" s="140" customFormat="1" ht="15">
      <c r="A3" s="314"/>
      <c r="B3" s="812" t="str">
        <f>'  SEGURIDAD PUBLICA  '!B3:AI3</f>
        <v>NOMINA DEL 01 AL 15 DE AGOSTO DE 2016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317"/>
      <c r="AJ3" s="7"/>
    </row>
    <row r="4" spans="1:38" s="140" customFormat="1" ht="15.75">
      <c r="A4" s="314"/>
      <c r="B4" s="318"/>
      <c r="C4" s="318"/>
      <c r="D4" s="318"/>
      <c r="E4" s="319" t="s">
        <v>24</v>
      </c>
      <c r="F4" s="319" t="s">
        <v>7</v>
      </c>
      <c r="G4" s="808" t="s">
        <v>1</v>
      </c>
      <c r="H4" s="809"/>
      <c r="I4" s="809"/>
      <c r="J4" s="809"/>
      <c r="K4" s="809"/>
      <c r="L4" s="809"/>
      <c r="M4" s="809"/>
      <c r="N4" s="810"/>
      <c r="O4" s="320"/>
      <c r="P4" s="321" t="s">
        <v>29</v>
      </c>
      <c r="Q4" s="322"/>
      <c r="R4" s="813" t="s">
        <v>10</v>
      </c>
      <c r="S4" s="814"/>
      <c r="T4" s="814"/>
      <c r="U4" s="814"/>
      <c r="V4" s="814"/>
      <c r="W4" s="815"/>
      <c r="X4" s="321" t="s">
        <v>36</v>
      </c>
      <c r="Y4" s="321" t="s">
        <v>11</v>
      </c>
      <c r="Z4" s="323"/>
      <c r="AA4" s="324" t="s">
        <v>64</v>
      </c>
      <c r="AB4" s="816" t="s">
        <v>2</v>
      </c>
      <c r="AC4" s="817"/>
      <c r="AD4" s="817"/>
      <c r="AE4" s="817"/>
      <c r="AF4" s="817"/>
      <c r="AG4" s="818"/>
      <c r="AH4" s="324" t="s">
        <v>0</v>
      </c>
      <c r="AI4" s="319"/>
      <c r="AJ4" s="7"/>
      <c r="AK4" s="80" t="s">
        <v>11</v>
      </c>
      <c r="AL4" s="80"/>
    </row>
    <row r="5" spans="1:38" s="140" customFormat="1" ht="15.75">
      <c r="A5" s="314"/>
      <c r="B5" s="283" t="s">
        <v>22</v>
      </c>
      <c r="C5" s="283" t="s">
        <v>23</v>
      </c>
      <c r="D5" s="325" t="s">
        <v>71</v>
      </c>
      <c r="E5" s="326" t="s">
        <v>25</v>
      </c>
      <c r="F5" s="283" t="s">
        <v>26</v>
      </c>
      <c r="G5" s="319" t="s">
        <v>7</v>
      </c>
      <c r="H5" s="319" t="s">
        <v>27</v>
      </c>
      <c r="I5" s="319" t="s">
        <v>27</v>
      </c>
      <c r="J5" s="319" t="s">
        <v>56</v>
      </c>
      <c r="K5" s="319" t="s">
        <v>29</v>
      </c>
      <c r="L5" s="319" t="s">
        <v>31</v>
      </c>
      <c r="M5" s="319" t="s">
        <v>31</v>
      </c>
      <c r="N5" s="319" t="s">
        <v>34</v>
      </c>
      <c r="O5" s="320"/>
      <c r="P5" s="327" t="s">
        <v>30</v>
      </c>
      <c r="Q5" s="322" t="s">
        <v>38</v>
      </c>
      <c r="R5" s="322" t="s">
        <v>13</v>
      </c>
      <c r="S5" s="322" t="s">
        <v>40</v>
      </c>
      <c r="T5" s="322" t="s">
        <v>42</v>
      </c>
      <c r="U5" s="322" t="s">
        <v>43</v>
      </c>
      <c r="V5" s="322" t="s">
        <v>15</v>
      </c>
      <c r="W5" s="322" t="s">
        <v>11</v>
      </c>
      <c r="X5" s="327" t="s">
        <v>46</v>
      </c>
      <c r="Y5" s="327" t="s">
        <v>47</v>
      </c>
      <c r="Z5" s="323"/>
      <c r="AA5" s="328" t="s">
        <v>37</v>
      </c>
      <c r="AB5" s="324" t="s">
        <v>3</v>
      </c>
      <c r="AC5" s="324" t="s">
        <v>4</v>
      </c>
      <c r="AD5" s="324" t="s">
        <v>36</v>
      </c>
      <c r="AE5" s="324" t="s">
        <v>57</v>
      </c>
      <c r="AF5" s="324"/>
      <c r="AG5" s="324" t="s">
        <v>8</v>
      </c>
      <c r="AH5" s="328" t="s">
        <v>5</v>
      </c>
      <c r="AI5" s="283" t="s">
        <v>78</v>
      </c>
      <c r="AJ5" s="7"/>
      <c r="AK5" s="85" t="s">
        <v>73</v>
      </c>
      <c r="AL5" s="85" t="s">
        <v>75</v>
      </c>
    </row>
    <row r="6" spans="1:38" s="140" customFormat="1" ht="16.5" customHeight="1">
      <c r="A6" s="314"/>
      <c r="B6" s="329"/>
      <c r="C6" s="329"/>
      <c r="D6" s="330"/>
      <c r="E6" s="329"/>
      <c r="F6" s="329"/>
      <c r="G6" s="329" t="s">
        <v>53</v>
      </c>
      <c r="H6" s="329" t="s">
        <v>59</v>
      </c>
      <c r="I6" s="329" t="s">
        <v>28</v>
      </c>
      <c r="J6" s="329"/>
      <c r="K6" s="329" t="s">
        <v>30</v>
      </c>
      <c r="L6" s="329" t="s">
        <v>32</v>
      </c>
      <c r="M6" s="329" t="s">
        <v>33</v>
      </c>
      <c r="N6" s="329" t="s">
        <v>35</v>
      </c>
      <c r="O6" s="320"/>
      <c r="P6" s="331" t="s">
        <v>49</v>
      </c>
      <c r="Q6" s="321" t="s">
        <v>39</v>
      </c>
      <c r="R6" s="321" t="s">
        <v>14</v>
      </c>
      <c r="S6" s="321" t="s">
        <v>41</v>
      </c>
      <c r="T6" s="321" t="s">
        <v>41</v>
      </c>
      <c r="U6" s="321" t="s">
        <v>44</v>
      </c>
      <c r="V6" s="321" t="s">
        <v>16</v>
      </c>
      <c r="W6" s="321" t="s">
        <v>45</v>
      </c>
      <c r="X6" s="327" t="s">
        <v>20</v>
      </c>
      <c r="Y6" s="332" t="s">
        <v>368</v>
      </c>
      <c r="Z6" s="333"/>
      <c r="AA6" s="334" t="s">
        <v>63</v>
      </c>
      <c r="AB6" s="334"/>
      <c r="AC6" s="334"/>
      <c r="AD6" s="334" t="s">
        <v>55</v>
      </c>
      <c r="AE6" s="334" t="s">
        <v>58</v>
      </c>
      <c r="AF6" s="334" t="s">
        <v>69</v>
      </c>
      <c r="AG6" s="334" t="s">
        <v>50</v>
      </c>
      <c r="AH6" s="334" t="s">
        <v>6</v>
      </c>
      <c r="AI6" s="329"/>
      <c r="AJ6" s="7"/>
      <c r="AK6" s="88" t="s">
        <v>74</v>
      </c>
      <c r="AL6" s="88"/>
    </row>
    <row r="7" spans="1:38" s="140" customFormat="1" ht="30" customHeight="1">
      <c r="A7" s="314"/>
      <c r="B7" s="283"/>
      <c r="C7" s="284" t="s">
        <v>245</v>
      </c>
      <c r="D7" s="284"/>
      <c r="E7" s="283"/>
      <c r="F7" s="283"/>
      <c r="G7" s="285"/>
      <c r="H7" s="283"/>
      <c r="I7" s="283"/>
      <c r="J7" s="283"/>
      <c r="K7" s="283"/>
      <c r="L7" s="283"/>
      <c r="M7" s="283"/>
      <c r="N7" s="286"/>
      <c r="O7" s="287"/>
      <c r="P7" s="288"/>
      <c r="Q7" s="288"/>
      <c r="R7" s="288"/>
      <c r="S7" s="288"/>
      <c r="T7" s="288"/>
      <c r="U7" s="288"/>
      <c r="V7" s="288"/>
      <c r="W7" s="288"/>
      <c r="X7" s="288"/>
      <c r="Y7" s="289"/>
      <c r="Z7" s="290"/>
      <c r="AA7" s="286"/>
      <c r="AB7" s="286"/>
      <c r="AC7" s="286"/>
      <c r="AD7" s="286"/>
      <c r="AE7" s="286"/>
      <c r="AF7" s="286"/>
      <c r="AG7" s="286"/>
      <c r="AH7" s="291"/>
      <c r="AI7" s="285"/>
      <c r="AJ7" s="7"/>
      <c r="AK7" s="116"/>
      <c r="AL7" s="116"/>
    </row>
    <row r="8" spans="1:38" s="140" customFormat="1" ht="75">
      <c r="A8" s="7"/>
      <c r="B8" s="292">
        <v>1</v>
      </c>
      <c r="C8" s="151" t="s">
        <v>152</v>
      </c>
      <c r="D8" s="152" t="s">
        <v>153</v>
      </c>
      <c r="E8" s="272">
        <v>0</v>
      </c>
      <c r="F8" s="273">
        <v>238</v>
      </c>
      <c r="G8" s="274">
        <f t="shared" ref="G8:G13" si="0">E8*F8</f>
        <v>0</v>
      </c>
      <c r="H8" s="275">
        <v>0</v>
      </c>
      <c r="I8" s="275">
        <v>0</v>
      </c>
      <c r="J8" s="275">
        <v>0</v>
      </c>
      <c r="K8" s="275">
        <v>0</v>
      </c>
      <c r="L8" s="275">
        <v>0</v>
      </c>
      <c r="M8" s="275">
        <v>0</v>
      </c>
      <c r="N8" s="276">
        <f t="shared" ref="N8:N15" si="1">SUM(G8:M8)</f>
        <v>0</v>
      </c>
      <c r="O8" s="277"/>
      <c r="P8" s="278">
        <f t="shared" ref="P8:P15" si="2">IF(F8=47.16,0,IF(F8&gt;47.16,K8*0.5,0))</f>
        <v>0</v>
      </c>
      <c r="Q8" s="278">
        <f t="shared" ref="Q8:Q15" si="3">G8+H8+I8+L8+P8+J8</f>
        <v>0</v>
      </c>
      <c r="R8" s="278" t="e">
        <f t="shared" ref="R8:R15" si="4">VLOOKUP(Q8,Tarifa1,1)</f>
        <v>#N/A</v>
      </c>
      <c r="S8" s="278" t="e">
        <f t="shared" ref="S8:S15" si="5">Q8-R8</f>
        <v>#N/A</v>
      </c>
      <c r="T8" s="279" t="e">
        <f t="shared" ref="T8:T15" si="6">VLOOKUP(Q8,Tarifa1,3)</f>
        <v>#N/A</v>
      </c>
      <c r="U8" s="278" t="e">
        <f t="shared" ref="U8:U15" si="7">S8*T8</f>
        <v>#N/A</v>
      </c>
      <c r="V8" s="278" t="e">
        <f t="shared" ref="V8:V15" si="8">VLOOKUP(Q8,Tarifa1,2)</f>
        <v>#N/A</v>
      </c>
      <c r="W8" s="278" t="e">
        <f t="shared" ref="W8:W15" si="9">U8+V8</f>
        <v>#N/A</v>
      </c>
      <c r="X8" s="278" t="e">
        <f t="shared" ref="X8:X15" si="10">VLOOKUP(Q8,Credito1,2)</f>
        <v>#N/A</v>
      </c>
      <c r="Y8" s="278" t="e">
        <f t="shared" ref="Y8:Y15" si="11">W8-X8</f>
        <v>#N/A</v>
      </c>
      <c r="Z8" s="280"/>
      <c r="AA8" s="276">
        <v>0</v>
      </c>
      <c r="AB8" s="276">
        <v>0</v>
      </c>
      <c r="AC8" s="276">
        <v>0</v>
      </c>
      <c r="AD8" s="281">
        <v>0</v>
      </c>
      <c r="AE8" s="281">
        <v>0</v>
      </c>
      <c r="AF8" s="281">
        <v>0</v>
      </c>
      <c r="AG8" s="276">
        <f t="shared" ref="AG8:AG15" si="12">SUM(AB8:AF8)</f>
        <v>0</v>
      </c>
      <c r="AH8" s="276">
        <f t="shared" ref="AH8:AH15" si="13">N8+AA8-AG8</f>
        <v>0</v>
      </c>
      <c r="AI8" s="111"/>
      <c r="AJ8" s="52"/>
      <c r="AK8" s="111">
        <v>940</v>
      </c>
      <c r="AL8" s="111">
        <f>AB8-AK8</f>
        <v>-940</v>
      </c>
    </row>
    <row r="9" spans="1:38" s="140" customFormat="1" ht="48" hidden="1" customHeight="1">
      <c r="A9" s="7"/>
      <c r="B9" s="292">
        <v>2</v>
      </c>
      <c r="C9" s="151"/>
      <c r="D9" s="152"/>
      <c r="E9" s="272"/>
      <c r="F9" s="273"/>
      <c r="G9" s="274"/>
      <c r="H9" s="275"/>
      <c r="I9" s="275"/>
      <c r="J9" s="275"/>
      <c r="K9" s="275"/>
      <c r="L9" s="275"/>
      <c r="M9" s="275"/>
      <c r="N9" s="276"/>
      <c r="O9" s="277"/>
      <c r="P9" s="278"/>
      <c r="Q9" s="278"/>
      <c r="R9" s="278"/>
      <c r="S9" s="278"/>
      <c r="T9" s="279"/>
      <c r="U9" s="278"/>
      <c r="V9" s="278"/>
      <c r="W9" s="278"/>
      <c r="X9" s="278"/>
      <c r="Y9" s="278"/>
      <c r="Z9" s="280"/>
      <c r="AA9" s="387"/>
      <c r="AB9" s="276"/>
      <c r="AC9" s="276"/>
      <c r="AD9" s="281"/>
      <c r="AE9" s="281"/>
      <c r="AF9" s="281"/>
      <c r="AG9" s="276"/>
      <c r="AH9" s="276"/>
      <c r="AI9" s="111"/>
      <c r="AJ9" s="52"/>
      <c r="AK9" s="111"/>
      <c r="AL9" s="111"/>
    </row>
    <row r="10" spans="1:38" s="140" customFormat="1" ht="39.75" hidden="1" customHeight="1">
      <c r="A10" s="7"/>
      <c r="B10" s="292"/>
      <c r="C10" s="151"/>
      <c r="D10" s="152"/>
      <c r="E10" s="272"/>
      <c r="F10" s="273"/>
      <c r="G10" s="274"/>
      <c r="H10" s="275"/>
      <c r="I10" s="275"/>
      <c r="J10" s="275"/>
      <c r="K10" s="275"/>
      <c r="L10" s="275"/>
      <c r="M10" s="275"/>
      <c r="N10" s="276"/>
      <c r="O10" s="277"/>
      <c r="P10" s="278"/>
      <c r="Q10" s="278"/>
      <c r="R10" s="278"/>
      <c r="S10" s="278"/>
      <c r="T10" s="279"/>
      <c r="U10" s="278"/>
      <c r="V10" s="278"/>
      <c r="W10" s="278"/>
      <c r="X10" s="278"/>
      <c r="Y10" s="278"/>
      <c r="Z10" s="280"/>
      <c r="AA10" s="276"/>
      <c r="AB10" s="276"/>
      <c r="AC10" s="276"/>
      <c r="AD10" s="281"/>
      <c r="AE10" s="281"/>
      <c r="AF10" s="281"/>
      <c r="AG10" s="276"/>
      <c r="AH10" s="276"/>
      <c r="AI10" s="111"/>
      <c r="AJ10" s="52"/>
      <c r="AK10" s="111">
        <v>4.1399999999999864</v>
      </c>
      <c r="AL10" s="111">
        <f>AB10-AK10</f>
        <v>-4.1399999999999864</v>
      </c>
    </row>
    <row r="11" spans="1:38" s="140" customFormat="1" ht="60">
      <c r="A11" s="7"/>
      <c r="B11" s="292">
        <v>2</v>
      </c>
      <c r="C11" s="151" t="s">
        <v>505</v>
      </c>
      <c r="D11" s="152" t="s">
        <v>506</v>
      </c>
      <c r="E11" s="272">
        <v>15</v>
      </c>
      <c r="F11" s="273">
        <v>170</v>
      </c>
      <c r="G11" s="274">
        <f t="shared" ref="G11" si="14">E11*F11</f>
        <v>2550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6">
        <f t="shared" ref="N11" si="15">SUM(G11:M11)</f>
        <v>2550</v>
      </c>
      <c r="O11" s="277"/>
      <c r="P11" s="278">
        <f t="shared" ref="P11" si="16">IF(F11=47.16,0,IF(F11&gt;47.16,K11*0.5,0))</f>
        <v>0</v>
      </c>
      <c r="Q11" s="278">
        <f t="shared" ref="Q11" si="17">G11+H11+I11+L11+P11+J11</f>
        <v>2550</v>
      </c>
      <c r="R11" s="278">
        <f t="shared" ref="R11" si="18">VLOOKUP(Q11,Tarifa1,1)</f>
        <v>2105.21</v>
      </c>
      <c r="S11" s="278">
        <f t="shared" ref="S11" si="19">Q11-R11</f>
        <v>444.78999999999996</v>
      </c>
      <c r="T11" s="279">
        <f t="shared" ref="T11" si="20">VLOOKUP(Q11,Tarifa1,3)</f>
        <v>0.10879999999999999</v>
      </c>
      <c r="U11" s="278">
        <f t="shared" ref="U11" si="21">S11*T11</f>
        <v>48.393151999999994</v>
      </c>
      <c r="V11" s="278">
        <f t="shared" ref="V11" si="22">VLOOKUP(Q11,Tarifa1,2)</f>
        <v>123.62</v>
      </c>
      <c r="W11" s="278">
        <f t="shared" ref="W11" si="23">U11+V11</f>
        <v>172.01315199999999</v>
      </c>
      <c r="X11" s="278">
        <f t="shared" ref="X11" si="24">VLOOKUP(Q11,Credito1,2)</f>
        <v>162.435</v>
      </c>
      <c r="Y11" s="278">
        <f t="shared" ref="Y11" si="25">W11-X11</f>
        <v>9.5781519999999887</v>
      </c>
      <c r="Z11" s="280"/>
      <c r="AA11" s="276">
        <f t="shared" ref="AA11" si="26">-IF(Y11&gt;0,0,Y11)</f>
        <v>0</v>
      </c>
      <c r="AB11" s="276">
        <f t="shared" ref="AB11" si="27">IF(Y11&lt;0,0,Y11)</f>
        <v>9.5781519999999887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ref="AG11" si="28">SUM(AB11:AF11)</f>
        <v>9.5781519999999887</v>
      </c>
      <c r="AH11" s="276">
        <f t="shared" ref="AH11" si="29">N11+AA11-AG11</f>
        <v>2540.421848</v>
      </c>
      <c r="AI11" s="111"/>
      <c r="AJ11" s="52"/>
      <c r="AK11" s="111"/>
      <c r="AL11" s="111"/>
    </row>
    <row r="12" spans="1:38" s="140" customFormat="1" ht="27.75" customHeight="1">
      <c r="A12" s="7"/>
      <c r="B12" s="292"/>
      <c r="C12" s="293" t="s">
        <v>234</v>
      </c>
      <c r="D12" s="293"/>
      <c r="E12" s="272"/>
      <c r="F12" s="273"/>
      <c r="G12" s="274"/>
      <c r="H12" s="275"/>
      <c r="I12" s="275"/>
      <c r="J12" s="275"/>
      <c r="K12" s="275"/>
      <c r="L12" s="275"/>
      <c r="M12" s="275"/>
      <c r="N12" s="276"/>
      <c r="O12" s="277"/>
      <c r="P12" s="278"/>
      <c r="Q12" s="278"/>
      <c r="R12" s="278"/>
      <c r="S12" s="278"/>
      <c r="T12" s="279"/>
      <c r="U12" s="278"/>
      <c r="V12" s="278"/>
      <c r="W12" s="278"/>
      <c r="X12" s="278"/>
      <c r="Y12" s="278"/>
      <c r="Z12" s="280"/>
      <c r="AA12" s="276"/>
      <c r="AB12" s="276"/>
      <c r="AC12" s="276"/>
      <c r="AD12" s="281"/>
      <c r="AE12" s="281"/>
      <c r="AF12" s="281"/>
      <c r="AG12" s="276"/>
      <c r="AH12" s="276"/>
      <c r="AI12" s="111"/>
      <c r="AJ12" s="52"/>
      <c r="AK12" s="111"/>
      <c r="AL12" s="111"/>
    </row>
    <row r="13" spans="1:38" s="140" customFormat="1" ht="45" customHeight="1">
      <c r="A13" s="7"/>
      <c r="B13" s="292">
        <v>3</v>
      </c>
      <c r="C13" s="151" t="s">
        <v>154</v>
      </c>
      <c r="D13" s="152" t="s">
        <v>155</v>
      </c>
      <c r="E13" s="272">
        <v>15</v>
      </c>
      <c r="F13" s="273">
        <v>190.6</v>
      </c>
      <c r="G13" s="274">
        <f t="shared" si="0"/>
        <v>2859</v>
      </c>
      <c r="H13" s="275">
        <v>0</v>
      </c>
      <c r="I13" s="275">
        <f>H13</f>
        <v>0</v>
      </c>
      <c r="J13" s="275">
        <v>0</v>
      </c>
      <c r="K13" s="275">
        <v>0</v>
      </c>
      <c r="L13" s="275">
        <v>0</v>
      </c>
      <c r="M13" s="275">
        <v>0</v>
      </c>
      <c r="N13" s="276">
        <f t="shared" si="1"/>
        <v>2859</v>
      </c>
      <c r="O13" s="277"/>
      <c r="P13" s="278">
        <f t="shared" si="2"/>
        <v>0</v>
      </c>
      <c r="Q13" s="278">
        <f t="shared" si="3"/>
        <v>2859</v>
      </c>
      <c r="R13" s="278">
        <f t="shared" si="4"/>
        <v>2105.21</v>
      </c>
      <c r="S13" s="278">
        <f t="shared" si="5"/>
        <v>753.79</v>
      </c>
      <c r="T13" s="279">
        <f t="shared" si="6"/>
        <v>0.10879999999999999</v>
      </c>
      <c r="U13" s="278">
        <f t="shared" si="7"/>
        <v>82.012351999999993</v>
      </c>
      <c r="V13" s="278">
        <f t="shared" si="8"/>
        <v>123.62</v>
      </c>
      <c r="W13" s="278">
        <f t="shared" si="9"/>
        <v>205.632352</v>
      </c>
      <c r="X13" s="278">
        <f t="shared" si="10"/>
        <v>147.315</v>
      </c>
      <c r="Y13" s="278">
        <f t="shared" si="11"/>
        <v>58.317352</v>
      </c>
      <c r="Z13" s="280"/>
      <c r="AA13" s="276">
        <f t="shared" ref="AA13:AA15" si="30">-IF(Y13&gt;0,0,Y13)</f>
        <v>0</v>
      </c>
      <c r="AB13" s="276">
        <f t="shared" ref="AB13:AB15" si="31">IF(Y13&lt;0,0,Y13)</f>
        <v>58.317352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si="12"/>
        <v>58.317352</v>
      </c>
      <c r="AH13" s="276">
        <f t="shared" si="13"/>
        <v>2800.682648</v>
      </c>
      <c r="AI13" s="111"/>
      <c r="AJ13" s="52"/>
      <c r="AK13" s="111">
        <v>-132.51</v>
      </c>
      <c r="AL13" s="111">
        <f>-AK13-AA13</f>
        <v>132.51</v>
      </c>
    </row>
    <row r="14" spans="1:38" s="140" customFormat="1" ht="24.6" customHeight="1">
      <c r="A14" s="7"/>
      <c r="B14" s="292"/>
      <c r="C14" s="293" t="s">
        <v>235</v>
      </c>
      <c r="D14" s="293"/>
      <c r="E14" s="272"/>
      <c r="F14" s="273"/>
      <c r="G14" s="274"/>
      <c r="H14" s="275"/>
      <c r="I14" s="275"/>
      <c r="J14" s="275"/>
      <c r="K14" s="275"/>
      <c r="L14" s="275"/>
      <c r="M14" s="275"/>
      <c r="N14" s="276"/>
      <c r="O14" s="277"/>
      <c r="P14" s="278"/>
      <c r="Q14" s="278"/>
      <c r="R14" s="278"/>
      <c r="S14" s="278"/>
      <c r="T14" s="279"/>
      <c r="U14" s="278"/>
      <c r="V14" s="278"/>
      <c r="W14" s="278"/>
      <c r="X14" s="278"/>
      <c r="Y14" s="278"/>
      <c r="Z14" s="280"/>
      <c r="AA14" s="276"/>
      <c r="AB14" s="276"/>
      <c r="AC14" s="276"/>
      <c r="AD14" s="281"/>
      <c r="AE14" s="281"/>
      <c r="AF14" s="281"/>
      <c r="AG14" s="276"/>
      <c r="AH14" s="276"/>
      <c r="AI14" s="111"/>
      <c r="AJ14" s="52"/>
      <c r="AK14" s="111"/>
      <c r="AL14" s="111"/>
    </row>
    <row r="15" spans="1:38" s="140" customFormat="1" ht="45" customHeight="1">
      <c r="A15" s="7"/>
      <c r="B15" s="292">
        <v>4</v>
      </c>
      <c r="C15" s="151" t="s">
        <v>156</v>
      </c>
      <c r="D15" s="152" t="s">
        <v>157</v>
      </c>
      <c r="E15" s="272">
        <v>15</v>
      </c>
      <c r="F15" s="273">
        <v>190.6</v>
      </c>
      <c r="G15" s="274">
        <f>E15*F15</f>
        <v>2859</v>
      </c>
      <c r="H15" s="275">
        <v>0</v>
      </c>
      <c r="I15" s="275">
        <f t="shared" ref="I15" si="32">H15</f>
        <v>0</v>
      </c>
      <c r="J15" s="275">
        <v>0</v>
      </c>
      <c r="K15" s="275">
        <v>0</v>
      </c>
      <c r="L15" s="275">
        <v>0</v>
      </c>
      <c r="M15" s="275">
        <v>0</v>
      </c>
      <c r="N15" s="276">
        <f t="shared" si="1"/>
        <v>2859</v>
      </c>
      <c r="O15" s="277"/>
      <c r="P15" s="278">
        <f t="shared" si="2"/>
        <v>0</v>
      </c>
      <c r="Q15" s="278">
        <f t="shared" si="3"/>
        <v>2859</v>
      </c>
      <c r="R15" s="278">
        <f t="shared" si="4"/>
        <v>2105.21</v>
      </c>
      <c r="S15" s="278">
        <f t="shared" si="5"/>
        <v>753.79</v>
      </c>
      <c r="T15" s="279">
        <f t="shared" si="6"/>
        <v>0.10879999999999999</v>
      </c>
      <c r="U15" s="278">
        <f t="shared" si="7"/>
        <v>82.012351999999993</v>
      </c>
      <c r="V15" s="278">
        <f t="shared" si="8"/>
        <v>123.62</v>
      </c>
      <c r="W15" s="278">
        <f t="shared" si="9"/>
        <v>205.632352</v>
      </c>
      <c r="X15" s="278">
        <f t="shared" si="10"/>
        <v>147.315</v>
      </c>
      <c r="Y15" s="278">
        <f t="shared" si="11"/>
        <v>58.317352</v>
      </c>
      <c r="Z15" s="280"/>
      <c r="AA15" s="276">
        <f t="shared" si="30"/>
        <v>0</v>
      </c>
      <c r="AB15" s="276">
        <f t="shared" si="31"/>
        <v>58.317352</v>
      </c>
      <c r="AC15" s="276">
        <v>0</v>
      </c>
      <c r="AD15" s="281">
        <v>0</v>
      </c>
      <c r="AE15" s="281">
        <v>0</v>
      </c>
      <c r="AF15" s="281">
        <v>0</v>
      </c>
      <c r="AG15" s="276">
        <f t="shared" si="12"/>
        <v>58.317352</v>
      </c>
      <c r="AH15" s="613">
        <f t="shared" si="13"/>
        <v>2800.682648</v>
      </c>
      <c r="AI15" s="111"/>
      <c r="AJ15" s="52"/>
      <c r="AK15" s="111">
        <v>56</v>
      </c>
      <c r="AL15" s="111">
        <f t="shared" ref="AL15:AL19" si="33">-AK15-AA15</f>
        <v>-56</v>
      </c>
    </row>
    <row r="16" spans="1:38" s="140" customFormat="1" ht="15" hidden="1">
      <c r="A16" s="7"/>
      <c r="B16" s="292"/>
      <c r="C16" s="151"/>
      <c r="D16" s="152"/>
      <c r="E16" s="272"/>
      <c r="F16" s="273"/>
      <c r="G16" s="274"/>
      <c r="H16" s="275"/>
      <c r="I16" s="275"/>
      <c r="J16" s="275"/>
      <c r="K16" s="275"/>
      <c r="L16" s="275"/>
      <c r="M16" s="275"/>
      <c r="N16" s="276"/>
      <c r="O16" s="277"/>
      <c r="P16" s="278"/>
      <c r="Q16" s="278"/>
      <c r="R16" s="278"/>
      <c r="S16" s="278"/>
      <c r="T16" s="279"/>
      <c r="U16" s="278"/>
      <c r="V16" s="278"/>
      <c r="W16" s="278"/>
      <c r="X16" s="278"/>
      <c r="Y16" s="278"/>
      <c r="Z16" s="280"/>
      <c r="AA16" s="276"/>
      <c r="AB16" s="276"/>
      <c r="AC16" s="276"/>
      <c r="AD16" s="281"/>
      <c r="AE16" s="281"/>
      <c r="AF16" s="281"/>
      <c r="AG16" s="276"/>
      <c r="AH16" s="276"/>
      <c r="AI16" s="111"/>
      <c r="AJ16" s="52"/>
      <c r="AK16" s="111">
        <v>56</v>
      </c>
      <c r="AL16" s="111">
        <f t="shared" si="33"/>
        <v>-56</v>
      </c>
    </row>
    <row r="17" spans="1:38" s="140" customFormat="1" ht="15" hidden="1">
      <c r="A17" s="7"/>
      <c r="B17" s="292"/>
      <c r="C17" s="151"/>
      <c r="D17" s="152"/>
      <c r="E17" s="272"/>
      <c r="F17" s="273"/>
      <c r="G17" s="274"/>
      <c r="H17" s="275"/>
      <c r="I17" s="275"/>
      <c r="J17" s="275"/>
      <c r="K17" s="275"/>
      <c r="L17" s="275"/>
      <c r="M17" s="275"/>
      <c r="N17" s="276"/>
      <c r="O17" s="277"/>
      <c r="P17" s="278"/>
      <c r="Q17" s="278"/>
      <c r="R17" s="278"/>
      <c r="S17" s="278"/>
      <c r="T17" s="279"/>
      <c r="U17" s="278"/>
      <c r="V17" s="278"/>
      <c r="W17" s="278"/>
      <c r="X17" s="278"/>
      <c r="Y17" s="278"/>
      <c r="Z17" s="280"/>
      <c r="AA17" s="276"/>
      <c r="AB17" s="276"/>
      <c r="AC17" s="276"/>
      <c r="AD17" s="281"/>
      <c r="AE17" s="281"/>
      <c r="AF17" s="281"/>
      <c r="AG17" s="276"/>
      <c r="AH17" s="276"/>
      <c r="AI17" s="111"/>
      <c r="AJ17" s="52"/>
      <c r="AK17" s="111">
        <v>-132.51</v>
      </c>
      <c r="AL17" s="111">
        <f t="shared" si="33"/>
        <v>132.51</v>
      </c>
    </row>
    <row r="18" spans="1:38" s="140" customFormat="1" ht="15" hidden="1">
      <c r="A18" s="7"/>
      <c r="B18" s="292"/>
      <c r="C18" s="151"/>
      <c r="D18" s="152"/>
      <c r="E18" s="272"/>
      <c r="F18" s="273"/>
      <c r="G18" s="274"/>
      <c r="H18" s="275"/>
      <c r="I18" s="275"/>
      <c r="J18" s="275"/>
      <c r="K18" s="275"/>
      <c r="L18" s="275"/>
      <c r="M18" s="275"/>
      <c r="N18" s="276"/>
      <c r="O18" s="277"/>
      <c r="P18" s="278"/>
      <c r="Q18" s="278"/>
      <c r="R18" s="278"/>
      <c r="S18" s="278"/>
      <c r="T18" s="279"/>
      <c r="U18" s="278"/>
      <c r="V18" s="278"/>
      <c r="W18" s="278"/>
      <c r="X18" s="278"/>
      <c r="Y18" s="278"/>
      <c r="Z18" s="280"/>
      <c r="AA18" s="276"/>
      <c r="AB18" s="276"/>
      <c r="AC18" s="276"/>
      <c r="AD18" s="281"/>
      <c r="AE18" s="281"/>
      <c r="AF18" s="281"/>
      <c r="AG18" s="276"/>
      <c r="AH18" s="276"/>
      <c r="AI18" s="111"/>
      <c r="AJ18" s="52"/>
      <c r="AK18" s="111">
        <v>56</v>
      </c>
      <c r="AL18" s="111">
        <f t="shared" si="33"/>
        <v>-56</v>
      </c>
    </row>
    <row r="19" spans="1:38" s="140" customFormat="1" ht="15" hidden="1">
      <c r="A19" s="7"/>
      <c r="B19" s="292"/>
      <c r="C19" s="151"/>
      <c r="D19" s="152"/>
      <c r="E19" s="272"/>
      <c r="F19" s="273"/>
      <c r="G19" s="274"/>
      <c r="H19" s="275"/>
      <c r="I19" s="275"/>
      <c r="J19" s="275"/>
      <c r="K19" s="275"/>
      <c r="L19" s="275"/>
      <c r="M19" s="275"/>
      <c r="N19" s="276"/>
      <c r="O19" s="277"/>
      <c r="P19" s="278"/>
      <c r="Q19" s="278"/>
      <c r="R19" s="278"/>
      <c r="S19" s="278"/>
      <c r="T19" s="279"/>
      <c r="U19" s="278"/>
      <c r="V19" s="278"/>
      <c r="W19" s="278"/>
      <c r="X19" s="278"/>
      <c r="Y19" s="278"/>
      <c r="Z19" s="280"/>
      <c r="AA19" s="276"/>
      <c r="AB19" s="276"/>
      <c r="AC19" s="276"/>
      <c r="AD19" s="281"/>
      <c r="AE19" s="281"/>
      <c r="AF19" s="281"/>
      <c r="AG19" s="276"/>
      <c r="AH19" s="276"/>
      <c r="AI19" s="111"/>
      <c r="AJ19" s="52"/>
      <c r="AK19" s="111">
        <v>-64</v>
      </c>
      <c r="AL19" s="111">
        <f t="shared" si="33"/>
        <v>64</v>
      </c>
    </row>
    <row r="20" spans="1:38" s="140" customFormat="1" ht="15.75">
      <c r="A20" s="7"/>
      <c r="B20" s="294"/>
      <c r="C20" s="295"/>
      <c r="D20" s="295"/>
      <c r="E20" s="294"/>
      <c r="F20" s="296"/>
      <c r="G20" s="297"/>
      <c r="H20" s="298"/>
      <c r="I20" s="298"/>
      <c r="J20" s="298"/>
      <c r="K20" s="298"/>
      <c r="L20" s="298"/>
      <c r="M20" s="298"/>
      <c r="N20" s="299"/>
      <c r="O20" s="277"/>
      <c r="P20" s="300"/>
      <c r="Q20" s="301"/>
      <c r="R20" s="301"/>
      <c r="S20" s="301"/>
      <c r="T20" s="301"/>
      <c r="U20" s="301"/>
      <c r="V20" s="301"/>
      <c r="W20" s="301"/>
      <c r="X20" s="301"/>
      <c r="Y20" s="301"/>
      <c r="Z20" s="280"/>
      <c r="AA20" s="299"/>
      <c r="AB20" s="299"/>
      <c r="AC20" s="299"/>
      <c r="AD20" s="299"/>
      <c r="AE20" s="299"/>
      <c r="AF20" s="299"/>
      <c r="AG20" s="299"/>
      <c r="AH20" s="302"/>
      <c r="AI20" s="105"/>
      <c r="AJ20" s="7"/>
      <c r="AK20" s="105"/>
      <c r="AL20" s="105"/>
    </row>
    <row r="21" spans="1:38" s="140" customFormat="1" ht="15.75">
      <c r="A21" s="7"/>
      <c r="B21" s="303"/>
      <c r="C21" s="303"/>
      <c r="D21" s="303"/>
      <c r="E21" s="304"/>
      <c r="F21" s="303"/>
      <c r="G21" s="305"/>
      <c r="H21" s="305"/>
      <c r="I21" s="305"/>
      <c r="J21" s="305"/>
      <c r="K21" s="305"/>
      <c r="L21" s="305"/>
      <c r="M21" s="305"/>
      <c r="N21" s="306"/>
      <c r="O21" s="307"/>
      <c r="P21" s="308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98"/>
      <c r="AJ21" s="7"/>
      <c r="AK21" s="98"/>
      <c r="AL21" s="98"/>
    </row>
    <row r="22" spans="1:38" s="140" customFormat="1" ht="16.5" thickBot="1">
      <c r="A22" s="7"/>
      <c r="B22" s="808" t="s">
        <v>51</v>
      </c>
      <c r="C22" s="809"/>
      <c r="D22" s="809"/>
      <c r="E22" s="809"/>
      <c r="F22" s="810"/>
      <c r="G22" s="310">
        <f t="shared" ref="G22:N22" si="34">SUM(G8:G21)</f>
        <v>8268</v>
      </c>
      <c r="H22" s="310">
        <f t="shared" si="34"/>
        <v>0</v>
      </c>
      <c r="I22" s="310">
        <f t="shared" si="34"/>
        <v>0</v>
      </c>
      <c r="J22" s="310">
        <f t="shared" si="34"/>
        <v>0</v>
      </c>
      <c r="K22" s="310">
        <f t="shared" si="34"/>
        <v>0</v>
      </c>
      <c r="L22" s="310">
        <f t="shared" si="34"/>
        <v>0</v>
      </c>
      <c r="M22" s="310">
        <f t="shared" si="34"/>
        <v>0</v>
      </c>
      <c r="N22" s="311">
        <f t="shared" si="34"/>
        <v>8268</v>
      </c>
      <c r="O22" s="312"/>
      <c r="P22" s="313">
        <f t="shared" ref="P22:Y22" si="35">SUM(P8:P21)</f>
        <v>0</v>
      </c>
      <c r="Q22" s="313">
        <f t="shared" si="35"/>
        <v>8268</v>
      </c>
      <c r="R22" s="313" t="e">
        <f t="shared" si="35"/>
        <v>#N/A</v>
      </c>
      <c r="S22" s="313" t="e">
        <f t="shared" si="35"/>
        <v>#N/A</v>
      </c>
      <c r="T22" s="313" t="e">
        <f t="shared" si="35"/>
        <v>#N/A</v>
      </c>
      <c r="U22" s="313" t="e">
        <f t="shared" si="35"/>
        <v>#N/A</v>
      </c>
      <c r="V22" s="313" t="e">
        <f t="shared" si="35"/>
        <v>#N/A</v>
      </c>
      <c r="W22" s="313" t="e">
        <f t="shared" si="35"/>
        <v>#N/A</v>
      </c>
      <c r="X22" s="313" t="e">
        <f t="shared" si="35"/>
        <v>#N/A</v>
      </c>
      <c r="Y22" s="313" t="e">
        <f t="shared" si="35"/>
        <v>#N/A</v>
      </c>
      <c r="Z22" s="312"/>
      <c r="AA22" s="311">
        <f t="shared" ref="AA22:AH22" si="36">SUM(AA8:AA21)</f>
        <v>0</v>
      </c>
      <c r="AB22" s="311">
        <f t="shared" si="36"/>
        <v>126.21285599999999</v>
      </c>
      <c r="AC22" s="311">
        <f t="shared" si="36"/>
        <v>0</v>
      </c>
      <c r="AD22" s="311">
        <f t="shared" si="36"/>
        <v>0</v>
      </c>
      <c r="AE22" s="311">
        <f t="shared" si="36"/>
        <v>0</v>
      </c>
      <c r="AF22" s="311">
        <f t="shared" si="36"/>
        <v>0</v>
      </c>
      <c r="AG22" s="311">
        <f t="shared" si="36"/>
        <v>126.21285599999999</v>
      </c>
      <c r="AH22" s="311">
        <f t="shared" si="36"/>
        <v>8141.7871439999999</v>
      </c>
      <c r="AI22" s="114"/>
      <c r="AJ22" s="7"/>
      <c r="AK22" s="114">
        <f t="shared" ref="AK22:AL22" si="37">SUM(AK8:AK21)</f>
        <v>783.12</v>
      </c>
      <c r="AL22" s="114">
        <f t="shared" si="37"/>
        <v>-783.12</v>
      </c>
    </row>
    <row r="23" spans="1:38" s="140" customFormat="1" ht="13.5" thickTop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7"/>
      <c r="AJ23" s="7"/>
      <c r="AK23" s="7"/>
      <c r="AL23" s="7"/>
    </row>
    <row r="26" spans="1:38">
      <c r="C26" s="52"/>
      <c r="D26" s="52"/>
    </row>
    <row r="27" spans="1:38">
      <c r="C27" s="52"/>
      <c r="D27" s="52"/>
    </row>
    <row r="28" spans="1:38">
      <c r="C28" s="52"/>
      <c r="D28" s="52"/>
    </row>
    <row r="30" spans="1:38">
      <c r="C30" s="144"/>
      <c r="D30" s="144"/>
    </row>
  </sheetData>
  <mergeCells count="6">
    <mergeCell ref="B22:F22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7"/>
  <sheetViews>
    <sheetView showGridLines="0" zoomScale="63" zoomScaleNormal="63" workbookViewId="0">
      <selection activeCell="L13" sqref="L13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1.140625" style="159" customWidth="1"/>
    <col min="34" max="34" width="14.42578125" style="159" customWidth="1"/>
    <col min="35" max="35" width="38.5703125" style="7" customWidth="1"/>
    <col min="36" max="36" width="3.140625" style="7" customWidth="1"/>
    <col min="37" max="38" width="13.42578125" style="7" hidden="1" customWidth="1"/>
    <col min="39" max="39" width="0" style="7" hidden="1" customWidth="1"/>
    <col min="40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45"/>
      <c r="AJ2" s="7"/>
    </row>
    <row r="3" spans="1:38" s="140" customFormat="1">
      <c r="A3" s="7"/>
      <c r="B3" s="820" t="str">
        <f>'  SEGURIDAD PUBLICA  '!B3:AI3</f>
        <v>NOMINA DEL 01 AL 15 DE AGOSTO DE 2016</v>
      </c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9" t="s">
        <v>2</v>
      </c>
      <c r="AC4" s="800"/>
      <c r="AD4" s="800"/>
      <c r="AE4" s="800"/>
      <c r="AF4" s="800"/>
      <c r="AG4" s="801"/>
      <c r="AH4" s="153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/>
      <c r="AG5" s="153" t="s">
        <v>8</v>
      </c>
      <c r="AH5" s="154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69</v>
      </c>
      <c r="AG6" s="155" t="s">
        <v>50</v>
      </c>
      <c r="AH6" s="155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95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45" customHeight="1">
      <c r="A8" s="7"/>
      <c r="B8" s="108">
        <v>1</v>
      </c>
      <c r="C8" s="151" t="s">
        <v>178</v>
      </c>
      <c r="D8" s="152" t="s">
        <v>94</v>
      </c>
      <c r="E8" s="272">
        <v>0</v>
      </c>
      <c r="F8" s="273">
        <v>205</v>
      </c>
      <c r="G8" s="274">
        <f t="shared" ref="G8:G12" si="0">E8*F8</f>
        <v>0</v>
      </c>
      <c r="H8" s="275">
        <v>0</v>
      </c>
      <c r="I8" s="275">
        <v>0</v>
      </c>
      <c r="J8" s="275">
        <v>0</v>
      </c>
      <c r="K8" s="275">
        <v>0</v>
      </c>
      <c r="L8" s="275">
        <v>0</v>
      </c>
      <c r="M8" s="275">
        <v>0</v>
      </c>
      <c r="N8" s="276">
        <f t="shared" ref="N8:N12" si="1">SUM(G8:M8)</f>
        <v>0</v>
      </c>
      <c r="O8" s="277"/>
      <c r="P8" s="278">
        <f t="shared" ref="P8:P12" si="2">IF(F8=47.16,0,IF(F8&gt;47.16,K8*0.5,0))</f>
        <v>0</v>
      </c>
      <c r="Q8" s="278">
        <f t="shared" ref="Q8:Q12" si="3">G8+H8+I8+L8+P8+J8</f>
        <v>0</v>
      </c>
      <c r="R8" s="278" t="e">
        <f t="shared" ref="R8:R12" si="4">VLOOKUP(Q8,Tarifa1,1)</f>
        <v>#N/A</v>
      </c>
      <c r="S8" s="278" t="e">
        <f t="shared" ref="S8:S12" si="5">Q8-R8</f>
        <v>#N/A</v>
      </c>
      <c r="T8" s="279" t="e">
        <f t="shared" ref="T8:T12" si="6">VLOOKUP(Q8,Tarifa1,3)</f>
        <v>#N/A</v>
      </c>
      <c r="U8" s="278" t="e">
        <f t="shared" ref="U8:U12" si="7">S8*T8</f>
        <v>#N/A</v>
      </c>
      <c r="V8" s="278" t="e">
        <f t="shared" ref="V8:V12" si="8">VLOOKUP(Q8,Tarifa1,2)</f>
        <v>#N/A</v>
      </c>
      <c r="W8" s="278" t="e">
        <f t="shared" ref="W8:W12" si="9">U8+V8</f>
        <v>#N/A</v>
      </c>
      <c r="X8" s="278" t="e">
        <f t="shared" ref="X8:X12" si="10">VLOOKUP(Q8,Credito1,2)</f>
        <v>#N/A</v>
      </c>
      <c r="Y8" s="278" t="e">
        <f t="shared" ref="Y8:Y12" si="11">W8-X8</f>
        <v>#N/A</v>
      </c>
      <c r="Z8" s="280"/>
      <c r="AA8" s="276">
        <v>0</v>
      </c>
      <c r="AB8" s="276">
        <v>0</v>
      </c>
      <c r="AC8" s="276">
        <v>0</v>
      </c>
      <c r="AD8" s="281">
        <v>0</v>
      </c>
      <c r="AE8" s="281">
        <v>0</v>
      </c>
      <c r="AF8" s="281">
        <v>0</v>
      </c>
      <c r="AG8" s="276">
        <f t="shared" ref="AG8:AG11" si="12">SUM(AB8:AF8)</f>
        <v>0</v>
      </c>
      <c r="AH8" s="276">
        <f t="shared" ref="AH8:AH12" si="13">N8+AA8-AG8</f>
        <v>0</v>
      </c>
      <c r="AI8" s="111"/>
      <c r="AJ8" s="52"/>
      <c r="AK8" s="111">
        <v>56</v>
      </c>
      <c r="AL8" s="111">
        <f>-AK8-AA8</f>
        <v>-56</v>
      </c>
    </row>
    <row r="9" spans="1:38" s="140" customFormat="1" ht="45" customHeight="1">
      <c r="A9" s="7"/>
      <c r="B9" s="108">
        <v>2</v>
      </c>
      <c r="C9" s="151" t="s">
        <v>168</v>
      </c>
      <c r="D9" s="152" t="s">
        <v>319</v>
      </c>
      <c r="E9" s="272">
        <v>15</v>
      </c>
      <c r="F9" s="273">
        <v>200</v>
      </c>
      <c r="G9" s="274">
        <f t="shared" si="0"/>
        <v>3000</v>
      </c>
      <c r="H9" s="275">
        <v>0</v>
      </c>
      <c r="I9" s="275">
        <f>H9</f>
        <v>0</v>
      </c>
      <c r="J9" s="275">
        <v>0</v>
      </c>
      <c r="K9" s="275">
        <v>0</v>
      </c>
      <c r="L9" s="275">
        <v>0</v>
      </c>
      <c r="M9" s="275">
        <v>0</v>
      </c>
      <c r="N9" s="276">
        <f t="shared" si="1"/>
        <v>3000</v>
      </c>
      <c r="O9" s="277"/>
      <c r="P9" s="278">
        <f t="shared" si="2"/>
        <v>0</v>
      </c>
      <c r="Q9" s="278">
        <f t="shared" si="3"/>
        <v>3000</v>
      </c>
      <c r="R9" s="278">
        <f t="shared" si="4"/>
        <v>2105.21</v>
      </c>
      <c r="S9" s="278">
        <f t="shared" si="5"/>
        <v>894.79</v>
      </c>
      <c r="T9" s="279">
        <f t="shared" si="6"/>
        <v>0.10879999999999999</v>
      </c>
      <c r="U9" s="278">
        <f t="shared" si="7"/>
        <v>97.353151999999994</v>
      </c>
      <c r="V9" s="278">
        <f t="shared" si="8"/>
        <v>123.62</v>
      </c>
      <c r="W9" s="278">
        <f t="shared" si="9"/>
        <v>220.973152</v>
      </c>
      <c r="X9" s="278">
        <f t="shared" si="10"/>
        <v>147.315</v>
      </c>
      <c r="Y9" s="278">
        <f t="shared" si="11"/>
        <v>73.658152000000001</v>
      </c>
      <c r="Z9" s="280"/>
      <c r="AA9" s="276">
        <f t="shared" ref="AA9:AA12" si="14">-IF(Y9&gt;0,0,Y9)</f>
        <v>0</v>
      </c>
      <c r="AB9" s="276">
        <f t="shared" ref="AB9:AB12" si="15">IF(Y9&lt;0,0,Y9)</f>
        <v>73.658152000000001</v>
      </c>
      <c r="AC9" s="276">
        <v>0</v>
      </c>
      <c r="AD9" s="281">
        <v>0</v>
      </c>
      <c r="AE9" s="281">
        <v>0</v>
      </c>
      <c r="AF9" s="281">
        <v>0</v>
      </c>
      <c r="AG9" s="276">
        <f t="shared" si="12"/>
        <v>73.658152000000001</v>
      </c>
      <c r="AH9" s="276">
        <f t="shared" si="13"/>
        <v>2926.341848</v>
      </c>
      <c r="AI9" s="111"/>
      <c r="AJ9" s="52"/>
      <c r="AK9" s="111">
        <v>65</v>
      </c>
      <c r="AL9" s="111">
        <f>AB9-AK9</f>
        <v>8.6581520000000012</v>
      </c>
    </row>
    <row r="10" spans="1:38" s="140" customFormat="1" ht="45" customHeight="1">
      <c r="A10" s="7"/>
      <c r="B10" s="108">
        <v>3</v>
      </c>
      <c r="C10" s="282" t="s">
        <v>179</v>
      </c>
      <c r="D10" s="152" t="s">
        <v>180</v>
      </c>
      <c r="E10" s="272">
        <v>15</v>
      </c>
      <c r="F10" s="273">
        <v>195</v>
      </c>
      <c r="G10" s="274">
        <f t="shared" si="0"/>
        <v>2925</v>
      </c>
      <c r="H10" s="275">
        <v>0</v>
      </c>
      <c r="I10" s="275">
        <f>H10</f>
        <v>0</v>
      </c>
      <c r="J10" s="275">
        <v>0</v>
      </c>
      <c r="K10" s="275">
        <v>0</v>
      </c>
      <c r="L10" s="275">
        <v>0</v>
      </c>
      <c r="M10" s="275">
        <v>0</v>
      </c>
      <c r="N10" s="276">
        <f t="shared" si="1"/>
        <v>2925</v>
      </c>
      <c r="O10" s="277"/>
      <c r="P10" s="278">
        <f t="shared" si="2"/>
        <v>0</v>
      </c>
      <c r="Q10" s="278">
        <f t="shared" si="3"/>
        <v>2925</v>
      </c>
      <c r="R10" s="278">
        <f t="shared" si="4"/>
        <v>2105.21</v>
      </c>
      <c r="S10" s="278">
        <f t="shared" si="5"/>
        <v>819.79</v>
      </c>
      <c r="T10" s="279">
        <f t="shared" si="6"/>
        <v>0.10879999999999999</v>
      </c>
      <c r="U10" s="278">
        <f t="shared" si="7"/>
        <v>89.193151999999998</v>
      </c>
      <c r="V10" s="278">
        <f t="shared" si="8"/>
        <v>123.62</v>
      </c>
      <c r="W10" s="278">
        <f t="shared" si="9"/>
        <v>212.813152</v>
      </c>
      <c r="X10" s="278">
        <f t="shared" si="10"/>
        <v>147.315</v>
      </c>
      <c r="Y10" s="278">
        <f t="shared" si="11"/>
        <v>65.498152000000005</v>
      </c>
      <c r="Z10" s="280"/>
      <c r="AA10" s="276">
        <f t="shared" si="14"/>
        <v>0</v>
      </c>
      <c r="AB10" s="276">
        <f t="shared" si="15"/>
        <v>65.498152000000005</v>
      </c>
      <c r="AC10" s="276">
        <v>0</v>
      </c>
      <c r="AD10" s="281">
        <v>0</v>
      </c>
      <c r="AE10" s="281">
        <v>0</v>
      </c>
      <c r="AF10" s="281">
        <v>0</v>
      </c>
      <c r="AG10" s="276">
        <f t="shared" si="12"/>
        <v>65.498152000000005</v>
      </c>
      <c r="AH10" s="276">
        <f t="shared" si="13"/>
        <v>2859.5018479999999</v>
      </c>
      <c r="AI10" s="111"/>
      <c r="AJ10" s="52"/>
      <c r="AK10" s="111">
        <v>56</v>
      </c>
      <c r="AL10" s="111">
        <f>-AK10-AA10</f>
        <v>-56</v>
      </c>
    </row>
    <row r="11" spans="1:38" s="140" customFormat="1" ht="45" customHeight="1">
      <c r="A11" s="7"/>
      <c r="B11" s="108">
        <v>4</v>
      </c>
      <c r="C11" s="282" t="s">
        <v>181</v>
      </c>
      <c r="D11" s="152" t="s">
        <v>203</v>
      </c>
      <c r="E11" s="272">
        <v>15</v>
      </c>
      <c r="F11" s="273">
        <v>131</v>
      </c>
      <c r="G11" s="274">
        <f t="shared" si="0"/>
        <v>1965</v>
      </c>
      <c r="H11" s="275">
        <v>0</v>
      </c>
      <c r="I11" s="275">
        <f>H11</f>
        <v>0</v>
      </c>
      <c r="J11" s="275">
        <v>0</v>
      </c>
      <c r="K11" s="275">
        <v>0</v>
      </c>
      <c r="L11" s="275">
        <v>0</v>
      </c>
      <c r="M11" s="275">
        <v>0</v>
      </c>
      <c r="N11" s="276">
        <f t="shared" si="1"/>
        <v>1965</v>
      </c>
      <c r="O11" s="277"/>
      <c r="P11" s="278">
        <f t="shared" si="2"/>
        <v>0</v>
      </c>
      <c r="Q11" s="278">
        <f t="shared" si="3"/>
        <v>1965</v>
      </c>
      <c r="R11" s="278">
        <f t="shared" si="4"/>
        <v>248.04</v>
      </c>
      <c r="S11" s="278">
        <f t="shared" si="5"/>
        <v>1716.96</v>
      </c>
      <c r="T11" s="279">
        <f t="shared" si="6"/>
        <v>6.4000000000000001E-2</v>
      </c>
      <c r="U11" s="278">
        <f t="shared" si="7"/>
        <v>109.88544</v>
      </c>
      <c r="V11" s="278">
        <f t="shared" si="8"/>
        <v>4.76</v>
      </c>
      <c r="W11" s="278">
        <f t="shared" si="9"/>
        <v>114.64544000000001</v>
      </c>
      <c r="X11" s="278">
        <f t="shared" si="10"/>
        <v>191.23</v>
      </c>
      <c r="Y11" s="278">
        <f t="shared" si="11"/>
        <v>-76.584559999999982</v>
      </c>
      <c r="Z11" s="280"/>
      <c r="AA11" s="276">
        <f t="shared" si="14"/>
        <v>76.584559999999982</v>
      </c>
      <c r="AB11" s="276">
        <f t="shared" si="15"/>
        <v>0</v>
      </c>
      <c r="AC11" s="276">
        <v>0</v>
      </c>
      <c r="AD11" s="281">
        <v>0</v>
      </c>
      <c r="AE11" s="281">
        <v>0</v>
      </c>
      <c r="AF11" s="281">
        <v>0</v>
      </c>
      <c r="AG11" s="276">
        <f t="shared" si="12"/>
        <v>0</v>
      </c>
      <c r="AH11" s="276">
        <f t="shared" si="13"/>
        <v>2041.58456</v>
      </c>
      <c r="AI11" s="111"/>
      <c r="AJ11" s="52"/>
      <c r="AK11" s="111">
        <v>4.1399999999999864</v>
      </c>
      <c r="AL11" s="111">
        <f t="shared" ref="AL11:AL12" si="16">AB11-AK11</f>
        <v>-4.1399999999999864</v>
      </c>
    </row>
    <row r="12" spans="1:38" s="140" customFormat="1" ht="45" customHeight="1">
      <c r="A12" s="7"/>
      <c r="B12" s="108">
        <v>5</v>
      </c>
      <c r="C12" s="282" t="s">
        <v>182</v>
      </c>
      <c r="D12" s="152" t="s">
        <v>180</v>
      </c>
      <c r="E12" s="272">
        <v>15</v>
      </c>
      <c r="F12" s="273">
        <v>167</v>
      </c>
      <c r="G12" s="274">
        <f t="shared" si="0"/>
        <v>2505</v>
      </c>
      <c r="H12" s="275">
        <v>0</v>
      </c>
      <c r="I12" s="275">
        <f t="shared" ref="I12" si="17">H12</f>
        <v>0</v>
      </c>
      <c r="J12" s="275">
        <v>0</v>
      </c>
      <c r="K12" s="275">
        <v>0</v>
      </c>
      <c r="L12" s="275">
        <v>0</v>
      </c>
      <c r="M12" s="275">
        <v>0</v>
      </c>
      <c r="N12" s="276">
        <f t="shared" si="1"/>
        <v>2505</v>
      </c>
      <c r="O12" s="277"/>
      <c r="P12" s="278">
        <f t="shared" si="2"/>
        <v>0</v>
      </c>
      <c r="Q12" s="278">
        <f t="shared" si="3"/>
        <v>2505</v>
      </c>
      <c r="R12" s="278">
        <f t="shared" si="4"/>
        <v>2105.21</v>
      </c>
      <c r="S12" s="278">
        <f t="shared" si="5"/>
        <v>399.78999999999996</v>
      </c>
      <c r="T12" s="279">
        <f t="shared" si="6"/>
        <v>0.10879999999999999</v>
      </c>
      <c r="U12" s="278">
        <f t="shared" si="7"/>
        <v>43.497151999999993</v>
      </c>
      <c r="V12" s="278">
        <f t="shared" si="8"/>
        <v>123.62</v>
      </c>
      <c r="W12" s="278">
        <f t="shared" si="9"/>
        <v>167.117152</v>
      </c>
      <c r="X12" s="278">
        <f t="shared" si="10"/>
        <v>162.435</v>
      </c>
      <c r="Y12" s="278">
        <f t="shared" si="11"/>
        <v>4.6821520000000021</v>
      </c>
      <c r="Z12" s="280"/>
      <c r="AA12" s="276">
        <f t="shared" si="14"/>
        <v>0</v>
      </c>
      <c r="AB12" s="276">
        <f t="shared" si="15"/>
        <v>4.6821520000000021</v>
      </c>
      <c r="AC12" s="276">
        <v>0</v>
      </c>
      <c r="AD12" s="281">
        <v>0</v>
      </c>
      <c r="AE12" s="281">
        <v>0</v>
      </c>
      <c r="AF12" s="281">
        <v>0</v>
      </c>
      <c r="AG12" s="276">
        <f t="shared" ref="AG12" si="18">SUM(AB12:AF12)</f>
        <v>4.6821520000000021</v>
      </c>
      <c r="AH12" s="276">
        <f t="shared" si="13"/>
        <v>2500.3178480000001</v>
      </c>
      <c r="AI12" s="111"/>
      <c r="AJ12" s="52"/>
      <c r="AK12" s="111">
        <v>73</v>
      </c>
      <c r="AL12" s="111">
        <f t="shared" si="16"/>
        <v>-68.317847999999998</v>
      </c>
    </row>
    <row r="13" spans="1:38" s="140" customFormat="1" ht="45" customHeight="1">
      <c r="A13" s="7"/>
      <c r="B13" s="108">
        <v>6</v>
      </c>
      <c r="C13" s="282" t="s">
        <v>202</v>
      </c>
      <c r="D13" s="152" t="s">
        <v>203</v>
      </c>
      <c r="E13" s="272">
        <v>15</v>
      </c>
      <c r="F13" s="273">
        <v>131.5</v>
      </c>
      <c r="G13" s="274">
        <f t="shared" ref="G13" si="19">E13*F13</f>
        <v>1972.5</v>
      </c>
      <c r="H13" s="275">
        <v>0</v>
      </c>
      <c r="I13" s="275">
        <f t="shared" ref="I13" si="20">H13</f>
        <v>0</v>
      </c>
      <c r="J13" s="275">
        <v>0</v>
      </c>
      <c r="K13" s="275">
        <v>0</v>
      </c>
      <c r="L13" s="275">
        <v>0</v>
      </c>
      <c r="M13" s="275">
        <v>0</v>
      </c>
      <c r="N13" s="276">
        <f t="shared" ref="N13" si="21">SUM(G13:M13)</f>
        <v>1972.5</v>
      </c>
      <c r="O13" s="277"/>
      <c r="P13" s="278">
        <f t="shared" ref="P13" si="22">IF(F13=47.16,0,IF(F13&gt;47.16,K13*0.5,0))</f>
        <v>0</v>
      </c>
      <c r="Q13" s="278">
        <f t="shared" ref="Q13" si="23">G13+H13+I13+L13+P13+J13</f>
        <v>1972.5</v>
      </c>
      <c r="R13" s="278">
        <f t="shared" ref="R13" si="24">VLOOKUP(Q13,Tarifa1,1)</f>
        <v>248.04</v>
      </c>
      <c r="S13" s="278">
        <f t="shared" ref="S13" si="25">Q13-R13</f>
        <v>1724.46</v>
      </c>
      <c r="T13" s="279">
        <f t="shared" ref="T13" si="26">VLOOKUP(Q13,Tarifa1,3)</f>
        <v>6.4000000000000001E-2</v>
      </c>
      <c r="U13" s="278">
        <f t="shared" ref="U13" si="27">S13*T13</f>
        <v>110.36544000000001</v>
      </c>
      <c r="V13" s="278">
        <f t="shared" ref="V13" si="28">VLOOKUP(Q13,Tarifa1,2)</f>
        <v>4.76</v>
      </c>
      <c r="W13" s="278">
        <f t="shared" ref="W13" si="29">U13+V13</f>
        <v>115.12544000000001</v>
      </c>
      <c r="X13" s="278">
        <f t="shared" ref="X13" si="30">VLOOKUP(Q13,Credito1,2)</f>
        <v>191.23</v>
      </c>
      <c r="Y13" s="278">
        <f t="shared" ref="Y13" si="31">W13-X13</f>
        <v>-76.104559999999978</v>
      </c>
      <c r="Z13" s="280"/>
      <c r="AA13" s="276">
        <f t="shared" ref="AA13" si="32">-IF(Y13&gt;0,0,Y13)</f>
        <v>76.104559999999978</v>
      </c>
      <c r="AB13" s="276">
        <f t="shared" ref="AB13" si="33">IF(Y13&lt;0,0,Y13)</f>
        <v>0</v>
      </c>
      <c r="AC13" s="276">
        <v>0</v>
      </c>
      <c r="AD13" s="281">
        <v>0</v>
      </c>
      <c r="AE13" s="281">
        <v>0</v>
      </c>
      <c r="AF13" s="281">
        <v>0</v>
      </c>
      <c r="AG13" s="276">
        <f t="shared" ref="AG13" si="34">SUM(AB13:AF13)</f>
        <v>0</v>
      </c>
      <c r="AH13" s="276">
        <f t="shared" ref="AH13" si="35">N13+AA13-AG13</f>
        <v>2048.6045599999998</v>
      </c>
      <c r="AI13" s="111"/>
      <c r="AJ13" s="52"/>
      <c r="AK13" s="111"/>
      <c r="AL13" s="111"/>
    </row>
    <row r="14" spans="1:38" s="140" customFormat="1" ht="45" customHeight="1">
      <c r="A14" s="7"/>
      <c r="B14" s="108">
        <v>7</v>
      </c>
      <c r="C14" s="151" t="s">
        <v>301</v>
      </c>
      <c r="D14" s="152" t="s">
        <v>203</v>
      </c>
      <c r="E14" s="272">
        <v>15</v>
      </c>
      <c r="F14" s="273">
        <v>131.5</v>
      </c>
      <c r="G14" s="274">
        <f t="shared" ref="G14" si="36">E14*F14</f>
        <v>1972.5</v>
      </c>
      <c r="H14" s="275">
        <v>0</v>
      </c>
      <c r="I14" s="275">
        <f t="shared" ref="I14" si="37">H14</f>
        <v>0</v>
      </c>
      <c r="J14" s="275">
        <v>0</v>
      </c>
      <c r="K14" s="275">
        <v>0</v>
      </c>
      <c r="L14" s="275">
        <v>0</v>
      </c>
      <c r="M14" s="275">
        <v>0</v>
      </c>
      <c r="N14" s="276">
        <f t="shared" ref="N14" si="38">SUM(G14:M14)</f>
        <v>1972.5</v>
      </c>
      <c r="O14" s="277"/>
      <c r="P14" s="278">
        <f t="shared" ref="P14" si="39">IF(F14=47.16,0,IF(F14&gt;47.16,K14*0.5,0))</f>
        <v>0</v>
      </c>
      <c r="Q14" s="278">
        <f t="shared" ref="Q14" si="40">G14+H14+I14+L14+P14+J14</f>
        <v>1972.5</v>
      </c>
      <c r="R14" s="278">
        <f t="shared" ref="R14" si="41">VLOOKUP(Q14,Tarifa1,1)</f>
        <v>248.04</v>
      </c>
      <c r="S14" s="278">
        <f t="shared" ref="S14" si="42">Q14-R14</f>
        <v>1724.46</v>
      </c>
      <c r="T14" s="279">
        <f t="shared" ref="T14" si="43">VLOOKUP(Q14,Tarifa1,3)</f>
        <v>6.4000000000000001E-2</v>
      </c>
      <c r="U14" s="278">
        <f t="shared" ref="U14" si="44">S14*T14</f>
        <v>110.36544000000001</v>
      </c>
      <c r="V14" s="278">
        <f t="shared" ref="V14" si="45">VLOOKUP(Q14,Tarifa1,2)</f>
        <v>4.76</v>
      </c>
      <c r="W14" s="278">
        <f t="shared" ref="W14" si="46">U14+V14</f>
        <v>115.12544000000001</v>
      </c>
      <c r="X14" s="278">
        <f t="shared" ref="X14" si="47">VLOOKUP(Q14,Credito1,2)</f>
        <v>191.23</v>
      </c>
      <c r="Y14" s="278">
        <f t="shared" ref="Y14" si="48">W14-X14</f>
        <v>-76.104559999999978</v>
      </c>
      <c r="Z14" s="280"/>
      <c r="AA14" s="276">
        <f t="shared" ref="AA14" si="49">-IF(Y14&gt;0,0,Y14)</f>
        <v>76.104559999999978</v>
      </c>
      <c r="AB14" s="276">
        <f t="shared" ref="AB14" si="50">IF(Y14&lt;0,0,Y14)</f>
        <v>0</v>
      </c>
      <c r="AC14" s="276">
        <v>0</v>
      </c>
      <c r="AD14" s="281">
        <v>0</v>
      </c>
      <c r="AE14" s="281">
        <v>0</v>
      </c>
      <c r="AF14" s="281">
        <v>0</v>
      </c>
      <c r="AG14" s="276">
        <f t="shared" ref="AG14" si="51">SUM(AB14:AF14)</f>
        <v>0</v>
      </c>
      <c r="AH14" s="276">
        <f t="shared" ref="AH14" si="52">N14+AA14-AG14</f>
        <v>2048.6045599999998</v>
      </c>
      <c r="AI14" s="111"/>
      <c r="AJ14" s="52"/>
      <c r="AK14" s="111">
        <v>56</v>
      </c>
      <c r="AL14" s="111">
        <f>-AK14-AA14</f>
        <v>-132.10455999999999</v>
      </c>
    </row>
    <row r="15" spans="1:38" s="140" customFormat="1" ht="30" customHeight="1">
      <c r="A15" s="7"/>
      <c r="B15" s="108"/>
      <c r="C15" s="147"/>
      <c r="D15" s="148"/>
      <c r="E15" s="109"/>
      <c r="F15" s="142"/>
      <c r="G15" s="117"/>
      <c r="H15" s="110"/>
      <c r="I15" s="110"/>
      <c r="J15" s="110"/>
      <c r="K15" s="110"/>
      <c r="L15" s="110"/>
      <c r="M15" s="110"/>
      <c r="N15" s="209"/>
      <c r="O15" s="210"/>
      <c r="P15" s="211"/>
      <c r="Q15" s="211"/>
      <c r="R15" s="211"/>
      <c r="S15" s="211"/>
      <c r="T15" s="212"/>
      <c r="U15" s="211"/>
      <c r="V15" s="211"/>
      <c r="W15" s="211"/>
      <c r="X15" s="211"/>
      <c r="Y15" s="211"/>
      <c r="Z15" s="213"/>
      <c r="AA15" s="209"/>
      <c r="AB15" s="209"/>
      <c r="AC15" s="209"/>
      <c r="AD15" s="214"/>
      <c r="AE15" s="214"/>
      <c r="AF15" s="214"/>
      <c r="AG15" s="209"/>
      <c r="AH15" s="209"/>
      <c r="AI15" s="111"/>
      <c r="AJ15" s="52"/>
      <c r="AK15" s="111">
        <v>-125.33</v>
      </c>
      <c r="AL15" s="111">
        <f>-AK15-AA15</f>
        <v>125.33</v>
      </c>
    </row>
    <row r="16" spans="1:38" s="140" customFormat="1" ht="30" hidden="1" customHeight="1">
      <c r="A16" s="7"/>
      <c r="B16" s="245"/>
      <c r="C16" s="177"/>
      <c r="D16" s="178"/>
      <c r="E16" s="180"/>
      <c r="F16" s="246"/>
      <c r="G16" s="247"/>
      <c r="H16" s="248"/>
      <c r="I16" s="248"/>
      <c r="J16" s="248"/>
      <c r="K16" s="248"/>
      <c r="L16" s="248"/>
      <c r="M16" s="248"/>
      <c r="N16" s="250"/>
      <c r="O16" s="210"/>
      <c r="P16" s="251"/>
      <c r="Q16" s="251"/>
      <c r="R16" s="251"/>
      <c r="S16" s="251"/>
      <c r="T16" s="252"/>
      <c r="U16" s="251"/>
      <c r="V16" s="251"/>
      <c r="W16" s="251"/>
      <c r="X16" s="251"/>
      <c r="Y16" s="251"/>
      <c r="Z16" s="213"/>
      <c r="AA16" s="250"/>
      <c r="AB16" s="250"/>
      <c r="AC16" s="250"/>
      <c r="AD16" s="253"/>
      <c r="AE16" s="253"/>
      <c r="AF16" s="253"/>
      <c r="AG16" s="250"/>
      <c r="AH16" s="250"/>
      <c r="AI16" s="249"/>
      <c r="AJ16" s="52"/>
      <c r="AK16" s="249"/>
      <c r="AL16" s="249"/>
    </row>
    <row r="17" spans="1:38" s="140" customFormat="1">
      <c r="A17" s="7"/>
      <c r="B17" s="100"/>
      <c r="C17" s="115"/>
      <c r="D17" s="115"/>
      <c r="E17" s="100"/>
      <c r="F17" s="101"/>
      <c r="G17" s="118"/>
      <c r="H17" s="102"/>
      <c r="I17" s="102"/>
      <c r="J17" s="102"/>
      <c r="K17" s="102"/>
      <c r="L17" s="102"/>
      <c r="M17" s="102"/>
      <c r="N17" s="215"/>
      <c r="O17" s="216"/>
      <c r="P17" s="217"/>
      <c r="Q17" s="218"/>
      <c r="R17" s="218"/>
      <c r="S17" s="218"/>
      <c r="T17" s="218"/>
      <c r="U17" s="218"/>
      <c r="V17" s="218"/>
      <c r="W17" s="218"/>
      <c r="X17" s="218"/>
      <c r="Y17" s="218"/>
      <c r="Z17" s="219"/>
      <c r="AA17" s="215"/>
      <c r="AB17" s="215"/>
      <c r="AC17" s="215"/>
      <c r="AD17" s="215"/>
      <c r="AE17" s="215"/>
      <c r="AF17" s="215"/>
      <c r="AG17" s="215"/>
      <c r="AH17" s="220"/>
      <c r="AI17" s="105"/>
      <c r="AJ17" s="7"/>
      <c r="AK17" s="105"/>
      <c r="AL17" s="105"/>
    </row>
    <row r="18" spans="1:38" s="140" customFormat="1">
      <c r="A18" s="7"/>
      <c r="B18" s="93"/>
      <c r="C18" s="93"/>
      <c r="D18" s="93"/>
      <c r="E18" s="92"/>
      <c r="F18" s="93"/>
      <c r="G18" s="95"/>
      <c r="H18" s="95"/>
      <c r="I18" s="95"/>
      <c r="J18" s="95"/>
      <c r="K18" s="95"/>
      <c r="L18" s="95"/>
      <c r="M18" s="95"/>
      <c r="N18" s="221"/>
      <c r="O18" s="222"/>
      <c r="P18" s="223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98"/>
      <c r="AJ18" s="7"/>
      <c r="AK18" s="98"/>
      <c r="AL18" s="98"/>
    </row>
    <row r="19" spans="1:38" s="140" customFormat="1" ht="15.75" thickBot="1">
      <c r="A19" s="7"/>
      <c r="B19" s="788" t="s">
        <v>51</v>
      </c>
      <c r="C19" s="789"/>
      <c r="D19" s="789"/>
      <c r="E19" s="789"/>
      <c r="F19" s="790"/>
      <c r="G19" s="114">
        <f t="shared" ref="G19:N19" si="53">SUM(G8:G18)</f>
        <v>14340</v>
      </c>
      <c r="H19" s="114">
        <f t="shared" si="53"/>
        <v>0</v>
      </c>
      <c r="I19" s="114">
        <f t="shared" si="53"/>
        <v>0</v>
      </c>
      <c r="J19" s="114">
        <f t="shared" si="53"/>
        <v>0</v>
      </c>
      <c r="K19" s="114">
        <f t="shared" si="53"/>
        <v>0</v>
      </c>
      <c r="L19" s="114">
        <f t="shared" si="53"/>
        <v>0</v>
      </c>
      <c r="M19" s="114">
        <f t="shared" si="53"/>
        <v>0</v>
      </c>
      <c r="N19" s="182">
        <f t="shared" si="53"/>
        <v>14340</v>
      </c>
      <c r="O19" s="183"/>
      <c r="P19" s="184">
        <f t="shared" ref="P19:Y19" si="54">SUM(P8:P18)</f>
        <v>0</v>
      </c>
      <c r="Q19" s="184">
        <f t="shared" si="54"/>
        <v>14340</v>
      </c>
      <c r="R19" s="184" t="e">
        <f t="shared" si="54"/>
        <v>#N/A</v>
      </c>
      <c r="S19" s="184" t="e">
        <f t="shared" si="54"/>
        <v>#N/A</v>
      </c>
      <c r="T19" s="184" t="e">
        <f t="shared" si="54"/>
        <v>#N/A</v>
      </c>
      <c r="U19" s="184" t="e">
        <f t="shared" si="54"/>
        <v>#N/A</v>
      </c>
      <c r="V19" s="184" t="e">
        <f t="shared" si="54"/>
        <v>#N/A</v>
      </c>
      <c r="W19" s="184" t="e">
        <f t="shared" si="54"/>
        <v>#N/A</v>
      </c>
      <c r="X19" s="184" t="e">
        <f t="shared" si="54"/>
        <v>#N/A</v>
      </c>
      <c r="Y19" s="184" t="e">
        <f t="shared" si="54"/>
        <v>#N/A</v>
      </c>
      <c r="Z19" s="183"/>
      <c r="AA19" s="182">
        <f t="shared" ref="AA19:AH19" si="55">SUM(AA8:AA18)</f>
        <v>228.79367999999994</v>
      </c>
      <c r="AB19" s="182">
        <f t="shared" si="55"/>
        <v>143.83845600000001</v>
      </c>
      <c r="AC19" s="182">
        <f t="shared" si="55"/>
        <v>0</v>
      </c>
      <c r="AD19" s="182">
        <f t="shared" si="55"/>
        <v>0</v>
      </c>
      <c r="AE19" s="182">
        <f t="shared" si="55"/>
        <v>0</v>
      </c>
      <c r="AF19" s="182">
        <f t="shared" si="55"/>
        <v>0</v>
      </c>
      <c r="AG19" s="182">
        <f t="shared" si="55"/>
        <v>143.83845600000001</v>
      </c>
      <c r="AH19" s="182">
        <f t="shared" si="55"/>
        <v>14424.955223999999</v>
      </c>
      <c r="AI19" s="114"/>
      <c r="AJ19" s="7"/>
      <c r="AK19" s="114">
        <f t="shared" ref="AK19:AL19" si="56">SUM(AK8:AK18)</f>
        <v>184.81</v>
      </c>
      <c r="AL19" s="114">
        <f t="shared" si="56"/>
        <v>-182.57425599999999</v>
      </c>
    </row>
    <row r="20" spans="1:38" s="140" customFormat="1" ht="13.5" thickTop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7"/>
      <c r="AJ20" s="7"/>
      <c r="AK20" s="7"/>
      <c r="AL20" s="7"/>
    </row>
    <row r="23" spans="1:38">
      <c r="C23" s="52"/>
      <c r="D23" s="52"/>
    </row>
    <row r="24" spans="1:38">
      <c r="C24" s="52"/>
      <c r="D24" s="52"/>
    </row>
    <row r="25" spans="1:38">
      <c r="C25" s="52"/>
      <c r="D25" s="52"/>
    </row>
    <row r="27" spans="1:38">
      <c r="C27" s="144"/>
      <c r="D27" s="144"/>
    </row>
  </sheetData>
  <mergeCells count="6">
    <mergeCell ref="B19:F19"/>
    <mergeCell ref="B2:AH2"/>
    <mergeCell ref="B3:AH3"/>
    <mergeCell ref="G4:N4"/>
    <mergeCell ref="R4:W4"/>
    <mergeCell ref="AB4:AG4"/>
  </mergeCells>
  <pageMargins left="0.23622047244094491" right="0.23622047244094491" top="0.74803149606299213" bottom="0" header="0.31496062992125984" footer="0.31496062992125984"/>
  <pageSetup paperSize="5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58"/>
  <sheetViews>
    <sheetView showGridLines="0" topLeftCell="A10" zoomScale="71" zoomScaleNormal="71" workbookViewId="0">
      <selection activeCell="AI18" sqref="AI18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.85546875" style="7" customWidth="1"/>
    <col min="4" max="4" width="28.42578125" style="7" bestFit="1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8.85546875" style="159" bestFit="1" customWidth="1"/>
    <col min="28" max="28" width="11.42578125" style="159" bestFit="1" customWidth="1"/>
    <col min="29" max="29" width="11.28515625" style="159" hidden="1" customWidth="1"/>
    <col min="30" max="31" width="10.42578125" style="159" hidden="1" customWidth="1"/>
    <col min="32" max="32" width="15" style="159" bestFit="1" customWidth="1"/>
    <col min="33" max="33" width="13.42578125" style="159" customWidth="1"/>
    <col min="34" max="34" width="11.85546875" style="159" bestFit="1" customWidth="1"/>
    <col min="35" max="35" width="13.42578125" style="159" customWidth="1"/>
    <col min="36" max="36" width="42.855468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21" t="s">
        <v>81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E2" s="821"/>
      <c r="AF2" s="821"/>
      <c r="AG2" s="821"/>
      <c r="AH2" s="821"/>
      <c r="AI2" s="821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9" t="s">
        <v>2</v>
      </c>
      <c r="AC4" s="800"/>
      <c r="AD4" s="800"/>
      <c r="AE4" s="800"/>
      <c r="AF4" s="800"/>
      <c r="AG4" s="800"/>
      <c r="AH4" s="801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518</v>
      </c>
      <c r="AG5" s="153" t="s">
        <v>521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523</v>
      </c>
      <c r="AG6" s="155" t="s">
        <v>525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96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203"/>
      <c r="O7" s="204"/>
      <c r="P7" s="205"/>
      <c r="Q7" s="205"/>
      <c r="R7" s="205"/>
      <c r="S7" s="205"/>
      <c r="T7" s="205"/>
      <c r="U7" s="205"/>
      <c r="V7" s="205"/>
      <c r="W7" s="205"/>
      <c r="X7" s="205"/>
      <c r="Y7" s="206"/>
      <c r="Z7" s="207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30" customHeight="1">
      <c r="A8" s="7"/>
      <c r="B8" s="108">
        <v>1</v>
      </c>
      <c r="C8" s="147" t="s">
        <v>143</v>
      </c>
      <c r="D8" s="148" t="s">
        <v>144</v>
      </c>
      <c r="E8" s="109">
        <v>15</v>
      </c>
      <c r="F8" s="142">
        <v>380</v>
      </c>
      <c r="G8" s="117">
        <f t="shared" ref="G8" si="0">E8*F8</f>
        <v>5700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" si="1">SUM(G8:M8)</f>
        <v>5700</v>
      </c>
      <c r="O8" s="210"/>
      <c r="P8" s="211">
        <f t="shared" ref="P8" si="2">IF(F8=47.16,0,IF(F8&gt;47.16,K8*0.5,0))</f>
        <v>0</v>
      </c>
      <c r="Q8" s="211">
        <f t="shared" ref="Q8" si="3">G8+H8+I8+L8+P8+J8</f>
        <v>5700</v>
      </c>
      <c r="R8" s="211">
        <f t="shared" ref="R8" si="4">VLOOKUP(Q8,Tarifa1,1)</f>
        <v>5149.18</v>
      </c>
      <c r="S8" s="211">
        <f t="shared" ref="S8" si="5">Q8-R8</f>
        <v>550.81999999999971</v>
      </c>
      <c r="T8" s="212">
        <f t="shared" ref="T8" si="6">VLOOKUP(Q8,Tarifa1,3)</f>
        <v>0.21360000000000001</v>
      </c>
      <c r="U8" s="211">
        <f t="shared" ref="U8" si="7">S8*T8</f>
        <v>117.65515199999994</v>
      </c>
      <c r="V8" s="211">
        <f t="shared" ref="V8" si="8">VLOOKUP(Q8,Tarifa1,2)</f>
        <v>545.30499999999995</v>
      </c>
      <c r="W8" s="211">
        <f t="shared" ref="W8" si="9">U8+V8</f>
        <v>662.96015199999988</v>
      </c>
      <c r="X8" s="211">
        <f t="shared" ref="X8" si="10">VLOOKUP(Q8,Credito1,2)</f>
        <v>0</v>
      </c>
      <c r="Y8" s="211">
        <f t="shared" ref="Y8" si="11">W8-X8</f>
        <v>662.96015199999988</v>
      </c>
      <c r="Z8" s="213"/>
      <c r="AA8" s="209">
        <f t="shared" ref="AA8" si="12">-IF(Y8&gt;0,0,Y8)</f>
        <v>0</v>
      </c>
      <c r="AB8" s="209">
        <f t="shared" ref="AB8" si="13">IF(Y8&lt;0,0,Y8)</f>
        <v>662.96015199999988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662.96015199999988</v>
      </c>
      <c r="AI8" s="209">
        <f t="shared" ref="AI8" si="14">N8+AA8-AH8</f>
        <v>5037.0398480000003</v>
      </c>
      <c r="AJ8" s="111"/>
      <c r="AK8" s="52"/>
      <c r="AL8" s="111">
        <v>940</v>
      </c>
      <c r="AM8" s="111">
        <f>AB8-AL8</f>
        <v>-277.03984800000012</v>
      </c>
    </row>
    <row r="9" spans="1:39" s="140" customFormat="1" ht="30" hidden="1" customHeight="1">
      <c r="A9" s="7"/>
      <c r="B9" s="108">
        <v>2</v>
      </c>
      <c r="C9" s="147"/>
      <c r="D9" s="181"/>
      <c r="E9" s="109"/>
      <c r="F9" s="142"/>
      <c r="G9" s="117"/>
      <c r="H9" s="110"/>
      <c r="I9" s="110"/>
      <c r="J9" s="110"/>
      <c r="K9" s="110"/>
      <c r="L9" s="110"/>
      <c r="M9" s="110"/>
      <c r="N9" s="209"/>
      <c r="O9" s="210"/>
      <c r="P9" s="211"/>
      <c r="Q9" s="211"/>
      <c r="R9" s="211"/>
      <c r="S9" s="211"/>
      <c r="T9" s="212"/>
      <c r="U9" s="211"/>
      <c r="V9" s="211"/>
      <c r="W9" s="211"/>
      <c r="X9" s="211"/>
      <c r="Y9" s="211"/>
      <c r="Z9" s="213"/>
      <c r="AA9" s="209"/>
      <c r="AB9" s="209"/>
      <c r="AC9" s="209"/>
      <c r="AD9" s="214"/>
      <c r="AE9" s="214"/>
      <c r="AF9" s="214"/>
      <c r="AG9" s="214"/>
      <c r="AH9" s="209"/>
      <c r="AI9" s="209"/>
      <c r="AJ9" s="111"/>
      <c r="AK9" s="52"/>
      <c r="AL9" s="111">
        <v>4.1399999999999864</v>
      </c>
      <c r="AM9" s="111">
        <f>AB9-AL9</f>
        <v>-4.1399999999999864</v>
      </c>
    </row>
    <row r="10" spans="1:39" s="140" customFormat="1" ht="30" customHeight="1">
      <c r="A10" s="7"/>
      <c r="B10" s="108">
        <v>2</v>
      </c>
      <c r="C10" s="147" t="s">
        <v>192</v>
      </c>
      <c r="D10" s="148" t="s">
        <v>193</v>
      </c>
      <c r="E10" s="109">
        <v>15</v>
      </c>
      <c r="F10" s="142">
        <v>206</v>
      </c>
      <c r="G10" s="117">
        <f t="shared" ref="G10:G19" si="15">E10*F10</f>
        <v>3090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ref="N10:N19" si="16">SUM(G10:M10)</f>
        <v>3090</v>
      </c>
      <c r="O10" s="210"/>
      <c r="P10" s="211">
        <f t="shared" ref="P10:P19" si="17">IF(F10=47.16,0,IF(F10&gt;47.16,K10*0.5,0))</f>
        <v>0</v>
      </c>
      <c r="Q10" s="211">
        <f t="shared" ref="Q10:Q19" si="18">G10+H10+I10+L10+P10+J10</f>
        <v>3090</v>
      </c>
      <c r="R10" s="211">
        <f t="shared" ref="R10:R19" si="19">VLOOKUP(Q10,Tarifa1,1)</f>
        <v>2105.21</v>
      </c>
      <c r="S10" s="211">
        <f t="shared" ref="S10:S19" si="20">Q10-R10</f>
        <v>984.79</v>
      </c>
      <c r="T10" s="212">
        <f t="shared" ref="T10:T19" si="21">VLOOKUP(Q10,Tarifa1,3)</f>
        <v>0.10879999999999999</v>
      </c>
      <c r="U10" s="211">
        <f t="shared" ref="U10:U19" si="22">S10*T10</f>
        <v>107.145152</v>
      </c>
      <c r="V10" s="211">
        <f t="shared" ref="V10:V19" si="23">VLOOKUP(Q10,Tarifa1,2)</f>
        <v>123.62</v>
      </c>
      <c r="W10" s="211">
        <f t="shared" ref="W10:W19" si="24">U10+V10</f>
        <v>230.765152</v>
      </c>
      <c r="X10" s="211">
        <f t="shared" ref="X10:X19" si="25">VLOOKUP(Q10,Credito1,2)</f>
        <v>147.315</v>
      </c>
      <c r="Y10" s="211">
        <f t="shared" ref="Y10:Y19" si="26">W10-X10</f>
        <v>83.450152000000003</v>
      </c>
      <c r="Z10" s="213"/>
      <c r="AA10" s="209">
        <f t="shared" ref="AA10:AA19" si="27">-IF(Y10&gt;0,0,Y10)</f>
        <v>0</v>
      </c>
      <c r="AB10" s="209">
        <f t="shared" ref="AB10:AB19" si="28">IF(Y10&lt;0,0,Y10)</f>
        <v>83.450152000000003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 t="shared" ref="AH10:AH24" si="29">SUM(AB10:AG10)</f>
        <v>83.450152000000003</v>
      </c>
      <c r="AI10" s="209">
        <f t="shared" ref="AI10:AI19" si="30">N10+AA10-AH10</f>
        <v>3006.5498480000001</v>
      </c>
      <c r="AJ10" s="111"/>
      <c r="AK10" s="52"/>
      <c r="AL10" s="111">
        <v>-132.51</v>
      </c>
      <c r="AM10" s="111">
        <f>-AL10-AA10</f>
        <v>132.51</v>
      </c>
    </row>
    <row r="11" spans="1:39" s="140" customFormat="1" ht="30" customHeight="1">
      <c r="A11" s="7"/>
      <c r="B11" s="108">
        <v>3</v>
      </c>
      <c r="C11" s="147" t="s">
        <v>194</v>
      </c>
      <c r="D11" s="148" t="s">
        <v>193</v>
      </c>
      <c r="E11" s="109">
        <v>15</v>
      </c>
      <c r="F11" s="142">
        <v>206</v>
      </c>
      <c r="G11" s="117">
        <f t="shared" si="15"/>
        <v>3090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6"/>
        <v>3090</v>
      </c>
      <c r="O11" s="210"/>
      <c r="P11" s="211">
        <f t="shared" si="17"/>
        <v>0</v>
      </c>
      <c r="Q11" s="211">
        <f t="shared" si="18"/>
        <v>3090</v>
      </c>
      <c r="R11" s="211">
        <f t="shared" si="19"/>
        <v>2105.21</v>
      </c>
      <c r="S11" s="211">
        <f t="shared" si="20"/>
        <v>984.79</v>
      </c>
      <c r="T11" s="212">
        <f t="shared" si="21"/>
        <v>0.10879999999999999</v>
      </c>
      <c r="U11" s="211">
        <f t="shared" si="22"/>
        <v>107.145152</v>
      </c>
      <c r="V11" s="211">
        <f t="shared" si="23"/>
        <v>123.62</v>
      </c>
      <c r="W11" s="211">
        <f t="shared" si="24"/>
        <v>230.765152</v>
      </c>
      <c r="X11" s="211">
        <f t="shared" si="25"/>
        <v>147.315</v>
      </c>
      <c r="Y11" s="211">
        <f t="shared" si="26"/>
        <v>83.450152000000003</v>
      </c>
      <c r="Z11" s="213"/>
      <c r="AA11" s="209">
        <f t="shared" si="27"/>
        <v>0</v>
      </c>
      <c r="AB11" s="209">
        <f t="shared" si="28"/>
        <v>83.450152000000003</v>
      </c>
      <c r="AC11" s="209">
        <v>0</v>
      </c>
      <c r="AD11" s="214">
        <v>0</v>
      </c>
      <c r="AE11" s="214">
        <v>0</v>
      </c>
      <c r="AF11" s="214">
        <v>0</v>
      </c>
      <c r="AG11" s="214">
        <v>483.48</v>
      </c>
      <c r="AH11" s="209">
        <f t="shared" si="29"/>
        <v>566.93015200000002</v>
      </c>
      <c r="AI11" s="209">
        <f t="shared" si="30"/>
        <v>2523.0698480000001</v>
      </c>
      <c r="AJ11" s="111"/>
      <c r="AK11" s="52"/>
      <c r="AL11" s="111">
        <v>73</v>
      </c>
      <c r="AM11" s="111">
        <f>AB11-AL11</f>
        <v>10.450152000000003</v>
      </c>
    </row>
    <row r="12" spans="1:39" s="140" customFormat="1" ht="30" customHeight="1">
      <c r="A12" s="7"/>
      <c r="B12" s="108">
        <v>4</v>
      </c>
      <c r="C12" s="147" t="s">
        <v>325</v>
      </c>
      <c r="D12" s="148" t="s">
        <v>193</v>
      </c>
      <c r="E12" s="109">
        <v>15</v>
      </c>
      <c r="F12" s="142">
        <v>206</v>
      </c>
      <c r="G12" s="117">
        <f t="shared" ref="G12" si="31">E12*F12</f>
        <v>3090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209">
        <f t="shared" ref="N12" si="32">SUM(G12:M12)</f>
        <v>3090</v>
      </c>
      <c r="O12" s="210"/>
      <c r="P12" s="211">
        <f t="shared" ref="P12" si="33">IF(F12=47.16,0,IF(F12&gt;47.16,K12*0.5,0))</f>
        <v>0</v>
      </c>
      <c r="Q12" s="211">
        <f t="shared" ref="Q12" si="34">G12+H12+I12+L12+P12+J12</f>
        <v>3090</v>
      </c>
      <c r="R12" s="211">
        <f t="shared" ref="R12" si="35">VLOOKUP(Q12,Tarifa1,1)</f>
        <v>2105.21</v>
      </c>
      <c r="S12" s="211">
        <f t="shared" ref="S12" si="36">Q12-R12</f>
        <v>984.79</v>
      </c>
      <c r="T12" s="212">
        <f t="shared" ref="T12" si="37">VLOOKUP(Q12,Tarifa1,3)</f>
        <v>0.10879999999999999</v>
      </c>
      <c r="U12" s="211">
        <f t="shared" ref="U12" si="38">S12*T12</f>
        <v>107.145152</v>
      </c>
      <c r="V12" s="211">
        <f t="shared" ref="V12" si="39">VLOOKUP(Q12,Tarifa1,2)</f>
        <v>123.62</v>
      </c>
      <c r="W12" s="211">
        <f t="shared" ref="W12" si="40">U12+V12</f>
        <v>230.765152</v>
      </c>
      <c r="X12" s="211">
        <f t="shared" ref="X12" si="41">VLOOKUP(Q12,Credito1,2)</f>
        <v>147.315</v>
      </c>
      <c r="Y12" s="211">
        <f t="shared" ref="Y12" si="42">W12-X12</f>
        <v>83.450152000000003</v>
      </c>
      <c r="Z12" s="213"/>
      <c r="AA12" s="209">
        <f t="shared" ref="AA12" si="43">-IF(Y12&gt;0,0,Y12)</f>
        <v>0</v>
      </c>
      <c r="AB12" s="209">
        <f t="shared" ref="AB12" si="44">IF(Y12&lt;0,0,Y12)</f>
        <v>83.450152000000003</v>
      </c>
      <c r="AC12" s="209">
        <v>0</v>
      </c>
      <c r="AD12" s="214">
        <v>0</v>
      </c>
      <c r="AE12" s="214">
        <v>0</v>
      </c>
      <c r="AF12" s="214">
        <v>0</v>
      </c>
      <c r="AG12" s="214">
        <v>483.48</v>
      </c>
      <c r="AH12" s="209">
        <f t="shared" si="29"/>
        <v>566.93015200000002</v>
      </c>
      <c r="AI12" s="209">
        <f t="shared" ref="AI12" si="45">N12+AA12-AH12</f>
        <v>2523.0698480000001</v>
      </c>
      <c r="AJ12" s="111"/>
      <c r="AK12" s="52"/>
      <c r="AL12" s="111"/>
      <c r="AM12" s="111"/>
    </row>
    <row r="13" spans="1:39" s="140" customFormat="1" ht="30" customHeight="1">
      <c r="A13" s="7"/>
      <c r="B13" s="108">
        <v>5</v>
      </c>
      <c r="C13" s="147" t="s">
        <v>195</v>
      </c>
      <c r="D13" s="148" t="s">
        <v>196</v>
      </c>
      <c r="E13" s="109">
        <v>15</v>
      </c>
      <c r="F13" s="142">
        <v>167</v>
      </c>
      <c r="G13" s="117">
        <f t="shared" si="15"/>
        <v>2505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si="16"/>
        <v>2505</v>
      </c>
      <c r="O13" s="210"/>
      <c r="P13" s="211">
        <f t="shared" si="17"/>
        <v>0</v>
      </c>
      <c r="Q13" s="211">
        <f t="shared" si="18"/>
        <v>2505</v>
      </c>
      <c r="R13" s="211">
        <f t="shared" si="19"/>
        <v>2105.21</v>
      </c>
      <c r="S13" s="211">
        <f t="shared" si="20"/>
        <v>399.78999999999996</v>
      </c>
      <c r="T13" s="212">
        <f t="shared" si="21"/>
        <v>0.10879999999999999</v>
      </c>
      <c r="U13" s="211">
        <f t="shared" si="22"/>
        <v>43.497151999999993</v>
      </c>
      <c r="V13" s="211">
        <f t="shared" si="23"/>
        <v>123.62</v>
      </c>
      <c r="W13" s="211">
        <f t="shared" si="24"/>
        <v>167.117152</v>
      </c>
      <c r="X13" s="211">
        <f t="shared" si="25"/>
        <v>162.435</v>
      </c>
      <c r="Y13" s="211">
        <f t="shared" si="26"/>
        <v>4.6821520000000021</v>
      </c>
      <c r="Z13" s="213"/>
      <c r="AA13" s="209">
        <f t="shared" si="27"/>
        <v>0</v>
      </c>
      <c r="AB13" s="209">
        <f t="shared" si="28"/>
        <v>4.6821520000000021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29"/>
        <v>4.6821520000000021</v>
      </c>
      <c r="AI13" s="209">
        <f t="shared" si="30"/>
        <v>2500.3178480000001</v>
      </c>
      <c r="AJ13" s="111"/>
      <c r="AK13" s="52"/>
      <c r="AL13" s="111">
        <v>56</v>
      </c>
      <c r="AM13" s="111">
        <f t="shared" ref="AM13:AM24" si="46">-AL13-AA13</f>
        <v>-56</v>
      </c>
    </row>
    <row r="14" spans="1:39" s="140" customFormat="1" ht="58.5" customHeight="1">
      <c r="A14" s="7"/>
      <c r="B14" s="108">
        <v>6</v>
      </c>
      <c r="C14" s="147" t="s">
        <v>197</v>
      </c>
      <c r="D14" s="148" t="s">
        <v>196</v>
      </c>
      <c r="E14" s="109">
        <v>15</v>
      </c>
      <c r="F14" s="142">
        <v>167</v>
      </c>
      <c r="G14" s="117">
        <f t="shared" si="15"/>
        <v>2505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209">
        <f t="shared" si="16"/>
        <v>2505</v>
      </c>
      <c r="O14" s="210"/>
      <c r="P14" s="211">
        <f t="shared" si="17"/>
        <v>0</v>
      </c>
      <c r="Q14" s="211">
        <f t="shared" si="18"/>
        <v>2505</v>
      </c>
      <c r="R14" s="211">
        <f t="shared" si="19"/>
        <v>2105.21</v>
      </c>
      <c r="S14" s="211">
        <f t="shared" si="20"/>
        <v>399.78999999999996</v>
      </c>
      <c r="T14" s="212">
        <f t="shared" si="21"/>
        <v>0.10879999999999999</v>
      </c>
      <c r="U14" s="211">
        <f t="shared" si="22"/>
        <v>43.497151999999993</v>
      </c>
      <c r="V14" s="211">
        <f t="shared" si="23"/>
        <v>123.62</v>
      </c>
      <c r="W14" s="211">
        <f t="shared" si="24"/>
        <v>167.117152</v>
      </c>
      <c r="X14" s="211">
        <f t="shared" si="25"/>
        <v>162.435</v>
      </c>
      <c r="Y14" s="211">
        <f t="shared" si="26"/>
        <v>4.6821520000000021</v>
      </c>
      <c r="Z14" s="213"/>
      <c r="AA14" s="209">
        <f t="shared" si="27"/>
        <v>0</v>
      </c>
      <c r="AB14" s="209">
        <f t="shared" si="28"/>
        <v>4.6821520000000021</v>
      </c>
      <c r="AC14" s="209">
        <v>0</v>
      </c>
      <c r="AD14" s="214">
        <v>0</v>
      </c>
      <c r="AE14" s="214">
        <v>0</v>
      </c>
      <c r="AF14" s="214">
        <v>0</v>
      </c>
      <c r="AG14" s="214">
        <v>0</v>
      </c>
      <c r="AH14" s="209">
        <f t="shared" si="29"/>
        <v>4.6821520000000021</v>
      </c>
      <c r="AI14" s="209">
        <f t="shared" si="30"/>
        <v>2500.3178480000001</v>
      </c>
      <c r="AJ14" s="111"/>
      <c r="AK14" s="52"/>
      <c r="AL14" s="111">
        <v>56</v>
      </c>
      <c r="AM14" s="111">
        <f t="shared" si="46"/>
        <v>-56</v>
      </c>
    </row>
    <row r="15" spans="1:39" s="140" customFormat="1" ht="30" customHeight="1">
      <c r="A15" s="7"/>
      <c r="B15" s="108">
        <v>7</v>
      </c>
      <c r="C15" s="147" t="s">
        <v>198</v>
      </c>
      <c r="D15" s="148" t="s">
        <v>196</v>
      </c>
      <c r="E15" s="109">
        <v>15</v>
      </c>
      <c r="F15" s="142">
        <v>167</v>
      </c>
      <c r="G15" s="117">
        <f t="shared" si="15"/>
        <v>2505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6"/>
        <v>2505</v>
      </c>
      <c r="O15" s="210"/>
      <c r="P15" s="211">
        <f t="shared" si="17"/>
        <v>0</v>
      </c>
      <c r="Q15" s="211">
        <f t="shared" si="18"/>
        <v>2505</v>
      </c>
      <c r="R15" s="211">
        <f t="shared" si="19"/>
        <v>2105.21</v>
      </c>
      <c r="S15" s="211">
        <f t="shared" si="20"/>
        <v>399.78999999999996</v>
      </c>
      <c r="T15" s="212">
        <f t="shared" si="21"/>
        <v>0.10879999999999999</v>
      </c>
      <c r="U15" s="211">
        <f t="shared" si="22"/>
        <v>43.497151999999993</v>
      </c>
      <c r="V15" s="211">
        <f t="shared" si="23"/>
        <v>123.62</v>
      </c>
      <c r="W15" s="211">
        <f t="shared" si="24"/>
        <v>167.117152</v>
      </c>
      <c r="X15" s="211">
        <f t="shared" si="25"/>
        <v>162.435</v>
      </c>
      <c r="Y15" s="211">
        <f t="shared" si="26"/>
        <v>4.6821520000000021</v>
      </c>
      <c r="Z15" s="213"/>
      <c r="AA15" s="209">
        <f t="shared" si="27"/>
        <v>0</v>
      </c>
      <c r="AB15" s="209">
        <f t="shared" si="28"/>
        <v>4.6821520000000021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 t="shared" si="29"/>
        <v>4.6821520000000021</v>
      </c>
      <c r="AI15" s="209">
        <f t="shared" si="30"/>
        <v>2500.3178480000001</v>
      </c>
      <c r="AJ15" s="111"/>
      <c r="AK15" s="52"/>
      <c r="AL15" s="111">
        <v>-132.51</v>
      </c>
      <c r="AM15" s="111">
        <f t="shared" si="46"/>
        <v>132.51</v>
      </c>
    </row>
    <row r="16" spans="1:39" s="140" customFormat="1" ht="30" customHeight="1">
      <c r="A16" s="7"/>
      <c r="B16" s="108">
        <v>8</v>
      </c>
      <c r="C16" s="147" t="s">
        <v>533</v>
      </c>
      <c r="D16" s="148" t="s">
        <v>196</v>
      </c>
      <c r="E16" s="109">
        <v>15</v>
      </c>
      <c r="F16" s="142">
        <v>167</v>
      </c>
      <c r="G16" s="117">
        <f t="shared" si="15"/>
        <v>2505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6"/>
        <v>2505</v>
      </c>
      <c r="O16" s="210"/>
      <c r="P16" s="211">
        <f t="shared" si="17"/>
        <v>0</v>
      </c>
      <c r="Q16" s="211">
        <f t="shared" si="18"/>
        <v>2505</v>
      </c>
      <c r="R16" s="211">
        <f t="shared" si="19"/>
        <v>2105.21</v>
      </c>
      <c r="S16" s="211">
        <f t="shared" si="20"/>
        <v>399.78999999999996</v>
      </c>
      <c r="T16" s="212">
        <f t="shared" si="21"/>
        <v>0.10879999999999999</v>
      </c>
      <c r="U16" s="211">
        <f t="shared" si="22"/>
        <v>43.497151999999993</v>
      </c>
      <c r="V16" s="211">
        <f t="shared" si="23"/>
        <v>123.62</v>
      </c>
      <c r="W16" s="211">
        <f t="shared" si="24"/>
        <v>167.117152</v>
      </c>
      <c r="X16" s="211">
        <f t="shared" si="25"/>
        <v>162.435</v>
      </c>
      <c r="Y16" s="211">
        <f t="shared" si="26"/>
        <v>4.6821520000000021</v>
      </c>
      <c r="Z16" s="213"/>
      <c r="AA16" s="209">
        <f t="shared" si="27"/>
        <v>0</v>
      </c>
      <c r="AB16" s="209">
        <f t="shared" si="28"/>
        <v>4.6821520000000021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 t="shared" si="29"/>
        <v>4.6821520000000021</v>
      </c>
      <c r="AI16" s="209">
        <f t="shared" si="30"/>
        <v>2500.3178480000001</v>
      </c>
      <c r="AJ16" s="111"/>
      <c r="AK16" s="52"/>
      <c r="AL16" s="111"/>
      <c r="AM16" s="111"/>
    </row>
    <row r="17" spans="1:39" s="140" customFormat="1" ht="30" customHeight="1">
      <c r="A17" s="7"/>
      <c r="B17" s="108">
        <v>9</v>
      </c>
      <c r="C17" s="147" t="s">
        <v>200</v>
      </c>
      <c r="D17" s="148" t="s">
        <v>196</v>
      </c>
      <c r="E17" s="109">
        <v>15</v>
      </c>
      <c r="F17" s="142">
        <v>167</v>
      </c>
      <c r="G17" s="117">
        <f t="shared" si="15"/>
        <v>2505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6"/>
        <v>2505</v>
      </c>
      <c r="O17" s="210"/>
      <c r="P17" s="211">
        <f t="shared" si="17"/>
        <v>0</v>
      </c>
      <c r="Q17" s="211">
        <f t="shared" si="18"/>
        <v>2505</v>
      </c>
      <c r="R17" s="211">
        <f t="shared" si="19"/>
        <v>2105.21</v>
      </c>
      <c r="S17" s="211">
        <f t="shared" si="20"/>
        <v>399.78999999999996</v>
      </c>
      <c r="T17" s="212">
        <f t="shared" si="21"/>
        <v>0.10879999999999999</v>
      </c>
      <c r="U17" s="211">
        <f t="shared" si="22"/>
        <v>43.497151999999993</v>
      </c>
      <c r="V17" s="211">
        <f t="shared" si="23"/>
        <v>123.62</v>
      </c>
      <c r="W17" s="211">
        <f t="shared" si="24"/>
        <v>167.117152</v>
      </c>
      <c r="X17" s="211">
        <f t="shared" si="25"/>
        <v>162.435</v>
      </c>
      <c r="Y17" s="211">
        <f t="shared" si="26"/>
        <v>4.6821520000000021</v>
      </c>
      <c r="Z17" s="213"/>
      <c r="AA17" s="209">
        <f t="shared" si="27"/>
        <v>0</v>
      </c>
      <c r="AB17" s="209">
        <f t="shared" si="28"/>
        <v>4.6821520000000021</v>
      </c>
      <c r="AC17" s="209">
        <v>0</v>
      </c>
      <c r="AD17" s="214">
        <v>0</v>
      </c>
      <c r="AE17" s="214">
        <v>0</v>
      </c>
      <c r="AF17" s="214">
        <v>0</v>
      </c>
      <c r="AG17" s="214">
        <v>0</v>
      </c>
      <c r="AH17" s="209">
        <f t="shared" si="29"/>
        <v>4.6821520000000021</v>
      </c>
      <c r="AI17" s="209">
        <f t="shared" si="30"/>
        <v>2500.3178480000001</v>
      </c>
      <c r="AJ17" s="111"/>
      <c r="AK17" s="52"/>
      <c r="AL17" s="111"/>
      <c r="AM17" s="111"/>
    </row>
    <row r="18" spans="1:39" s="140" customFormat="1" ht="30" customHeight="1">
      <c r="A18" s="7"/>
      <c r="B18" s="108">
        <v>10</v>
      </c>
      <c r="C18" s="147" t="s">
        <v>201</v>
      </c>
      <c r="D18" s="148" t="s">
        <v>196</v>
      </c>
      <c r="E18" s="109">
        <v>14</v>
      </c>
      <c r="F18" s="142">
        <v>167</v>
      </c>
      <c r="G18" s="117">
        <f t="shared" si="15"/>
        <v>2338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6"/>
        <v>2338</v>
      </c>
      <c r="O18" s="210"/>
      <c r="P18" s="211">
        <f t="shared" si="17"/>
        <v>0</v>
      </c>
      <c r="Q18" s="211">
        <f t="shared" si="18"/>
        <v>2338</v>
      </c>
      <c r="R18" s="211">
        <f t="shared" si="19"/>
        <v>2105.21</v>
      </c>
      <c r="S18" s="211">
        <f t="shared" si="20"/>
        <v>232.78999999999996</v>
      </c>
      <c r="T18" s="212">
        <f t="shared" si="21"/>
        <v>0.10879999999999999</v>
      </c>
      <c r="U18" s="211">
        <f t="shared" si="22"/>
        <v>25.327551999999994</v>
      </c>
      <c r="V18" s="211">
        <f t="shared" si="23"/>
        <v>123.62</v>
      </c>
      <c r="W18" s="211">
        <f t="shared" si="24"/>
        <v>148.947552</v>
      </c>
      <c r="X18" s="211">
        <f t="shared" si="25"/>
        <v>177.11500000000001</v>
      </c>
      <c r="Y18" s="211">
        <f t="shared" si="26"/>
        <v>-28.167448000000007</v>
      </c>
      <c r="Z18" s="213"/>
      <c r="AA18" s="209">
        <f t="shared" si="27"/>
        <v>28.167448000000007</v>
      </c>
      <c r="AB18" s="209">
        <f t="shared" si="28"/>
        <v>0</v>
      </c>
      <c r="AC18" s="209">
        <v>0</v>
      </c>
      <c r="AD18" s="214">
        <v>0</v>
      </c>
      <c r="AE18" s="214">
        <v>0</v>
      </c>
      <c r="AF18" s="214">
        <v>0</v>
      </c>
      <c r="AG18" s="214">
        <v>0</v>
      </c>
      <c r="AH18" s="209">
        <f t="shared" si="29"/>
        <v>0</v>
      </c>
      <c r="AI18" s="209">
        <f t="shared" si="30"/>
        <v>2366.1674480000001</v>
      </c>
      <c r="AJ18" s="111"/>
      <c r="AK18" s="52"/>
      <c r="AL18" s="111">
        <v>56</v>
      </c>
      <c r="AM18" s="111">
        <f t="shared" si="46"/>
        <v>-84.167448000000007</v>
      </c>
    </row>
    <row r="19" spans="1:39" s="140" customFormat="1" ht="30" customHeight="1">
      <c r="A19" s="7"/>
      <c r="B19" s="108">
        <v>11</v>
      </c>
      <c r="C19" s="147" t="s">
        <v>215</v>
      </c>
      <c r="D19" s="148" t="s">
        <v>196</v>
      </c>
      <c r="E19" s="109">
        <v>15</v>
      </c>
      <c r="F19" s="142">
        <v>167</v>
      </c>
      <c r="G19" s="117">
        <f t="shared" si="15"/>
        <v>2505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209">
        <f t="shared" si="16"/>
        <v>2505</v>
      </c>
      <c r="O19" s="210"/>
      <c r="P19" s="211">
        <f t="shared" si="17"/>
        <v>0</v>
      </c>
      <c r="Q19" s="211">
        <f t="shared" si="18"/>
        <v>2505</v>
      </c>
      <c r="R19" s="211">
        <f t="shared" si="19"/>
        <v>2105.21</v>
      </c>
      <c r="S19" s="211">
        <f t="shared" si="20"/>
        <v>399.78999999999996</v>
      </c>
      <c r="T19" s="212">
        <f t="shared" si="21"/>
        <v>0.10879999999999999</v>
      </c>
      <c r="U19" s="211">
        <f t="shared" si="22"/>
        <v>43.497151999999993</v>
      </c>
      <c r="V19" s="211">
        <f t="shared" si="23"/>
        <v>123.62</v>
      </c>
      <c r="W19" s="211">
        <f t="shared" si="24"/>
        <v>167.117152</v>
      </c>
      <c r="X19" s="211">
        <f t="shared" si="25"/>
        <v>162.435</v>
      </c>
      <c r="Y19" s="211">
        <f t="shared" si="26"/>
        <v>4.6821520000000021</v>
      </c>
      <c r="Z19" s="213"/>
      <c r="AA19" s="209">
        <f t="shared" si="27"/>
        <v>0</v>
      </c>
      <c r="AB19" s="209">
        <f t="shared" si="28"/>
        <v>4.6821520000000021</v>
      </c>
      <c r="AC19" s="209">
        <v>0</v>
      </c>
      <c r="AD19" s="214">
        <v>0</v>
      </c>
      <c r="AE19" s="214">
        <v>0</v>
      </c>
      <c r="AF19" s="214">
        <v>0</v>
      </c>
      <c r="AG19" s="214">
        <v>0</v>
      </c>
      <c r="AH19" s="209">
        <f t="shared" si="29"/>
        <v>4.6821520000000021</v>
      </c>
      <c r="AI19" s="209">
        <f t="shared" si="30"/>
        <v>2500.3178480000001</v>
      </c>
      <c r="AJ19" s="111"/>
      <c r="AK19" s="52"/>
      <c r="AL19" s="111"/>
      <c r="AM19" s="111"/>
    </row>
    <row r="20" spans="1:39" s="140" customFormat="1" ht="30" customHeight="1">
      <c r="A20" s="7"/>
      <c r="B20" s="108">
        <v>12</v>
      </c>
      <c r="C20" s="147" t="s">
        <v>326</v>
      </c>
      <c r="D20" s="148" t="s">
        <v>196</v>
      </c>
      <c r="E20" s="109">
        <v>15</v>
      </c>
      <c r="F20" s="142">
        <v>167</v>
      </c>
      <c r="G20" s="117">
        <f t="shared" ref="G20:G24" si="47">E20*F20</f>
        <v>2505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209">
        <f t="shared" ref="N20:N24" si="48">SUM(G20:M20)</f>
        <v>2505</v>
      </c>
      <c r="O20" s="210"/>
      <c r="P20" s="211">
        <f t="shared" ref="P20:P24" si="49">IF(F20=47.16,0,IF(F20&gt;47.16,K20*0.5,0))</f>
        <v>0</v>
      </c>
      <c r="Q20" s="211">
        <f t="shared" ref="Q20:Q24" si="50">G20+H20+I20+L20+P20+J20</f>
        <v>2505</v>
      </c>
      <c r="R20" s="211">
        <f t="shared" ref="R20:R24" si="51">VLOOKUP(Q20,Tarifa1,1)</f>
        <v>2105.21</v>
      </c>
      <c r="S20" s="211">
        <f t="shared" ref="S20:S24" si="52">Q20-R20</f>
        <v>399.78999999999996</v>
      </c>
      <c r="T20" s="212">
        <f t="shared" ref="T20:T24" si="53">VLOOKUP(Q20,Tarifa1,3)</f>
        <v>0.10879999999999999</v>
      </c>
      <c r="U20" s="211">
        <f t="shared" ref="U20:U24" si="54">S20*T20</f>
        <v>43.497151999999993</v>
      </c>
      <c r="V20" s="211">
        <f t="shared" ref="V20:V24" si="55">VLOOKUP(Q20,Tarifa1,2)</f>
        <v>123.62</v>
      </c>
      <c r="W20" s="211">
        <f t="shared" ref="W20:W24" si="56">U20+V20</f>
        <v>167.117152</v>
      </c>
      <c r="X20" s="211">
        <f t="shared" ref="X20:X24" si="57">VLOOKUP(Q20,Credito1,2)</f>
        <v>162.435</v>
      </c>
      <c r="Y20" s="211">
        <f t="shared" ref="Y20:Y24" si="58">W20-X20</f>
        <v>4.6821520000000021</v>
      </c>
      <c r="Z20" s="213"/>
      <c r="AA20" s="209">
        <f t="shared" ref="AA20:AA24" si="59">-IF(Y20&gt;0,0,Y20)</f>
        <v>0</v>
      </c>
      <c r="AB20" s="209">
        <f t="shared" ref="AB20:AB24" si="60">IF(Y20&lt;0,0,Y20)</f>
        <v>4.6821520000000021</v>
      </c>
      <c r="AC20" s="209">
        <v>0</v>
      </c>
      <c r="AD20" s="214">
        <v>0</v>
      </c>
      <c r="AE20" s="214">
        <v>0</v>
      </c>
      <c r="AF20" s="214">
        <v>0</v>
      </c>
      <c r="AG20" s="214">
        <v>0</v>
      </c>
      <c r="AH20" s="209">
        <f t="shared" si="29"/>
        <v>4.6821520000000021</v>
      </c>
      <c r="AI20" s="209">
        <f t="shared" ref="AI20:AI24" si="61">N20+AA20-AH20</f>
        <v>2500.3178480000001</v>
      </c>
      <c r="AJ20" s="111"/>
      <c r="AK20" s="52"/>
      <c r="AL20" s="111"/>
      <c r="AM20" s="111"/>
    </row>
    <row r="21" spans="1:39" s="140" customFormat="1" ht="30" hidden="1" customHeight="1">
      <c r="A21" s="7"/>
      <c r="B21" s="108">
        <v>14</v>
      </c>
      <c r="C21" s="147"/>
      <c r="D21" s="148"/>
      <c r="E21" s="109"/>
      <c r="F21" s="142"/>
      <c r="G21" s="117"/>
      <c r="H21" s="110"/>
      <c r="I21" s="110"/>
      <c r="J21" s="110"/>
      <c r="K21" s="110"/>
      <c r="L21" s="110"/>
      <c r="M21" s="110"/>
      <c r="N21" s="209"/>
      <c r="O21" s="210"/>
      <c r="P21" s="211"/>
      <c r="Q21" s="211"/>
      <c r="R21" s="211"/>
      <c r="S21" s="211"/>
      <c r="T21" s="212"/>
      <c r="U21" s="211"/>
      <c r="V21" s="211"/>
      <c r="W21" s="211"/>
      <c r="X21" s="211"/>
      <c r="Y21" s="211"/>
      <c r="Z21" s="213"/>
      <c r="AA21" s="209"/>
      <c r="AB21" s="209"/>
      <c r="AC21" s="209"/>
      <c r="AD21" s="214"/>
      <c r="AE21" s="214"/>
      <c r="AF21" s="214"/>
      <c r="AG21" s="214"/>
      <c r="AH21" s="209">
        <f t="shared" si="29"/>
        <v>0</v>
      </c>
      <c r="AI21" s="209"/>
      <c r="AJ21" s="111"/>
      <c r="AK21" s="52"/>
      <c r="AL21" s="111"/>
      <c r="AM21" s="111"/>
    </row>
    <row r="22" spans="1:39" s="140" customFormat="1" ht="30" customHeight="1">
      <c r="A22" s="7"/>
      <c r="B22" s="108">
        <v>13</v>
      </c>
      <c r="C22" s="147" t="s">
        <v>517</v>
      </c>
      <c r="D22" s="148" t="s">
        <v>196</v>
      </c>
      <c r="E22" s="109">
        <v>15</v>
      </c>
      <c r="F22" s="142">
        <v>167</v>
      </c>
      <c r="G22" s="117">
        <f t="shared" si="47"/>
        <v>2505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09">
        <f t="shared" si="48"/>
        <v>2505</v>
      </c>
      <c r="O22" s="210"/>
      <c r="P22" s="211">
        <f t="shared" si="49"/>
        <v>0</v>
      </c>
      <c r="Q22" s="211">
        <f t="shared" si="50"/>
        <v>2505</v>
      </c>
      <c r="R22" s="211">
        <f t="shared" si="51"/>
        <v>2105.21</v>
      </c>
      <c r="S22" s="211">
        <f t="shared" si="52"/>
        <v>399.78999999999996</v>
      </c>
      <c r="T22" s="212">
        <f t="shared" si="53"/>
        <v>0.10879999999999999</v>
      </c>
      <c r="U22" s="211">
        <f t="shared" si="54"/>
        <v>43.497151999999993</v>
      </c>
      <c r="V22" s="211">
        <f t="shared" si="55"/>
        <v>123.62</v>
      </c>
      <c r="W22" s="211">
        <f t="shared" si="56"/>
        <v>167.117152</v>
      </c>
      <c r="X22" s="211">
        <f t="shared" si="57"/>
        <v>162.435</v>
      </c>
      <c r="Y22" s="211">
        <f t="shared" si="58"/>
        <v>4.6821520000000021</v>
      </c>
      <c r="Z22" s="213"/>
      <c r="AA22" s="209">
        <f t="shared" si="59"/>
        <v>0</v>
      </c>
      <c r="AB22" s="209">
        <f t="shared" si="60"/>
        <v>4.6821520000000021</v>
      </c>
      <c r="AC22" s="209">
        <v>0</v>
      </c>
      <c r="AD22" s="214">
        <v>0</v>
      </c>
      <c r="AE22" s="214">
        <v>0</v>
      </c>
      <c r="AF22" s="214">
        <v>0</v>
      </c>
      <c r="AG22" s="214">
        <v>0</v>
      </c>
      <c r="AH22" s="209">
        <f t="shared" si="29"/>
        <v>4.6821520000000021</v>
      </c>
      <c r="AI22" s="209">
        <f t="shared" si="61"/>
        <v>2500.3178480000001</v>
      </c>
      <c r="AJ22" s="111"/>
      <c r="AK22" s="52"/>
      <c r="AL22" s="111"/>
      <c r="AM22" s="111"/>
    </row>
    <row r="23" spans="1:39" s="140" customFormat="1" ht="30" customHeight="1">
      <c r="A23" s="7"/>
      <c r="B23" s="108">
        <v>14</v>
      </c>
      <c r="C23" s="147" t="s">
        <v>324</v>
      </c>
      <c r="D23" s="148" t="s">
        <v>196</v>
      </c>
      <c r="E23" s="109">
        <v>15</v>
      </c>
      <c r="F23" s="142">
        <v>167</v>
      </c>
      <c r="G23" s="117">
        <f t="shared" si="47"/>
        <v>2505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209">
        <f t="shared" si="48"/>
        <v>2505</v>
      </c>
      <c r="O23" s="210"/>
      <c r="P23" s="211">
        <f t="shared" si="49"/>
        <v>0</v>
      </c>
      <c r="Q23" s="211">
        <f t="shared" si="50"/>
        <v>2505</v>
      </c>
      <c r="R23" s="211">
        <f t="shared" si="51"/>
        <v>2105.21</v>
      </c>
      <c r="S23" s="211">
        <f t="shared" si="52"/>
        <v>399.78999999999996</v>
      </c>
      <c r="T23" s="212">
        <f t="shared" si="53"/>
        <v>0.10879999999999999</v>
      </c>
      <c r="U23" s="211">
        <f t="shared" si="54"/>
        <v>43.497151999999993</v>
      </c>
      <c r="V23" s="211">
        <f t="shared" si="55"/>
        <v>123.62</v>
      </c>
      <c r="W23" s="211">
        <f t="shared" si="56"/>
        <v>167.117152</v>
      </c>
      <c r="X23" s="211">
        <f t="shared" si="57"/>
        <v>162.435</v>
      </c>
      <c r="Y23" s="211">
        <f t="shared" si="58"/>
        <v>4.6821520000000021</v>
      </c>
      <c r="Z23" s="213"/>
      <c r="AA23" s="209">
        <f t="shared" si="59"/>
        <v>0</v>
      </c>
      <c r="AB23" s="209">
        <f t="shared" si="60"/>
        <v>4.6821520000000021</v>
      </c>
      <c r="AC23" s="209">
        <v>0</v>
      </c>
      <c r="AD23" s="214">
        <v>0</v>
      </c>
      <c r="AE23" s="214">
        <v>0</v>
      </c>
      <c r="AF23" s="214">
        <v>0</v>
      </c>
      <c r="AG23" s="214">
        <v>0</v>
      </c>
      <c r="AH23" s="209">
        <f t="shared" si="29"/>
        <v>4.6821520000000021</v>
      </c>
      <c r="AI23" s="209">
        <f t="shared" si="61"/>
        <v>2500.3178480000001</v>
      </c>
      <c r="AJ23" s="111"/>
      <c r="AK23" s="52"/>
      <c r="AL23" s="111"/>
      <c r="AM23" s="111"/>
    </row>
    <row r="24" spans="1:39" s="140" customFormat="1" ht="30" customHeight="1">
      <c r="A24" s="7"/>
      <c r="B24" s="108">
        <v>15</v>
      </c>
      <c r="C24" s="147" t="s">
        <v>117</v>
      </c>
      <c r="D24" s="148" t="s">
        <v>72</v>
      </c>
      <c r="E24" s="109">
        <v>15</v>
      </c>
      <c r="F24" s="142">
        <v>113</v>
      </c>
      <c r="G24" s="117">
        <f t="shared" si="47"/>
        <v>1695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209">
        <f t="shared" si="48"/>
        <v>1695</v>
      </c>
      <c r="O24" s="210"/>
      <c r="P24" s="211">
        <f t="shared" si="49"/>
        <v>0</v>
      </c>
      <c r="Q24" s="211">
        <f t="shared" si="50"/>
        <v>1695</v>
      </c>
      <c r="R24" s="211">
        <f t="shared" si="51"/>
        <v>248.04</v>
      </c>
      <c r="S24" s="211">
        <f t="shared" si="52"/>
        <v>1446.96</v>
      </c>
      <c r="T24" s="212">
        <f t="shared" si="53"/>
        <v>6.4000000000000001E-2</v>
      </c>
      <c r="U24" s="211">
        <f t="shared" si="54"/>
        <v>92.605440000000002</v>
      </c>
      <c r="V24" s="211">
        <f t="shared" si="55"/>
        <v>4.76</v>
      </c>
      <c r="W24" s="211">
        <f t="shared" si="56"/>
        <v>97.365440000000007</v>
      </c>
      <c r="X24" s="211">
        <f t="shared" si="57"/>
        <v>203.31</v>
      </c>
      <c r="Y24" s="211">
        <f t="shared" si="58"/>
        <v>-105.94456</v>
      </c>
      <c r="Z24" s="213"/>
      <c r="AA24" s="209">
        <f t="shared" si="59"/>
        <v>105.94456</v>
      </c>
      <c r="AB24" s="209">
        <f t="shared" si="60"/>
        <v>0</v>
      </c>
      <c r="AC24" s="209">
        <v>0</v>
      </c>
      <c r="AD24" s="214">
        <v>0</v>
      </c>
      <c r="AE24" s="214">
        <v>0</v>
      </c>
      <c r="AF24" s="214">
        <v>0</v>
      </c>
      <c r="AG24" s="214">
        <v>0</v>
      </c>
      <c r="AH24" s="209">
        <f t="shared" si="29"/>
        <v>0</v>
      </c>
      <c r="AI24" s="209">
        <f t="shared" si="61"/>
        <v>1800.9445599999999</v>
      </c>
      <c r="AJ24" s="111"/>
      <c r="AK24" s="52"/>
      <c r="AL24" s="111">
        <v>-64</v>
      </c>
      <c r="AM24" s="111">
        <f t="shared" si="46"/>
        <v>-41.944559999999996</v>
      </c>
    </row>
    <row r="25" spans="1:39" s="140" customFormat="1">
      <c r="A25" s="7"/>
      <c r="B25" s="100"/>
      <c r="C25" s="115"/>
      <c r="D25" s="115"/>
      <c r="E25" s="100"/>
      <c r="F25" s="101"/>
      <c r="G25" s="118"/>
      <c r="H25" s="102"/>
      <c r="I25" s="102"/>
      <c r="J25" s="102"/>
      <c r="K25" s="102"/>
      <c r="L25" s="102"/>
      <c r="M25" s="102"/>
      <c r="N25" s="215"/>
      <c r="O25" s="216"/>
      <c r="P25" s="217"/>
      <c r="Q25" s="218"/>
      <c r="R25" s="218"/>
      <c r="S25" s="218"/>
      <c r="T25" s="218"/>
      <c r="U25" s="218"/>
      <c r="V25" s="218"/>
      <c r="W25" s="218"/>
      <c r="X25" s="218"/>
      <c r="Y25" s="218"/>
      <c r="Z25" s="219"/>
      <c r="AA25" s="215"/>
      <c r="AB25" s="215"/>
      <c r="AC25" s="215"/>
      <c r="AD25" s="215"/>
      <c r="AE25" s="215"/>
      <c r="AF25" s="215"/>
      <c r="AG25" s="215"/>
      <c r="AH25" s="215"/>
      <c r="AI25" s="220"/>
      <c r="AJ25" s="105"/>
      <c r="AK25" s="7"/>
      <c r="AL25" s="105"/>
      <c r="AM25" s="105"/>
    </row>
    <row r="26" spans="1:39" s="140" customFormat="1">
      <c r="A26" s="7"/>
      <c r="B26" s="93"/>
      <c r="C26" s="93"/>
      <c r="D26" s="93"/>
      <c r="E26" s="92"/>
      <c r="F26" s="93"/>
      <c r="G26" s="95"/>
      <c r="H26" s="95"/>
      <c r="I26" s="95"/>
      <c r="J26" s="95"/>
      <c r="K26" s="95"/>
      <c r="L26" s="95"/>
      <c r="M26" s="95"/>
      <c r="N26" s="221"/>
      <c r="O26" s="222"/>
      <c r="P26" s="223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98"/>
      <c r="AK26" s="7"/>
      <c r="AL26" s="98"/>
      <c r="AM26" s="98"/>
    </row>
    <row r="27" spans="1:39" s="140" customFormat="1" ht="15.75" thickBot="1">
      <c r="A27" s="7"/>
      <c r="B27" s="788" t="s">
        <v>51</v>
      </c>
      <c r="C27" s="789"/>
      <c r="D27" s="789"/>
      <c r="E27" s="789"/>
      <c r="F27" s="790"/>
      <c r="G27" s="114">
        <f t="shared" ref="G27:N27" si="62">SUM(G8:G26)</f>
        <v>41548</v>
      </c>
      <c r="H27" s="114">
        <f t="shared" si="62"/>
        <v>0</v>
      </c>
      <c r="I27" s="114">
        <f t="shared" si="62"/>
        <v>0</v>
      </c>
      <c r="J27" s="114">
        <f t="shared" si="62"/>
        <v>0</v>
      </c>
      <c r="K27" s="114">
        <f t="shared" si="62"/>
        <v>0</v>
      </c>
      <c r="L27" s="114">
        <f t="shared" si="62"/>
        <v>0</v>
      </c>
      <c r="M27" s="114">
        <f t="shared" si="62"/>
        <v>0</v>
      </c>
      <c r="N27" s="182">
        <f t="shared" si="62"/>
        <v>41548</v>
      </c>
      <c r="O27" s="183"/>
      <c r="P27" s="184">
        <f t="shared" ref="P27:Y27" si="63">SUM(P8:P26)</f>
        <v>0</v>
      </c>
      <c r="Q27" s="184">
        <f t="shared" si="63"/>
        <v>41548</v>
      </c>
      <c r="R27" s="184">
        <f t="shared" si="63"/>
        <v>32764.949999999993</v>
      </c>
      <c r="S27" s="184">
        <f t="shared" si="63"/>
        <v>8783.0499999999993</v>
      </c>
      <c r="T27" s="184">
        <f t="shared" si="63"/>
        <v>1.6920000000000002</v>
      </c>
      <c r="U27" s="184">
        <f t="shared" si="63"/>
        <v>948.49796800000013</v>
      </c>
      <c r="V27" s="184">
        <f t="shared" si="63"/>
        <v>2157.1249999999991</v>
      </c>
      <c r="W27" s="184">
        <f t="shared" si="63"/>
        <v>3105.6229679999992</v>
      </c>
      <c r="X27" s="184">
        <f t="shared" si="63"/>
        <v>2284.2849999999999</v>
      </c>
      <c r="Y27" s="184">
        <f t="shared" si="63"/>
        <v>821.33796799999959</v>
      </c>
      <c r="Z27" s="183"/>
      <c r="AA27" s="182">
        <f t="shared" ref="AA27:AI27" si="64">SUM(AA8:AA26)</f>
        <v>134.112008</v>
      </c>
      <c r="AB27" s="182">
        <f t="shared" si="64"/>
        <v>955.44997599999965</v>
      </c>
      <c r="AC27" s="182">
        <f t="shared" si="64"/>
        <v>0</v>
      </c>
      <c r="AD27" s="182">
        <f t="shared" si="64"/>
        <v>0</v>
      </c>
      <c r="AE27" s="182">
        <f t="shared" si="64"/>
        <v>0</v>
      </c>
      <c r="AF27" s="182">
        <f t="shared" si="64"/>
        <v>0</v>
      </c>
      <c r="AG27" s="182">
        <f t="shared" si="64"/>
        <v>966.96</v>
      </c>
      <c r="AH27" s="182">
        <f t="shared" si="64"/>
        <v>1922.4099760000006</v>
      </c>
      <c r="AI27" s="182">
        <f t="shared" si="64"/>
        <v>39759.702032000001</v>
      </c>
      <c r="AJ27" s="114"/>
      <c r="AK27" s="7"/>
      <c r="AL27" s="114">
        <f t="shared" ref="AL27:AM27" si="65">SUM(AL8:AL26)</f>
        <v>856.12</v>
      </c>
      <c r="AM27" s="114">
        <f t="shared" si="65"/>
        <v>-243.82170400000012</v>
      </c>
    </row>
    <row r="28" spans="1:39" s="140" customFormat="1" ht="13.5" thickTop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7"/>
      <c r="AK28" s="7"/>
      <c r="AL28" s="7"/>
      <c r="AM28" s="7"/>
    </row>
    <row r="31" spans="1:39">
      <c r="C31" s="52"/>
      <c r="D31" s="52"/>
    </row>
    <row r="32" spans="1:39">
      <c r="C32" s="52"/>
      <c r="D32" s="52"/>
    </row>
    <row r="33" spans="3:14">
      <c r="C33" s="52"/>
      <c r="D33" s="52"/>
    </row>
    <row r="35" spans="3:14">
      <c r="C35" s="144"/>
      <c r="D35" s="144"/>
    </row>
    <row r="37" spans="3:14">
      <c r="N37" s="160"/>
    </row>
    <row r="38" spans="3:14">
      <c r="N38" s="160"/>
    </row>
    <row r="39" spans="3:14">
      <c r="N39" s="160"/>
    </row>
    <row r="40" spans="3:14">
      <c r="N40" s="160"/>
    </row>
    <row r="41" spans="3:14">
      <c r="N41" s="160"/>
    </row>
    <row r="42" spans="3:14">
      <c r="N42" s="160"/>
    </row>
    <row r="43" spans="3:14">
      <c r="N43" s="160"/>
    </row>
    <row r="44" spans="3:14">
      <c r="N44" s="160"/>
    </row>
    <row r="45" spans="3:14">
      <c r="N45" s="160"/>
    </row>
    <row r="46" spans="3:14">
      <c r="N46" s="160"/>
    </row>
    <row r="47" spans="3:14">
      <c r="N47" s="160"/>
    </row>
    <row r="48" spans="3:14">
      <c r="N48" s="160"/>
    </row>
    <row r="49" spans="14:14">
      <c r="N49" s="160"/>
    </row>
    <row r="50" spans="14:14">
      <c r="N50" s="160"/>
    </row>
    <row r="51" spans="14:14">
      <c r="N51" s="160"/>
    </row>
    <row r="52" spans="14:14">
      <c r="N52" s="160"/>
    </row>
    <row r="53" spans="14:14">
      <c r="N53" s="160"/>
    </row>
    <row r="54" spans="14:14">
      <c r="N54" s="160"/>
    </row>
    <row r="55" spans="14:14">
      <c r="N55" s="160"/>
    </row>
    <row r="56" spans="14:14">
      <c r="N56" s="160"/>
    </row>
    <row r="57" spans="14:14">
      <c r="N57" s="160"/>
    </row>
    <row r="58" spans="14:14">
      <c r="N58" s="160"/>
    </row>
  </sheetData>
  <mergeCells count="6">
    <mergeCell ref="B27:F27"/>
    <mergeCell ref="B2:AI2"/>
    <mergeCell ref="B3:AI3"/>
    <mergeCell ref="G4:N4"/>
    <mergeCell ref="R4:W4"/>
    <mergeCell ref="AB4:AH4"/>
  </mergeCells>
  <pageMargins left="0" right="0" top="0" bottom="0" header="0.31496062992125984" footer="0.31496062992125984"/>
  <pageSetup paperSize="5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L46"/>
  <sheetViews>
    <sheetView showGridLines="0" topLeftCell="A4" zoomScale="68" zoomScaleNormal="68" workbookViewId="0">
      <selection activeCell="AH10" sqref="AH10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9.7109375" style="7" customWidth="1"/>
    <col min="4" max="4" width="25.7109375" style="7" customWidth="1"/>
    <col min="5" max="5" width="11.42578125" style="7" bestFit="1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4.4257812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2.28515625" style="159" bestFit="1" customWidth="1"/>
    <col min="29" max="29" width="11.28515625" style="159" hidden="1" customWidth="1"/>
    <col min="30" max="31" width="10.42578125" style="159" hidden="1" customWidth="1"/>
    <col min="32" max="32" width="13.42578125" style="159" customWidth="1"/>
    <col min="33" max="33" width="13" style="159" bestFit="1" customWidth="1"/>
    <col min="34" max="34" width="13.42578125" style="159" customWidth="1"/>
    <col min="35" max="35" width="36.7109375" style="159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62"/>
      <c r="AJ2" s="7"/>
    </row>
    <row r="3" spans="1:38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63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9" t="s">
        <v>2</v>
      </c>
      <c r="AC4" s="800"/>
      <c r="AD4" s="800"/>
      <c r="AE4" s="800"/>
      <c r="AF4" s="800"/>
      <c r="AG4" s="801"/>
      <c r="AH4" s="153" t="s">
        <v>0</v>
      </c>
      <c r="AI4" s="153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/>
      <c r="AG5" s="153" t="s">
        <v>8</v>
      </c>
      <c r="AH5" s="154" t="s">
        <v>5</v>
      </c>
      <c r="AI5" s="154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69</v>
      </c>
      <c r="AG6" s="155" t="s">
        <v>50</v>
      </c>
      <c r="AH6" s="155" t="s">
        <v>6</v>
      </c>
      <c r="AI6" s="155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70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3"/>
      <c r="AB7" s="203"/>
      <c r="AC7" s="203"/>
      <c r="AD7" s="203"/>
      <c r="AE7" s="203"/>
      <c r="AF7" s="203"/>
      <c r="AG7" s="203"/>
      <c r="AH7" s="208"/>
      <c r="AI7" s="208"/>
      <c r="AJ7" s="7"/>
      <c r="AK7" s="116"/>
      <c r="AL7" s="116"/>
    </row>
    <row r="8" spans="1:38" s="140" customFormat="1" ht="30" customHeight="1">
      <c r="A8" s="7"/>
      <c r="B8" s="459">
        <v>1</v>
      </c>
      <c r="C8" s="460" t="s">
        <v>119</v>
      </c>
      <c r="D8" s="461" t="s">
        <v>120</v>
      </c>
      <c r="E8" s="462">
        <v>15</v>
      </c>
      <c r="F8" s="463">
        <v>1309</v>
      </c>
      <c r="G8" s="464">
        <f t="shared" ref="G8" si="0">E8*F8</f>
        <v>19635</v>
      </c>
      <c r="H8" s="465">
        <v>0</v>
      </c>
      <c r="I8" s="465">
        <v>0</v>
      </c>
      <c r="J8" s="465">
        <v>0</v>
      </c>
      <c r="K8" s="465">
        <v>0</v>
      </c>
      <c r="L8" s="465">
        <v>0</v>
      </c>
      <c r="M8" s="465">
        <v>0</v>
      </c>
      <c r="N8" s="466">
        <f t="shared" ref="N8" si="1">SUM(G8:M8)</f>
        <v>19635</v>
      </c>
      <c r="O8" s="466"/>
      <c r="P8" s="467">
        <f t="shared" ref="P8" si="2">IF(F8=47.16,0,IF(F8&gt;47.16,K8*0.5,0))</f>
        <v>0</v>
      </c>
      <c r="Q8" s="467">
        <f t="shared" ref="Q8" si="3">G8+H8+I8+L8+P8+J8</f>
        <v>19635</v>
      </c>
      <c r="R8" s="467">
        <f t="shared" ref="R8" si="4">VLOOKUP(Q8,Tarifa1,1)</f>
        <v>16368.42</v>
      </c>
      <c r="S8" s="467">
        <f t="shared" ref="S8" si="5">Q8-R8</f>
        <v>3266.58</v>
      </c>
      <c r="T8" s="468">
        <f t="shared" ref="T8" si="6">VLOOKUP(Q8,Tarifa1,3)</f>
        <v>0.3</v>
      </c>
      <c r="U8" s="467">
        <f t="shared" ref="U8" si="7">S8*T8</f>
        <v>979.97399999999993</v>
      </c>
      <c r="V8" s="467">
        <f t="shared" ref="V8" si="8">VLOOKUP(Q8,Tarifa1,2)</f>
        <v>3070.9749999999999</v>
      </c>
      <c r="W8" s="467">
        <f t="shared" ref="W8" si="9">U8+V8</f>
        <v>4050.9489999999996</v>
      </c>
      <c r="X8" s="467">
        <f t="shared" ref="X8" si="10">VLOOKUP(Q8,Credito1,2)</f>
        <v>0</v>
      </c>
      <c r="Y8" s="467">
        <f t="shared" ref="Y8" si="11">W8-X8</f>
        <v>4050.9489999999996</v>
      </c>
      <c r="Z8" s="464"/>
      <c r="AA8" s="466">
        <f t="shared" ref="AA8" si="12">-IF(Y8&gt;0,0,Y8)</f>
        <v>0</v>
      </c>
      <c r="AB8" s="466">
        <f t="shared" ref="AB8" si="13">IF(Y8&lt;0,0,Y8)</f>
        <v>4050.9489999999996</v>
      </c>
      <c r="AC8" s="466">
        <v>0</v>
      </c>
      <c r="AD8" s="465">
        <v>0</v>
      </c>
      <c r="AE8" s="465">
        <v>0</v>
      </c>
      <c r="AF8" s="465">
        <v>0</v>
      </c>
      <c r="AG8" s="466">
        <f t="shared" ref="AG8" si="14">SUM(AB8:AF8)</f>
        <v>4050.9489999999996</v>
      </c>
      <c r="AH8" s="466">
        <f t="shared" ref="AH8" si="15">N8+AA8-AG8</f>
        <v>15584.050999999999</v>
      </c>
      <c r="AI8" s="466"/>
      <c r="AJ8" s="52"/>
      <c r="AK8" s="111">
        <v>5086.05</v>
      </c>
      <c r="AL8" s="111">
        <f>AB8-AK8</f>
        <v>-1035.1010000000006</v>
      </c>
    </row>
    <row r="9" spans="1:38" s="140" customFormat="1" ht="38.25">
      <c r="A9" s="7"/>
      <c r="B9" s="459">
        <v>2</v>
      </c>
      <c r="C9" s="460" t="s">
        <v>205</v>
      </c>
      <c r="D9" s="461" t="s">
        <v>206</v>
      </c>
      <c r="E9" s="462">
        <v>15</v>
      </c>
      <c r="F9" s="463">
        <v>396</v>
      </c>
      <c r="G9" s="464">
        <f t="shared" ref="G9:G11" si="16">E9*F9</f>
        <v>5940</v>
      </c>
      <c r="H9" s="465">
        <v>0</v>
      </c>
      <c r="I9" s="465">
        <v>0</v>
      </c>
      <c r="J9" s="465">
        <v>0</v>
      </c>
      <c r="K9" s="465">
        <v>0</v>
      </c>
      <c r="L9" s="465">
        <v>0</v>
      </c>
      <c r="M9" s="465">
        <v>0</v>
      </c>
      <c r="N9" s="466">
        <f t="shared" ref="N9:N11" si="17">SUM(G9:M9)</f>
        <v>5940</v>
      </c>
      <c r="O9" s="466"/>
      <c r="P9" s="467">
        <f t="shared" ref="P9:P11" si="18">IF(F9=47.16,0,IF(F9&gt;47.16,K9*0.5,0))</f>
        <v>0</v>
      </c>
      <c r="Q9" s="467">
        <f t="shared" ref="Q9:Q11" si="19">G9+H9+I9+L9+P9+J9</f>
        <v>5940</v>
      </c>
      <c r="R9" s="467">
        <f t="shared" ref="R9:R11" si="20">VLOOKUP(Q9,Tarifa1,1)</f>
        <v>5149.18</v>
      </c>
      <c r="S9" s="467">
        <f t="shared" ref="S9:S11" si="21">Q9-R9</f>
        <v>790.81999999999971</v>
      </c>
      <c r="T9" s="468">
        <f t="shared" ref="T9:T11" si="22">VLOOKUP(Q9,Tarifa1,3)</f>
        <v>0.21360000000000001</v>
      </c>
      <c r="U9" s="467">
        <f t="shared" ref="U9:U11" si="23">S9*T9</f>
        <v>168.91915199999994</v>
      </c>
      <c r="V9" s="467">
        <f t="shared" ref="V9:V11" si="24">VLOOKUP(Q9,Tarifa1,2)</f>
        <v>545.30499999999995</v>
      </c>
      <c r="W9" s="467">
        <f t="shared" ref="W9:W11" si="25">U9+V9</f>
        <v>714.22415199999989</v>
      </c>
      <c r="X9" s="467">
        <f t="shared" ref="X9:X11" si="26">VLOOKUP(Q9,Credito1,2)</f>
        <v>0</v>
      </c>
      <c r="Y9" s="467">
        <f t="shared" ref="Y9:Y11" si="27">W9-X9</f>
        <v>714.22415199999989</v>
      </c>
      <c r="Z9" s="464"/>
      <c r="AA9" s="466">
        <f t="shared" ref="AA9:AA11" si="28">-IF(Y9&gt;0,0,Y9)</f>
        <v>0</v>
      </c>
      <c r="AB9" s="466">
        <f t="shared" ref="AB9:AB11" si="29">IF(Y9&lt;0,0,Y9)</f>
        <v>714.22415199999989</v>
      </c>
      <c r="AC9" s="466">
        <v>0</v>
      </c>
      <c r="AD9" s="465">
        <v>0</v>
      </c>
      <c r="AE9" s="465">
        <v>0</v>
      </c>
      <c r="AF9" s="465">
        <v>0</v>
      </c>
      <c r="AG9" s="466">
        <f t="shared" ref="AG9:AG11" si="30">SUM(AB9:AF9)</f>
        <v>714.22415199999989</v>
      </c>
      <c r="AH9" s="466">
        <f t="shared" ref="AH9:AH11" si="31">N9+AA9-AG9</f>
        <v>5225.7758480000002</v>
      </c>
      <c r="AI9" s="466"/>
      <c r="AJ9" s="52"/>
      <c r="AK9" s="111">
        <v>940</v>
      </c>
      <c r="AL9" s="111">
        <f>AB9-AK9</f>
        <v>-225.77584800000011</v>
      </c>
    </row>
    <row r="10" spans="1:38" s="140" customFormat="1" ht="30" customHeight="1">
      <c r="A10" s="7"/>
      <c r="B10" s="459">
        <v>3</v>
      </c>
      <c r="C10" s="460" t="s">
        <v>114</v>
      </c>
      <c r="D10" s="461" t="s">
        <v>115</v>
      </c>
      <c r="E10" s="462">
        <v>15</v>
      </c>
      <c r="F10" s="463">
        <v>143</v>
      </c>
      <c r="G10" s="464">
        <f t="shared" si="16"/>
        <v>2145</v>
      </c>
      <c r="H10" s="465">
        <v>0</v>
      </c>
      <c r="I10" s="465">
        <v>0</v>
      </c>
      <c r="J10" s="465">
        <v>0</v>
      </c>
      <c r="K10" s="465">
        <v>0</v>
      </c>
      <c r="L10" s="465">
        <v>0</v>
      </c>
      <c r="M10" s="465">
        <v>0</v>
      </c>
      <c r="N10" s="466">
        <f t="shared" si="17"/>
        <v>2145</v>
      </c>
      <c r="O10" s="466"/>
      <c r="P10" s="467">
        <f t="shared" si="18"/>
        <v>0</v>
      </c>
      <c r="Q10" s="467">
        <f t="shared" si="19"/>
        <v>2145</v>
      </c>
      <c r="R10" s="467">
        <f t="shared" si="20"/>
        <v>2105.21</v>
      </c>
      <c r="S10" s="467">
        <f t="shared" si="21"/>
        <v>39.789999999999964</v>
      </c>
      <c r="T10" s="468">
        <f t="shared" si="22"/>
        <v>0.10879999999999999</v>
      </c>
      <c r="U10" s="467">
        <f t="shared" si="23"/>
        <v>4.3291519999999961</v>
      </c>
      <c r="V10" s="467">
        <f t="shared" si="24"/>
        <v>123.62</v>
      </c>
      <c r="W10" s="467">
        <f t="shared" si="25"/>
        <v>127.949152</v>
      </c>
      <c r="X10" s="467">
        <f t="shared" si="26"/>
        <v>191.23</v>
      </c>
      <c r="Y10" s="467">
        <f t="shared" si="27"/>
        <v>-63.280847999999992</v>
      </c>
      <c r="Z10" s="464"/>
      <c r="AA10" s="466">
        <f t="shared" si="28"/>
        <v>63.280847999999992</v>
      </c>
      <c r="AB10" s="466">
        <f t="shared" si="29"/>
        <v>0</v>
      </c>
      <c r="AC10" s="466">
        <v>0</v>
      </c>
      <c r="AD10" s="465">
        <v>0</v>
      </c>
      <c r="AE10" s="465">
        <v>0</v>
      </c>
      <c r="AF10" s="465">
        <v>0</v>
      </c>
      <c r="AG10" s="466">
        <f t="shared" si="30"/>
        <v>0</v>
      </c>
      <c r="AH10" s="466">
        <f t="shared" si="31"/>
        <v>2208.2808479999999</v>
      </c>
      <c r="AI10" s="466"/>
      <c r="AJ10" s="52"/>
      <c r="AK10" s="111">
        <v>-64</v>
      </c>
      <c r="AL10" s="111">
        <f>-AK10-AA10</f>
        <v>0.71915200000000823</v>
      </c>
    </row>
    <row r="11" spans="1:38" s="140" customFormat="1" ht="30" customHeight="1">
      <c r="A11" s="7"/>
      <c r="B11" s="459">
        <v>4</v>
      </c>
      <c r="C11" s="460" t="s">
        <v>207</v>
      </c>
      <c r="D11" s="461" t="s">
        <v>389</v>
      </c>
      <c r="E11" s="462">
        <v>15</v>
      </c>
      <c r="F11" s="463">
        <v>167</v>
      </c>
      <c r="G11" s="464">
        <f t="shared" si="16"/>
        <v>2505</v>
      </c>
      <c r="H11" s="465">
        <v>0</v>
      </c>
      <c r="I11" s="465">
        <v>0</v>
      </c>
      <c r="J11" s="465">
        <v>0</v>
      </c>
      <c r="K11" s="465">
        <v>0</v>
      </c>
      <c r="L11" s="465">
        <v>0</v>
      </c>
      <c r="M11" s="465">
        <v>0</v>
      </c>
      <c r="N11" s="466">
        <f t="shared" si="17"/>
        <v>2505</v>
      </c>
      <c r="O11" s="466"/>
      <c r="P11" s="467">
        <f t="shared" si="18"/>
        <v>0</v>
      </c>
      <c r="Q11" s="467">
        <f t="shared" si="19"/>
        <v>2505</v>
      </c>
      <c r="R11" s="467">
        <f t="shared" si="20"/>
        <v>2105.21</v>
      </c>
      <c r="S11" s="467">
        <f t="shared" si="21"/>
        <v>399.78999999999996</v>
      </c>
      <c r="T11" s="468">
        <f t="shared" si="22"/>
        <v>0.10879999999999999</v>
      </c>
      <c r="U11" s="467">
        <f t="shared" si="23"/>
        <v>43.497151999999993</v>
      </c>
      <c r="V11" s="467">
        <f t="shared" si="24"/>
        <v>123.62</v>
      </c>
      <c r="W11" s="467">
        <f t="shared" si="25"/>
        <v>167.117152</v>
      </c>
      <c r="X11" s="467">
        <f t="shared" si="26"/>
        <v>162.435</v>
      </c>
      <c r="Y11" s="467">
        <f t="shared" si="27"/>
        <v>4.6821520000000021</v>
      </c>
      <c r="Z11" s="464"/>
      <c r="AA11" s="466">
        <f t="shared" si="28"/>
        <v>0</v>
      </c>
      <c r="AB11" s="466">
        <f t="shared" si="29"/>
        <v>4.6821520000000021</v>
      </c>
      <c r="AC11" s="466">
        <v>0</v>
      </c>
      <c r="AD11" s="465">
        <v>0</v>
      </c>
      <c r="AE11" s="465">
        <v>0</v>
      </c>
      <c r="AF11" s="465">
        <v>0</v>
      </c>
      <c r="AG11" s="466">
        <f t="shared" si="30"/>
        <v>4.6821520000000021</v>
      </c>
      <c r="AH11" s="466">
        <f t="shared" si="31"/>
        <v>2500.3178480000001</v>
      </c>
      <c r="AI11" s="466"/>
      <c r="AJ11" s="52"/>
      <c r="AK11" s="111">
        <v>331</v>
      </c>
      <c r="AL11" s="111">
        <f>AB11-AK11</f>
        <v>-326.31784800000003</v>
      </c>
    </row>
    <row r="12" spans="1:38" s="140" customFormat="1" ht="30" customHeight="1">
      <c r="A12" s="7"/>
      <c r="B12" s="459">
        <v>5</v>
      </c>
      <c r="C12" s="460" t="s">
        <v>244</v>
      </c>
      <c r="D12" s="461" t="s">
        <v>243</v>
      </c>
      <c r="E12" s="462">
        <v>15</v>
      </c>
      <c r="F12" s="463">
        <v>115</v>
      </c>
      <c r="G12" s="464">
        <f t="shared" ref="G12:G14" si="32">E12*F12</f>
        <v>1725</v>
      </c>
      <c r="H12" s="465">
        <v>0</v>
      </c>
      <c r="I12" s="465">
        <v>0</v>
      </c>
      <c r="J12" s="465">
        <v>0</v>
      </c>
      <c r="K12" s="465">
        <v>0</v>
      </c>
      <c r="L12" s="465">
        <v>0</v>
      </c>
      <c r="M12" s="465">
        <v>0</v>
      </c>
      <c r="N12" s="466">
        <f t="shared" ref="N12" si="33">SUM(G12:M12)</f>
        <v>1725</v>
      </c>
      <c r="O12" s="466"/>
      <c r="P12" s="467">
        <f t="shared" ref="P12" si="34">IF(F12=47.16,0,IF(F12&gt;47.16,K12*0.5,0))</f>
        <v>0</v>
      </c>
      <c r="Q12" s="467">
        <f t="shared" ref="Q12" si="35">G12+H12+I12+L12+P12+J12</f>
        <v>1725</v>
      </c>
      <c r="R12" s="467">
        <f t="shared" ref="R12" si="36">VLOOKUP(Q12,Tarifa1,1)</f>
        <v>248.04</v>
      </c>
      <c r="S12" s="467">
        <f t="shared" ref="S12" si="37">Q12-R12</f>
        <v>1476.96</v>
      </c>
      <c r="T12" s="468">
        <f t="shared" ref="T12" si="38">VLOOKUP(Q12,Tarifa1,3)</f>
        <v>6.4000000000000001E-2</v>
      </c>
      <c r="U12" s="467">
        <f t="shared" ref="U12" si="39">S12*T12</f>
        <v>94.525440000000003</v>
      </c>
      <c r="V12" s="467">
        <f t="shared" ref="V12" si="40">VLOOKUP(Q12,Tarifa1,2)</f>
        <v>4.76</v>
      </c>
      <c r="W12" s="467">
        <f t="shared" ref="W12" si="41">U12+V12</f>
        <v>99.285440000000008</v>
      </c>
      <c r="X12" s="467">
        <f t="shared" ref="X12" si="42">VLOOKUP(Q12,Credito1,2)</f>
        <v>203.31</v>
      </c>
      <c r="Y12" s="467">
        <f t="shared" ref="Y12" si="43">W12-X12</f>
        <v>-104.02455999999999</v>
      </c>
      <c r="Z12" s="464"/>
      <c r="AA12" s="466">
        <f t="shared" ref="AA12:AA14" si="44">-IF(Y12&gt;0,0,Y12)</f>
        <v>104.02455999999999</v>
      </c>
      <c r="AB12" s="466">
        <f t="shared" ref="AB12:AB14" si="45">IF(Y12&lt;0,0,Y12)</f>
        <v>0</v>
      </c>
      <c r="AC12" s="466">
        <v>0</v>
      </c>
      <c r="AD12" s="465">
        <v>0</v>
      </c>
      <c r="AE12" s="465">
        <v>0</v>
      </c>
      <c r="AF12" s="465">
        <v>0</v>
      </c>
      <c r="AG12" s="466">
        <f t="shared" ref="AG12:AG14" si="46">SUM(AB12:AF12)</f>
        <v>0</v>
      </c>
      <c r="AH12" s="466">
        <f t="shared" ref="AH12:AH14" si="47">N12+AA12-AG12</f>
        <v>1829.0245600000001</v>
      </c>
      <c r="AI12" s="466"/>
      <c r="AJ12" s="52"/>
      <c r="AK12" s="111"/>
      <c r="AL12" s="111"/>
    </row>
    <row r="13" spans="1:38" s="140" customFormat="1" ht="30" customHeight="1">
      <c r="A13" s="7"/>
      <c r="B13" s="459">
        <v>6</v>
      </c>
      <c r="C13" s="469" t="s">
        <v>297</v>
      </c>
      <c r="D13" s="470" t="s">
        <v>373</v>
      </c>
      <c r="E13" s="462">
        <v>15</v>
      </c>
      <c r="F13" s="463">
        <v>167</v>
      </c>
      <c r="G13" s="471">
        <f t="shared" si="32"/>
        <v>2505</v>
      </c>
      <c r="H13" s="472"/>
      <c r="I13" s="472"/>
      <c r="J13" s="472"/>
      <c r="K13" s="472">
        <v>0</v>
      </c>
      <c r="L13" s="472">
        <v>0</v>
      </c>
      <c r="M13" s="472">
        <v>0</v>
      </c>
      <c r="N13" s="466">
        <f t="shared" ref="N13" si="48">SUM(G13:M13)</f>
        <v>2505</v>
      </c>
      <c r="O13" s="466"/>
      <c r="P13" s="467"/>
      <c r="Q13" s="467"/>
      <c r="R13" s="467"/>
      <c r="S13" s="467"/>
      <c r="T13" s="468"/>
      <c r="U13" s="467"/>
      <c r="V13" s="467"/>
      <c r="W13" s="467"/>
      <c r="X13" s="467"/>
      <c r="Y13" s="467"/>
      <c r="Z13" s="464"/>
      <c r="AA13" s="473">
        <f t="shared" si="44"/>
        <v>0</v>
      </c>
      <c r="AB13" s="466">
        <f t="shared" si="45"/>
        <v>0</v>
      </c>
      <c r="AC13" s="466"/>
      <c r="AD13" s="465"/>
      <c r="AE13" s="465"/>
      <c r="AF13" s="465">
        <v>0</v>
      </c>
      <c r="AG13" s="466">
        <f t="shared" si="46"/>
        <v>0</v>
      </c>
      <c r="AH13" s="466">
        <f t="shared" si="47"/>
        <v>2505</v>
      </c>
      <c r="AI13" s="466"/>
      <c r="AJ13" s="52"/>
      <c r="AK13" s="111"/>
      <c r="AL13" s="111"/>
    </row>
    <row r="14" spans="1:38" s="140" customFormat="1" ht="30" customHeight="1">
      <c r="A14" s="7"/>
      <c r="B14" s="459">
        <v>7</v>
      </c>
      <c r="C14" s="474" t="s">
        <v>467</v>
      </c>
      <c r="D14" s="475" t="s">
        <v>116</v>
      </c>
      <c r="E14" s="476">
        <v>15</v>
      </c>
      <c r="F14" s="477">
        <v>121</v>
      </c>
      <c r="G14" s="478">
        <f t="shared" si="32"/>
        <v>1815</v>
      </c>
      <c r="H14" s="479">
        <v>0</v>
      </c>
      <c r="I14" s="479">
        <v>0</v>
      </c>
      <c r="J14" s="479">
        <v>0</v>
      </c>
      <c r="K14" s="479">
        <v>0</v>
      </c>
      <c r="L14" s="479">
        <v>0</v>
      </c>
      <c r="M14" s="479">
        <v>0</v>
      </c>
      <c r="N14" s="478">
        <f t="shared" ref="N14" si="49">SUM(G14:M14)</f>
        <v>1815</v>
      </c>
      <c r="O14" s="478"/>
      <c r="P14" s="478">
        <f t="shared" ref="P14" si="50">IF(F14=47.16,0,IF(F14&gt;47.16,K14*0.5,0))</f>
        <v>0</v>
      </c>
      <c r="Q14" s="478">
        <f t="shared" ref="Q14" si="51">G14+H14+I14+L14+P14+J14</f>
        <v>1815</v>
      </c>
      <c r="R14" s="478">
        <f t="shared" ref="R14" si="52">VLOOKUP(Q14,Tarifa1,1)</f>
        <v>248.04</v>
      </c>
      <c r="S14" s="478">
        <f t="shared" ref="S14" si="53">Q14-R14</f>
        <v>1566.96</v>
      </c>
      <c r="T14" s="480">
        <f t="shared" ref="T14" si="54">VLOOKUP(Q14,Tarifa1,3)</f>
        <v>6.4000000000000001E-2</v>
      </c>
      <c r="U14" s="478">
        <f t="shared" ref="U14" si="55">S14*T14</f>
        <v>100.28544000000001</v>
      </c>
      <c r="V14" s="478">
        <f t="shared" ref="V14" si="56">VLOOKUP(Q14,Tarifa1,2)</f>
        <v>4.76</v>
      </c>
      <c r="W14" s="478">
        <f t="shared" ref="W14" si="57">U14+V14</f>
        <v>105.04544000000001</v>
      </c>
      <c r="X14" s="478">
        <f t="shared" ref="X14" si="58">VLOOKUP(Q14,Credito1,2)</f>
        <v>191.23</v>
      </c>
      <c r="Y14" s="478">
        <f t="shared" ref="Y14" si="59">W14-X14</f>
        <v>-86.184559999999976</v>
      </c>
      <c r="Z14" s="478"/>
      <c r="AA14" s="478">
        <f t="shared" si="44"/>
        <v>86.184559999999976</v>
      </c>
      <c r="AB14" s="478">
        <f t="shared" si="45"/>
        <v>0</v>
      </c>
      <c r="AC14" s="478">
        <v>0</v>
      </c>
      <c r="AD14" s="479">
        <v>0</v>
      </c>
      <c r="AE14" s="479">
        <v>0</v>
      </c>
      <c r="AF14" s="479">
        <v>0</v>
      </c>
      <c r="AG14" s="478">
        <f t="shared" si="46"/>
        <v>0</v>
      </c>
      <c r="AH14" s="478">
        <f t="shared" si="47"/>
        <v>1901.1845599999999</v>
      </c>
      <c r="AI14" s="466"/>
      <c r="AJ14" s="52"/>
      <c r="AK14" s="111"/>
      <c r="AL14" s="111"/>
    </row>
    <row r="15" spans="1:38" s="140" customFormat="1" ht="30" customHeight="1">
      <c r="A15" s="7"/>
      <c r="B15" s="459">
        <v>8</v>
      </c>
      <c r="C15" s="474" t="s">
        <v>320</v>
      </c>
      <c r="D15" s="475" t="s">
        <v>321</v>
      </c>
      <c r="E15" s="476">
        <v>15</v>
      </c>
      <c r="F15" s="477">
        <v>190.6</v>
      </c>
      <c r="G15" s="478">
        <f t="shared" ref="G15:G17" si="60">E15*F15</f>
        <v>2859</v>
      </c>
      <c r="H15" s="479">
        <v>0</v>
      </c>
      <c r="I15" s="479">
        <v>0</v>
      </c>
      <c r="J15" s="479">
        <v>0</v>
      </c>
      <c r="K15" s="479">
        <v>0</v>
      </c>
      <c r="L15" s="479">
        <v>0</v>
      </c>
      <c r="M15" s="479">
        <v>0</v>
      </c>
      <c r="N15" s="478">
        <f t="shared" ref="N15:N17" si="61">SUM(G15:M15)</f>
        <v>2859</v>
      </c>
      <c r="O15" s="478"/>
      <c r="P15" s="478">
        <f t="shared" ref="P15:P17" si="62">IF(F15=47.16,0,IF(F15&gt;47.16,K15*0.5,0))</f>
        <v>0</v>
      </c>
      <c r="Q15" s="478">
        <f t="shared" ref="Q15:Q17" si="63">G15+H15+I15+L15+P15+J15</f>
        <v>2859</v>
      </c>
      <c r="R15" s="478">
        <f t="shared" ref="R15:R17" si="64">VLOOKUP(Q15,Tarifa1,1)</f>
        <v>2105.21</v>
      </c>
      <c r="S15" s="478">
        <f t="shared" ref="S15:S17" si="65">Q15-R15</f>
        <v>753.79</v>
      </c>
      <c r="T15" s="480">
        <f t="shared" ref="T15:T17" si="66">VLOOKUP(Q15,Tarifa1,3)</f>
        <v>0.10879999999999999</v>
      </c>
      <c r="U15" s="478">
        <f t="shared" ref="U15:U17" si="67">S15*T15</f>
        <v>82.012351999999993</v>
      </c>
      <c r="V15" s="478">
        <f t="shared" ref="V15:V17" si="68">VLOOKUP(Q15,Tarifa1,2)</f>
        <v>123.62</v>
      </c>
      <c r="W15" s="478">
        <f t="shared" ref="W15:W17" si="69">U15+V15</f>
        <v>205.632352</v>
      </c>
      <c r="X15" s="478">
        <f t="shared" ref="X15:X17" si="70">VLOOKUP(Q15,Credito1,2)</f>
        <v>147.315</v>
      </c>
      <c r="Y15" s="478">
        <f t="shared" ref="Y15:Y17" si="71">W15-X15</f>
        <v>58.317352</v>
      </c>
      <c r="Z15" s="478"/>
      <c r="AA15" s="478">
        <f t="shared" ref="AA15:AA17" si="72">-IF(Y15&gt;0,0,Y15)</f>
        <v>0</v>
      </c>
      <c r="AB15" s="478">
        <f t="shared" ref="AB15:AB17" si="73">IF(Y15&lt;0,0,Y15)</f>
        <v>58.317352</v>
      </c>
      <c r="AC15" s="478">
        <v>0</v>
      </c>
      <c r="AD15" s="479">
        <v>0</v>
      </c>
      <c r="AE15" s="479">
        <v>0</v>
      </c>
      <c r="AF15" s="479">
        <v>0</v>
      </c>
      <c r="AG15" s="478">
        <f t="shared" ref="AG15:AG17" si="74">SUM(AB15:AF15)</f>
        <v>58.317352</v>
      </c>
      <c r="AH15" s="478">
        <f t="shared" ref="AH15:AH17" si="75">N15+AA15-AG15</f>
        <v>2800.682648</v>
      </c>
      <c r="AI15" s="466"/>
      <c r="AJ15" s="52"/>
      <c r="AK15" s="111"/>
      <c r="AL15" s="111"/>
    </row>
    <row r="16" spans="1:38" s="140" customFormat="1" ht="30" customHeight="1">
      <c r="A16" s="7"/>
      <c r="B16" s="459">
        <v>9</v>
      </c>
      <c r="C16" s="474" t="s">
        <v>322</v>
      </c>
      <c r="D16" s="475" t="s">
        <v>374</v>
      </c>
      <c r="E16" s="476">
        <v>15</v>
      </c>
      <c r="F16" s="477">
        <v>167</v>
      </c>
      <c r="G16" s="478">
        <f t="shared" si="60"/>
        <v>2505</v>
      </c>
      <c r="H16" s="479">
        <v>0</v>
      </c>
      <c r="I16" s="479">
        <v>0</v>
      </c>
      <c r="J16" s="479">
        <v>0</v>
      </c>
      <c r="K16" s="479">
        <v>0</v>
      </c>
      <c r="L16" s="479">
        <v>0</v>
      </c>
      <c r="M16" s="479">
        <v>0</v>
      </c>
      <c r="N16" s="478">
        <f t="shared" si="61"/>
        <v>2505</v>
      </c>
      <c r="O16" s="478"/>
      <c r="P16" s="478">
        <f t="shared" si="62"/>
        <v>0</v>
      </c>
      <c r="Q16" s="478">
        <f t="shared" si="63"/>
        <v>2505</v>
      </c>
      <c r="R16" s="478">
        <f t="shared" si="64"/>
        <v>2105.21</v>
      </c>
      <c r="S16" s="478">
        <f t="shared" si="65"/>
        <v>399.78999999999996</v>
      </c>
      <c r="T16" s="480">
        <f t="shared" si="66"/>
        <v>0.10879999999999999</v>
      </c>
      <c r="U16" s="478">
        <f t="shared" si="67"/>
        <v>43.497151999999993</v>
      </c>
      <c r="V16" s="478">
        <f t="shared" si="68"/>
        <v>123.62</v>
      </c>
      <c r="W16" s="478">
        <f t="shared" si="69"/>
        <v>167.117152</v>
      </c>
      <c r="X16" s="478">
        <f t="shared" si="70"/>
        <v>162.435</v>
      </c>
      <c r="Y16" s="478">
        <f t="shared" si="71"/>
        <v>4.6821520000000021</v>
      </c>
      <c r="Z16" s="478"/>
      <c r="AA16" s="478">
        <f t="shared" si="72"/>
        <v>0</v>
      </c>
      <c r="AB16" s="478">
        <f t="shared" si="73"/>
        <v>4.6821520000000021</v>
      </c>
      <c r="AC16" s="478">
        <v>0</v>
      </c>
      <c r="AD16" s="479">
        <v>0</v>
      </c>
      <c r="AE16" s="479">
        <v>0</v>
      </c>
      <c r="AF16" s="479">
        <v>0</v>
      </c>
      <c r="AG16" s="478">
        <f t="shared" si="74"/>
        <v>4.6821520000000021</v>
      </c>
      <c r="AH16" s="478">
        <f t="shared" si="75"/>
        <v>2500.3178480000001</v>
      </c>
      <c r="AI16" s="466"/>
      <c r="AJ16" s="52"/>
      <c r="AK16" s="111"/>
      <c r="AL16" s="111"/>
    </row>
    <row r="17" spans="1:38" s="140" customFormat="1" ht="30" customHeight="1">
      <c r="A17" s="7"/>
      <c r="B17" s="459">
        <v>10</v>
      </c>
      <c r="C17" s="469" t="s">
        <v>323</v>
      </c>
      <c r="D17" s="470" t="s">
        <v>243</v>
      </c>
      <c r="E17" s="462">
        <v>15</v>
      </c>
      <c r="F17" s="463">
        <v>115</v>
      </c>
      <c r="G17" s="464">
        <f t="shared" si="60"/>
        <v>1725</v>
      </c>
      <c r="H17" s="465">
        <v>0</v>
      </c>
      <c r="I17" s="465">
        <v>0</v>
      </c>
      <c r="J17" s="465">
        <v>0</v>
      </c>
      <c r="K17" s="465">
        <v>0</v>
      </c>
      <c r="L17" s="465">
        <v>0</v>
      </c>
      <c r="M17" s="465">
        <v>0</v>
      </c>
      <c r="N17" s="466">
        <f t="shared" si="61"/>
        <v>1725</v>
      </c>
      <c r="O17" s="466"/>
      <c r="P17" s="467">
        <f t="shared" si="62"/>
        <v>0</v>
      </c>
      <c r="Q17" s="467">
        <f t="shared" si="63"/>
        <v>1725</v>
      </c>
      <c r="R17" s="467">
        <f t="shared" si="64"/>
        <v>248.04</v>
      </c>
      <c r="S17" s="467">
        <f t="shared" si="65"/>
        <v>1476.96</v>
      </c>
      <c r="T17" s="468">
        <f t="shared" si="66"/>
        <v>6.4000000000000001E-2</v>
      </c>
      <c r="U17" s="467">
        <f t="shared" si="67"/>
        <v>94.525440000000003</v>
      </c>
      <c r="V17" s="467">
        <f t="shared" si="68"/>
        <v>4.76</v>
      </c>
      <c r="W17" s="467">
        <f t="shared" si="69"/>
        <v>99.285440000000008</v>
      </c>
      <c r="X17" s="467">
        <f t="shared" si="70"/>
        <v>203.31</v>
      </c>
      <c r="Y17" s="467">
        <f t="shared" si="71"/>
        <v>-104.02455999999999</v>
      </c>
      <c r="Z17" s="464"/>
      <c r="AA17" s="466">
        <f t="shared" si="72"/>
        <v>104.02455999999999</v>
      </c>
      <c r="AB17" s="466">
        <f t="shared" si="73"/>
        <v>0</v>
      </c>
      <c r="AC17" s="466">
        <v>0</v>
      </c>
      <c r="AD17" s="465">
        <v>0</v>
      </c>
      <c r="AE17" s="465">
        <v>0</v>
      </c>
      <c r="AF17" s="465">
        <v>0</v>
      </c>
      <c r="AG17" s="466">
        <f t="shared" si="74"/>
        <v>0</v>
      </c>
      <c r="AH17" s="466">
        <f t="shared" si="75"/>
        <v>1829.0245600000001</v>
      </c>
      <c r="AI17" s="466"/>
      <c r="AJ17" s="52"/>
      <c r="AK17" s="111"/>
      <c r="AL17" s="111"/>
    </row>
    <row r="18" spans="1:38" s="140" customFormat="1" ht="30" customHeight="1">
      <c r="A18" s="7"/>
      <c r="B18" s="459">
        <v>11</v>
      </c>
      <c r="C18" s="469" t="s">
        <v>298</v>
      </c>
      <c r="D18" s="470" t="s">
        <v>166</v>
      </c>
      <c r="E18" s="462">
        <v>15</v>
      </c>
      <c r="F18" s="463">
        <v>131</v>
      </c>
      <c r="G18" s="464">
        <f t="shared" ref="G18:G19" si="76">E18*F18</f>
        <v>1965</v>
      </c>
      <c r="H18" s="465">
        <v>0</v>
      </c>
      <c r="I18" s="465">
        <v>0</v>
      </c>
      <c r="J18" s="465">
        <v>0</v>
      </c>
      <c r="K18" s="465">
        <v>0</v>
      </c>
      <c r="L18" s="465">
        <v>0</v>
      </c>
      <c r="M18" s="465">
        <v>0</v>
      </c>
      <c r="N18" s="466">
        <f t="shared" ref="N18:N19" si="77">SUM(G18:M18)</f>
        <v>1965</v>
      </c>
      <c r="O18" s="466"/>
      <c r="P18" s="467">
        <f t="shared" ref="P18:P19" si="78">IF(F18=47.16,0,IF(F18&gt;47.16,K18*0.5,0))</f>
        <v>0</v>
      </c>
      <c r="Q18" s="467">
        <f t="shared" ref="Q18:Q19" si="79">G18+H18+I18+L18+P18+J18</f>
        <v>1965</v>
      </c>
      <c r="R18" s="467">
        <f t="shared" ref="R18:R19" si="80">VLOOKUP(Q18,Tarifa1,1)</f>
        <v>248.04</v>
      </c>
      <c r="S18" s="467">
        <f t="shared" ref="S18:S19" si="81">Q18-R18</f>
        <v>1716.96</v>
      </c>
      <c r="T18" s="468">
        <f t="shared" ref="T18:T19" si="82">VLOOKUP(Q18,Tarifa1,3)</f>
        <v>6.4000000000000001E-2</v>
      </c>
      <c r="U18" s="467">
        <f t="shared" ref="U18:U19" si="83">S18*T18</f>
        <v>109.88544</v>
      </c>
      <c r="V18" s="467">
        <f t="shared" ref="V18:V19" si="84">VLOOKUP(Q18,Tarifa1,2)</f>
        <v>4.76</v>
      </c>
      <c r="W18" s="467">
        <f t="shared" ref="W18:W19" si="85">U18+V18</f>
        <v>114.64544000000001</v>
      </c>
      <c r="X18" s="467">
        <f t="shared" ref="X18:X19" si="86">VLOOKUP(Q18,Credito1,2)</f>
        <v>191.23</v>
      </c>
      <c r="Y18" s="467">
        <f t="shared" ref="Y18:Y19" si="87">W18-X18</f>
        <v>-76.584559999999982</v>
      </c>
      <c r="Z18" s="464"/>
      <c r="AA18" s="466">
        <f t="shared" ref="AA18:AA19" si="88">-IF(Y18&gt;0,0,Y18)</f>
        <v>76.584559999999982</v>
      </c>
      <c r="AB18" s="466">
        <f t="shared" ref="AB18:AB19" si="89">IF(Y18&lt;0,0,Y18)</f>
        <v>0</v>
      </c>
      <c r="AC18" s="466">
        <v>0</v>
      </c>
      <c r="AD18" s="465">
        <v>0</v>
      </c>
      <c r="AE18" s="465">
        <v>0</v>
      </c>
      <c r="AF18" s="465">
        <v>0</v>
      </c>
      <c r="AG18" s="466">
        <f t="shared" ref="AG18:AG20" si="90">SUM(AB18:AF18)</f>
        <v>0</v>
      </c>
      <c r="AH18" s="466">
        <f t="shared" ref="AH18:AH19" si="91">N18+AA18-AG18</f>
        <v>2041.58456</v>
      </c>
      <c r="AI18" s="466"/>
      <c r="AJ18" s="52"/>
      <c r="AK18" s="111"/>
      <c r="AL18" s="111"/>
    </row>
    <row r="19" spans="1:38" s="140" customFormat="1" ht="30" customHeight="1">
      <c r="A19" s="7"/>
      <c r="B19" s="459">
        <v>12</v>
      </c>
      <c r="C19" s="460" t="s">
        <v>247</v>
      </c>
      <c r="D19" s="461" t="s">
        <v>258</v>
      </c>
      <c r="E19" s="462">
        <v>15</v>
      </c>
      <c r="F19" s="463">
        <v>167</v>
      </c>
      <c r="G19" s="471">
        <f t="shared" si="76"/>
        <v>2505</v>
      </c>
      <c r="H19" s="472">
        <v>0</v>
      </c>
      <c r="I19" s="472">
        <v>0</v>
      </c>
      <c r="J19" s="472">
        <v>0</v>
      </c>
      <c r="K19" s="472">
        <v>0</v>
      </c>
      <c r="L19" s="472">
        <v>0</v>
      </c>
      <c r="M19" s="472">
        <v>0</v>
      </c>
      <c r="N19" s="481">
        <f t="shared" si="77"/>
        <v>2505</v>
      </c>
      <c r="O19" s="482"/>
      <c r="P19" s="483">
        <f t="shared" si="78"/>
        <v>0</v>
      </c>
      <c r="Q19" s="483">
        <f t="shared" si="79"/>
        <v>2505</v>
      </c>
      <c r="R19" s="483">
        <f t="shared" si="80"/>
        <v>2105.21</v>
      </c>
      <c r="S19" s="483">
        <f t="shared" si="81"/>
        <v>399.78999999999996</v>
      </c>
      <c r="T19" s="484">
        <f t="shared" si="82"/>
        <v>0.10879999999999999</v>
      </c>
      <c r="U19" s="483">
        <f t="shared" si="83"/>
        <v>43.497151999999993</v>
      </c>
      <c r="V19" s="483">
        <f t="shared" si="84"/>
        <v>123.62</v>
      </c>
      <c r="W19" s="483">
        <f t="shared" si="85"/>
        <v>167.117152</v>
      </c>
      <c r="X19" s="483">
        <f t="shared" si="86"/>
        <v>162.435</v>
      </c>
      <c r="Y19" s="483">
        <f t="shared" si="87"/>
        <v>4.6821520000000021</v>
      </c>
      <c r="Z19" s="485"/>
      <c r="AA19" s="481">
        <f t="shared" si="88"/>
        <v>0</v>
      </c>
      <c r="AB19" s="481">
        <f t="shared" si="89"/>
        <v>4.6821520000000021</v>
      </c>
      <c r="AC19" s="481">
        <v>0</v>
      </c>
      <c r="AD19" s="472">
        <v>0</v>
      </c>
      <c r="AE19" s="472">
        <v>0</v>
      </c>
      <c r="AF19" s="472">
        <v>0</v>
      </c>
      <c r="AG19" s="481">
        <f t="shared" si="90"/>
        <v>4.6821520000000021</v>
      </c>
      <c r="AH19" s="481">
        <f t="shared" si="91"/>
        <v>2500.3178480000001</v>
      </c>
      <c r="AI19" s="466"/>
      <c r="AJ19" s="52"/>
      <c r="AK19" s="111"/>
      <c r="AL19" s="111"/>
    </row>
    <row r="20" spans="1:38" s="140" customFormat="1" ht="30" customHeight="1">
      <c r="A20" s="7"/>
      <c r="B20" s="459">
        <v>13</v>
      </c>
      <c r="C20" s="469" t="s">
        <v>485</v>
      </c>
      <c r="D20" s="470" t="s">
        <v>373</v>
      </c>
      <c r="E20" s="462">
        <v>15</v>
      </c>
      <c r="F20" s="463">
        <v>91.6</v>
      </c>
      <c r="G20" s="471">
        <f t="shared" ref="G20" si="92">E20*F20</f>
        <v>1374</v>
      </c>
      <c r="H20" s="472">
        <v>0</v>
      </c>
      <c r="I20" s="472">
        <v>0</v>
      </c>
      <c r="J20" s="472">
        <v>0</v>
      </c>
      <c r="K20" s="472">
        <v>0</v>
      </c>
      <c r="L20" s="472">
        <v>0</v>
      </c>
      <c r="M20" s="472">
        <v>0</v>
      </c>
      <c r="N20" s="481">
        <f t="shared" ref="N20" si="93">SUM(G20:M20)</f>
        <v>1374</v>
      </c>
      <c r="O20" s="482"/>
      <c r="P20" s="483">
        <f t="shared" ref="P20" si="94">IF(F20=47.16,0,IF(F20&gt;47.16,K20*0.5,0))</f>
        <v>0</v>
      </c>
      <c r="Q20" s="483">
        <f t="shared" ref="Q20" si="95">G20+H20+I20+L20+P20+J20</f>
        <v>1374</v>
      </c>
      <c r="R20" s="483">
        <f t="shared" ref="R20" si="96">VLOOKUP(Q20,Tarifa1,1)</f>
        <v>248.04</v>
      </c>
      <c r="S20" s="483">
        <f t="shared" ref="S20" si="97">Q20-R20</f>
        <v>1125.96</v>
      </c>
      <c r="T20" s="484">
        <f t="shared" ref="T20" si="98">VLOOKUP(Q20,Tarifa1,3)</f>
        <v>6.4000000000000001E-2</v>
      </c>
      <c r="U20" s="483">
        <f t="shared" ref="U20" si="99">S20*T20</f>
        <v>72.061440000000005</v>
      </c>
      <c r="V20" s="483">
        <f t="shared" ref="V20" si="100">VLOOKUP(Q20,Tarifa1,2)</f>
        <v>4.76</v>
      </c>
      <c r="W20" s="483">
        <f t="shared" ref="W20" si="101">U20+V20</f>
        <v>76.82144000000001</v>
      </c>
      <c r="X20" s="483">
        <f t="shared" ref="X20" si="102">VLOOKUP(Q20,Credito1,2)</f>
        <v>203.31</v>
      </c>
      <c r="Y20" s="483">
        <f t="shared" ref="Y20" si="103">W20-X20</f>
        <v>-126.48855999999999</v>
      </c>
      <c r="Z20" s="485"/>
      <c r="AA20" s="481">
        <f t="shared" ref="AA20" si="104">-IF(Y20&gt;0,0,Y20)</f>
        <v>126.48855999999999</v>
      </c>
      <c r="AB20" s="481">
        <f t="shared" ref="AB20" si="105">IF(Y20&lt;0,0,Y20)</f>
        <v>0</v>
      </c>
      <c r="AC20" s="481">
        <v>0</v>
      </c>
      <c r="AD20" s="472">
        <v>0</v>
      </c>
      <c r="AE20" s="472">
        <v>0</v>
      </c>
      <c r="AF20" s="472">
        <v>0</v>
      </c>
      <c r="AG20" s="481">
        <f t="shared" si="90"/>
        <v>0</v>
      </c>
      <c r="AH20" s="481">
        <f t="shared" ref="AH20" si="106">N20+AA20-AG20</f>
        <v>1500.48856</v>
      </c>
      <c r="AI20" s="466"/>
      <c r="AJ20" s="52"/>
      <c r="AK20" s="111"/>
      <c r="AL20" s="111"/>
    </row>
    <row r="21" spans="1:38" s="140" customFormat="1" ht="30" customHeight="1">
      <c r="A21" s="7"/>
      <c r="B21" s="459">
        <v>14</v>
      </c>
      <c r="C21" s="469" t="s">
        <v>439</v>
      </c>
      <c r="D21" s="470" t="s">
        <v>440</v>
      </c>
      <c r="E21" s="462">
        <v>15</v>
      </c>
      <c r="F21" s="463">
        <v>167</v>
      </c>
      <c r="G21" s="471">
        <f t="shared" ref="G21" si="107">E21*F21</f>
        <v>2505</v>
      </c>
      <c r="H21" s="472">
        <v>0</v>
      </c>
      <c r="I21" s="472">
        <v>0</v>
      </c>
      <c r="J21" s="472">
        <v>0</v>
      </c>
      <c r="K21" s="472">
        <v>0</v>
      </c>
      <c r="L21" s="472">
        <v>0</v>
      </c>
      <c r="M21" s="472">
        <v>0</v>
      </c>
      <c r="N21" s="481">
        <f t="shared" ref="N21" si="108">SUM(G21:M21)</f>
        <v>2505</v>
      </c>
      <c r="O21" s="482"/>
      <c r="P21" s="483">
        <f t="shared" ref="P21" si="109">IF(F21=47.16,0,IF(F21&gt;47.16,K21*0.5,0))</f>
        <v>0</v>
      </c>
      <c r="Q21" s="483">
        <f t="shared" ref="Q21" si="110">G21+H21+I21+L21+P21+J21</f>
        <v>2505</v>
      </c>
      <c r="R21" s="483">
        <f t="shared" ref="R21" si="111">VLOOKUP(Q21,Tarifa1,1)</f>
        <v>2105.21</v>
      </c>
      <c r="S21" s="483">
        <f t="shared" ref="S21" si="112">Q21-R21</f>
        <v>399.78999999999996</v>
      </c>
      <c r="T21" s="484">
        <f t="shared" ref="T21" si="113">VLOOKUP(Q21,Tarifa1,3)</f>
        <v>0.10879999999999999</v>
      </c>
      <c r="U21" s="483">
        <f t="shared" ref="U21" si="114">S21*T21</f>
        <v>43.497151999999993</v>
      </c>
      <c r="V21" s="483">
        <f t="shared" ref="V21" si="115">VLOOKUP(Q21,Tarifa1,2)</f>
        <v>123.62</v>
      </c>
      <c r="W21" s="483">
        <f t="shared" ref="W21" si="116">U21+V21</f>
        <v>167.117152</v>
      </c>
      <c r="X21" s="483">
        <f t="shared" ref="X21" si="117">VLOOKUP(Q21,Credito1,2)</f>
        <v>162.435</v>
      </c>
      <c r="Y21" s="483">
        <f t="shared" ref="Y21" si="118">W21-X21</f>
        <v>4.6821520000000021</v>
      </c>
      <c r="Z21" s="485"/>
      <c r="AA21" s="481">
        <f t="shared" ref="AA21" si="119">-IF(Y21&gt;0,0,Y21)</f>
        <v>0</v>
      </c>
      <c r="AB21" s="481">
        <f t="shared" ref="AB21" si="120">IF(Y21&lt;0,0,Y21)</f>
        <v>4.6821520000000021</v>
      </c>
      <c r="AC21" s="481">
        <v>0</v>
      </c>
      <c r="AD21" s="472">
        <v>0</v>
      </c>
      <c r="AE21" s="472">
        <v>0</v>
      </c>
      <c r="AF21" s="472">
        <v>0</v>
      </c>
      <c r="AG21" s="481">
        <f t="shared" ref="AG21" si="121">SUM(AB21:AF21)</f>
        <v>4.6821520000000021</v>
      </c>
      <c r="AH21" s="481">
        <f t="shared" ref="AH21" si="122">N21+AA21-AG21</f>
        <v>2500.3178480000001</v>
      </c>
      <c r="AI21" s="466"/>
      <c r="AJ21" s="52"/>
      <c r="AK21" s="249"/>
      <c r="AL21" s="249"/>
    </row>
    <row r="22" spans="1:38" s="140" customFormat="1" ht="30" customHeight="1">
      <c r="A22" s="7"/>
      <c r="B22" s="459"/>
      <c r="C22" s="469"/>
      <c r="D22" s="470"/>
      <c r="E22" s="462"/>
      <c r="F22" s="463"/>
      <c r="G22" s="471"/>
      <c r="H22" s="472"/>
      <c r="I22" s="472"/>
      <c r="J22" s="472"/>
      <c r="K22" s="472"/>
      <c r="L22" s="472"/>
      <c r="M22" s="472"/>
      <c r="N22" s="481"/>
      <c r="O22" s="482"/>
      <c r="P22" s="483"/>
      <c r="Q22" s="483"/>
      <c r="R22" s="483"/>
      <c r="S22" s="483"/>
      <c r="T22" s="484"/>
      <c r="U22" s="483"/>
      <c r="V22" s="483"/>
      <c r="W22" s="483"/>
      <c r="X22" s="483"/>
      <c r="Y22" s="483"/>
      <c r="Z22" s="485"/>
      <c r="AA22" s="481"/>
      <c r="AB22" s="481"/>
      <c r="AC22" s="481"/>
      <c r="AD22" s="472"/>
      <c r="AE22" s="472"/>
      <c r="AF22" s="472"/>
      <c r="AG22" s="481"/>
      <c r="AH22" s="481"/>
      <c r="AI22" s="466"/>
      <c r="AJ22" s="52"/>
      <c r="AK22" s="249"/>
      <c r="AL22" s="249"/>
    </row>
    <row r="23" spans="1:38" s="140" customFormat="1">
      <c r="A23" s="7"/>
      <c r="B23" s="486"/>
      <c r="C23" s="487"/>
      <c r="D23" s="487"/>
      <c r="E23" s="486"/>
      <c r="F23" s="488"/>
      <c r="G23" s="489"/>
      <c r="H23" s="490"/>
      <c r="I23" s="490"/>
      <c r="J23" s="490"/>
      <c r="K23" s="490"/>
      <c r="L23" s="490"/>
      <c r="M23" s="490"/>
      <c r="N23" s="490"/>
      <c r="O23" s="490"/>
      <c r="P23" s="491"/>
      <c r="Q23" s="491"/>
      <c r="R23" s="491"/>
      <c r="S23" s="491"/>
      <c r="T23" s="492"/>
      <c r="U23" s="491"/>
      <c r="V23" s="491"/>
      <c r="W23" s="491"/>
      <c r="X23" s="491"/>
      <c r="Y23" s="491"/>
      <c r="Z23" s="493"/>
      <c r="AA23" s="494"/>
      <c r="AB23" s="494"/>
      <c r="AC23" s="494"/>
      <c r="AD23" s="494"/>
      <c r="AE23" s="494"/>
      <c r="AF23" s="494"/>
      <c r="AG23" s="494"/>
      <c r="AH23" s="495"/>
      <c r="AI23" s="495"/>
      <c r="AJ23" s="7"/>
      <c r="AK23" s="105"/>
      <c r="AL23" s="105"/>
    </row>
    <row r="24" spans="1:38" s="140" customFormat="1">
      <c r="A24" s="7"/>
      <c r="B24" s="93"/>
      <c r="C24" s="93"/>
      <c r="D24" s="93"/>
      <c r="E24" s="93"/>
      <c r="F24" s="93"/>
      <c r="G24" s="96"/>
      <c r="H24" s="96"/>
      <c r="I24" s="96"/>
      <c r="J24" s="96"/>
      <c r="K24" s="96"/>
      <c r="L24" s="96"/>
      <c r="M24" s="96"/>
      <c r="N24" s="96"/>
      <c r="O24" s="96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224"/>
      <c r="AB24" s="224"/>
      <c r="AC24" s="224"/>
      <c r="AD24" s="224"/>
      <c r="AE24" s="224"/>
      <c r="AF24" s="224"/>
      <c r="AG24" s="224"/>
      <c r="AH24" s="224"/>
      <c r="AI24" s="225"/>
      <c r="AJ24" s="7"/>
      <c r="AK24" s="98"/>
      <c r="AL24" s="98"/>
    </row>
    <row r="25" spans="1:38" s="140" customFormat="1" ht="15.75" thickBot="1">
      <c r="A25" s="7"/>
      <c r="B25" s="788" t="s">
        <v>51</v>
      </c>
      <c r="C25" s="789"/>
      <c r="D25" s="789"/>
      <c r="E25" s="789"/>
      <c r="F25" s="790"/>
      <c r="G25" s="114">
        <f t="shared" ref="G25:N25" si="123">SUM(G8:G24)</f>
        <v>51708</v>
      </c>
      <c r="H25" s="114">
        <f t="shared" si="123"/>
        <v>0</v>
      </c>
      <c r="I25" s="114">
        <f t="shared" si="123"/>
        <v>0</v>
      </c>
      <c r="J25" s="114">
        <f t="shared" si="123"/>
        <v>0</v>
      </c>
      <c r="K25" s="114">
        <f t="shared" si="123"/>
        <v>0</v>
      </c>
      <c r="L25" s="114">
        <f t="shared" si="123"/>
        <v>0</v>
      </c>
      <c r="M25" s="114">
        <f t="shared" si="123"/>
        <v>0</v>
      </c>
      <c r="N25" s="114">
        <f t="shared" si="123"/>
        <v>51708</v>
      </c>
      <c r="O25" s="133"/>
      <c r="P25" s="135">
        <f t="shared" ref="P25:Y25" si="124">SUM(P8:P24)</f>
        <v>0</v>
      </c>
      <c r="Q25" s="135">
        <f t="shared" si="124"/>
        <v>49203</v>
      </c>
      <c r="R25" s="135">
        <f t="shared" si="124"/>
        <v>35389.06</v>
      </c>
      <c r="S25" s="135">
        <f t="shared" si="124"/>
        <v>13813.939999999999</v>
      </c>
      <c r="T25" s="135">
        <f t="shared" si="124"/>
        <v>1.4864000000000004</v>
      </c>
      <c r="U25" s="135">
        <f t="shared" si="124"/>
        <v>1880.5064639999996</v>
      </c>
      <c r="V25" s="135">
        <f t="shared" si="124"/>
        <v>4381.8</v>
      </c>
      <c r="W25" s="135">
        <f t="shared" si="124"/>
        <v>6262.3064639999975</v>
      </c>
      <c r="X25" s="135">
        <f t="shared" si="124"/>
        <v>1980.6749999999997</v>
      </c>
      <c r="Y25" s="135">
        <f t="shared" si="124"/>
        <v>4281.631464000001</v>
      </c>
      <c r="Z25" s="133"/>
      <c r="AA25" s="228">
        <f>SUM(AA8:AA22)</f>
        <v>560.58764799999994</v>
      </c>
      <c r="AB25" s="182">
        <f t="shared" ref="AB25:AH25" si="125">SUM(AB8:AB24)</f>
        <v>4842.2191120000007</v>
      </c>
      <c r="AC25" s="182">
        <f t="shared" si="125"/>
        <v>0</v>
      </c>
      <c r="AD25" s="182">
        <f t="shared" si="125"/>
        <v>0</v>
      </c>
      <c r="AE25" s="182">
        <f t="shared" si="125"/>
        <v>0</v>
      </c>
      <c r="AF25" s="182">
        <f t="shared" si="125"/>
        <v>0</v>
      </c>
      <c r="AG25" s="182">
        <f t="shared" si="125"/>
        <v>4842.2191120000007</v>
      </c>
      <c r="AH25" s="182">
        <f t="shared" si="125"/>
        <v>47426.368535999994</v>
      </c>
      <c r="AI25" s="182"/>
      <c r="AJ25" s="7"/>
      <c r="AK25" s="114">
        <f t="shared" ref="AK25:AL25" si="126">SUM(AK8:AK24)</f>
        <v>6293.05</v>
      </c>
      <c r="AL25" s="114">
        <f t="shared" si="126"/>
        <v>-1586.4755440000008</v>
      </c>
    </row>
    <row r="26" spans="1:38" s="140" customFormat="1" ht="13.5" thickTop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225"/>
      <c r="AB26" s="225"/>
      <c r="AC26" s="225"/>
      <c r="AD26" s="225"/>
      <c r="AE26" s="225"/>
      <c r="AF26" s="225"/>
      <c r="AG26" s="225"/>
      <c r="AH26" s="225"/>
      <c r="AI26" s="225"/>
      <c r="AJ26" s="7"/>
      <c r="AK26" s="7"/>
      <c r="AL26" s="7"/>
    </row>
    <row r="29" spans="1:38">
      <c r="C29" s="52"/>
      <c r="D29" s="52"/>
      <c r="AA29" s="160"/>
      <c r="AB29" s="160"/>
      <c r="AC29" s="160"/>
      <c r="AD29" s="160"/>
      <c r="AE29" s="160"/>
      <c r="AF29" s="160"/>
      <c r="AG29" s="160"/>
      <c r="AH29" s="160"/>
    </row>
    <row r="30" spans="1:38">
      <c r="C30" s="52"/>
      <c r="D30" s="52"/>
      <c r="AA30" s="160"/>
      <c r="AB30" s="160"/>
      <c r="AC30" s="160"/>
      <c r="AD30" s="160"/>
      <c r="AE30" s="160"/>
      <c r="AF30" s="160"/>
      <c r="AG30" s="160"/>
      <c r="AH30" s="160"/>
    </row>
    <row r="31" spans="1:38">
      <c r="C31" s="52"/>
      <c r="D31" s="52"/>
      <c r="AA31" s="160"/>
      <c r="AB31" s="160"/>
      <c r="AC31" s="160"/>
      <c r="AD31" s="160"/>
      <c r="AE31" s="160"/>
      <c r="AF31" s="160"/>
      <c r="AG31" s="160"/>
      <c r="AH31" s="160"/>
    </row>
    <row r="32" spans="1:38">
      <c r="AA32" s="160"/>
      <c r="AB32" s="160"/>
      <c r="AC32" s="160"/>
      <c r="AD32" s="160"/>
      <c r="AE32" s="160"/>
      <c r="AF32" s="160"/>
      <c r="AG32" s="160"/>
      <c r="AH32" s="160"/>
    </row>
    <row r="33" spans="3:34">
      <c r="C33" s="144"/>
      <c r="D33" s="144"/>
      <c r="AA33" s="160"/>
      <c r="AB33" s="160"/>
      <c r="AC33" s="160"/>
      <c r="AD33" s="160"/>
      <c r="AE33" s="160"/>
      <c r="AF33" s="160"/>
      <c r="AG33" s="160"/>
      <c r="AH33" s="160"/>
    </row>
    <row r="34" spans="3:34">
      <c r="N34" s="226"/>
      <c r="AA34" s="160"/>
      <c r="AB34" s="160"/>
      <c r="AC34" s="160"/>
      <c r="AD34" s="160"/>
      <c r="AE34" s="160"/>
      <c r="AF34" s="160"/>
      <c r="AG34" s="160"/>
      <c r="AH34" s="160"/>
    </row>
    <row r="35" spans="3:34">
      <c r="AA35" s="160"/>
      <c r="AB35" s="160"/>
      <c r="AC35" s="160"/>
      <c r="AD35" s="160"/>
      <c r="AE35" s="160"/>
      <c r="AF35" s="160"/>
      <c r="AG35" s="160"/>
      <c r="AH35" s="160"/>
    </row>
    <row r="36" spans="3:34">
      <c r="N36" s="226"/>
      <c r="AA36" s="160"/>
      <c r="AB36" s="160"/>
      <c r="AC36" s="160"/>
      <c r="AD36" s="160"/>
      <c r="AE36" s="160"/>
      <c r="AF36" s="160"/>
      <c r="AG36" s="160"/>
      <c r="AH36" s="160"/>
    </row>
    <row r="37" spans="3:34">
      <c r="AA37" s="160"/>
      <c r="AB37" s="160"/>
      <c r="AC37" s="160"/>
      <c r="AD37" s="160"/>
      <c r="AE37" s="160"/>
      <c r="AF37" s="160"/>
      <c r="AG37" s="160"/>
      <c r="AH37" s="160"/>
    </row>
    <row r="41" spans="3:34">
      <c r="E41" s="161"/>
    </row>
    <row r="46" spans="3:34">
      <c r="E46" s="52"/>
    </row>
  </sheetData>
  <mergeCells count="6">
    <mergeCell ref="B25:F25"/>
    <mergeCell ref="B2:AH2"/>
    <mergeCell ref="B3:AH3"/>
    <mergeCell ref="G4:N4"/>
    <mergeCell ref="R4:W4"/>
    <mergeCell ref="AB4:AG4"/>
  </mergeCells>
  <pageMargins left="0" right="0" top="0.74803149606299213" bottom="0" header="0.31496062992125984" footer="0.31496062992125984"/>
  <pageSetup paperSize="5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23"/>
  <sheetViews>
    <sheetView showGridLines="0" zoomScale="64" zoomScaleNormal="64" workbookViewId="0">
      <selection activeCell="AF11" sqref="AF11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40.42578125" style="7" customWidth="1"/>
    <col min="4" max="4" width="25.710937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" style="7" bestFit="1" customWidth="1"/>
    <col min="12" max="12" width="10.5703125" style="7" bestFit="1" customWidth="1"/>
    <col min="13" max="13" width="9.28515625" style="7" bestFit="1" customWidth="1"/>
    <col min="14" max="14" width="12.85546875" style="7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159" customWidth="1"/>
    <col min="28" max="28" width="10.7109375" style="7" customWidth="1"/>
    <col min="29" max="29" width="11.28515625" style="7" hidden="1" customWidth="1"/>
    <col min="30" max="31" width="10.42578125" style="7" hidden="1" customWidth="1"/>
    <col min="32" max="32" width="15.140625" style="7" bestFit="1" customWidth="1"/>
    <col min="33" max="33" width="11.7109375" style="7" customWidth="1"/>
    <col min="34" max="34" width="11.28515625" style="7" bestFit="1" customWidth="1"/>
    <col min="35" max="35" width="12.140625" style="7" bestFit="1" customWidth="1"/>
    <col min="36" max="36" width="30.8554687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3" t="s">
        <v>2</v>
      </c>
      <c r="AC4" s="794"/>
      <c r="AD4" s="794"/>
      <c r="AE4" s="794"/>
      <c r="AF4" s="794"/>
      <c r="AG4" s="794"/>
      <c r="AH4" s="795"/>
      <c r="AI4" s="80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 t="s">
        <v>518</v>
      </c>
      <c r="AG5" s="80" t="s">
        <v>521</v>
      </c>
      <c r="AH5" s="80" t="s">
        <v>8</v>
      </c>
      <c r="AI5" s="85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88"/>
      <c r="AC6" s="88"/>
      <c r="AD6" s="88" t="s">
        <v>55</v>
      </c>
      <c r="AE6" s="88" t="s">
        <v>58</v>
      </c>
      <c r="AF6" s="88" t="s">
        <v>523</v>
      </c>
      <c r="AG6" s="88" t="s">
        <v>525</v>
      </c>
      <c r="AH6" s="88" t="s">
        <v>50</v>
      </c>
      <c r="AI6" s="88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76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203"/>
      <c r="AB7" s="203"/>
      <c r="AC7" s="203"/>
      <c r="AD7" s="203"/>
      <c r="AE7" s="203"/>
      <c r="AF7" s="203"/>
      <c r="AG7" s="203"/>
      <c r="AH7" s="203"/>
      <c r="AI7" s="208"/>
      <c r="AJ7" s="116"/>
      <c r="AK7" s="7"/>
      <c r="AL7" s="116"/>
      <c r="AM7" s="116"/>
    </row>
    <row r="8" spans="1:39" s="140" customFormat="1" ht="45" customHeight="1">
      <c r="A8" s="7"/>
      <c r="B8" s="108">
        <v>1</v>
      </c>
      <c r="C8" s="147" t="s">
        <v>121</v>
      </c>
      <c r="D8" s="148" t="s">
        <v>122</v>
      </c>
      <c r="E8" s="109">
        <v>15</v>
      </c>
      <c r="F8" s="142">
        <v>485</v>
      </c>
      <c r="G8" s="117">
        <f t="shared" ref="G8" si="0">E8*F8</f>
        <v>7275</v>
      </c>
      <c r="H8" s="110">
        <v>0</v>
      </c>
      <c r="I8" s="110">
        <f>H8</f>
        <v>0</v>
      </c>
      <c r="J8" s="110">
        <v>0</v>
      </c>
      <c r="K8" s="110">
        <v>0</v>
      </c>
      <c r="L8" s="110">
        <v>0</v>
      </c>
      <c r="M8" s="110">
        <v>0</v>
      </c>
      <c r="N8" s="111">
        <f t="shared" ref="N8" si="1">SUM(G8:M8)</f>
        <v>7275</v>
      </c>
      <c r="O8" s="134"/>
      <c r="P8" s="112">
        <f t="shared" ref="P8" si="2">IF(F8=47.16,0,IF(F8&gt;47.16,K8*0.5,0))</f>
        <v>0</v>
      </c>
      <c r="Q8" s="112">
        <f t="shared" ref="Q8" si="3">G8+H8+I8+L8+P8+J8</f>
        <v>7275</v>
      </c>
      <c r="R8" s="112">
        <f t="shared" ref="R8" si="4">VLOOKUP(Q8,Tarifa1,1)</f>
        <v>5149.18</v>
      </c>
      <c r="S8" s="112">
        <f t="shared" ref="S8" si="5">Q8-R8</f>
        <v>2125.8199999999997</v>
      </c>
      <c r="T8" s="113">
        <f t="shared" ref="T8" si="6">VLOOKUP(Q8,Tarifa1,3)</f>
        <v>0.21360000000000001</v>
      </c>
      <c r="U8" s="112">
        <f t="shared" ref="U8" si="7">S8*T8</f>
        <v>454.07515199999995</v>
      </c>
      <c r="V8" s="112">
        <f t="shared" ref="V8" si="8">VLOOKUP(Q8,Tarifa1,2)</f>
        <v>545.30499999999995</v>
      </c>
      <c r="W8" s="112">
        <f t="shared" ref="W8" si="9">U8+V8</f>
        <v>999.38015199999995</v>
      </c>
      <c r="X8" s="112">
        <f t="shared" ref="X8" si="10">VLOOKUP(Q8,Credito1,2)</f>
        <v>0</v>
      </c>
      <c r="Y8" s="112">
        <f t="shared" ref="Y8" si="11">W8-X8</f>
        <v>999.38015199999995</v>
      </c>
      <c r="Z8" s="131"/>
      <c r="AA8" s="209">
        <f t="shared" ref="AA8" si="12">-IF(Y8&gt;0,0,Y8)</f>
        <v>0</v>
      </c>
      <c r="AB8" s="209">
        <f t="shared" ref="AB8" si="13">IF(Y8&lt;0,0,Y8)</f>
        <v>999.38015199999995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999.38015199999995</v>
      </c>
      <c r="AI8" s="209">
        <f t="shared" ref="AI8" si="14">N8+AA8-AH8</f>
        <v>6275.6198480000003</v>
      </c>
      <c r="AJ8" s="111"/>
      <c r="AK8" s="52"/>
      <c r="AL8" s="111">
        <v>1367</v>
      </c>
      <c r="AM8" s="111">
        <f>AB8-AL8</f>
        <v>-367.61984800000005</v>
      </c>
    </row>
    <row r="9" spans="1:39" s="140" customFormat="1" ht="45" customHeight="1">
      <c r="A9" s="7"/>
      <c r="B9" s="108">
        <v>2</v>
      </c>
      <c r="C9" s="147" t="s">
        <v>246</v>
      </c>
      <c r="D9" s="148" t="s">
        <v>123</v>
      </c>
      <c r="E9" s="109">
        <v>15</v>
      </c>
      <c r="F9" s="142">
        <v>318</v>
      </c>
      <c r="G9" s="117">
        <f t="shared" ref="G9:G10" si="15">E9*F9</f>
        <v>4770</v>
      </c>
      <c r="H9" s="110">
        <v>0</v>
      </c>
      <c r="I9" s="110">
        <f>H9</f>
        <v>0</v>
      </c>
      <c r="J9" s="110">
        <v>0</v>
      </c>
      <c r="K9" s="110">
        <v>0</v>
      </c>
      <c r="L9" s="110">
        <v>0</v>
      </c>
      <c r="M9" s="110">
        <v>0</v>
      </c>
      <c r="N9" s="111">
        <f t="shared" ref="N9:N10" si="16">SUM(G9:M9)</f>
        <v>4770</v>
      </c>
      <c r="O9" s="134"/>
      <c r="P9" s="112">
        <f t="shared" ref="P9:P10" si="17">IF(F9=47.16,0,IF(F9&gt;47.16,K9*0.5,0))</f>
        <v>0</v>
      </c>
      <c r="Q9" s="112">
        <f t="shared" ref="Q9:Q10" si="18">G9+H9+I9+L9+P9+J9</f>
        <v>4770</v>
      </c>
      <c r="R9" s="112">
        <f t="shared" ref="R9:R10" si="19">VLOOKUP(Q9,Tarifa1,1)</f>
        <v>4300.7550000000001</v>
      </c>
      <c r="S9" s="112">
        <f t="shared" ref="S9:S10" si="20">Q9-R9</f>
        <v>469.24499999999989</v>
      </c>
      <c r="T9" s="113">
        <f t="shared" ref="T9:T10" si="21">VLOOKUP(Q9,Tarifa1,3)</f>
        <v>0.1792</v>
      </c>
      <c r="U9" s="112">
        <f t="shared" ref="U9:U10" si="22">S9*T9</f>
        <v>84.088703999999979</v>
      </c>
      <c r="V9" s="112">
        <f t="shared" ref="V9:V10" si="23">VLOOKUP(Q9,Tarifa1,2)</f>
        <v>393.27</v>
      </c>
      <c r="W9" s="112">
        <f t="shared" ref="W9:W10" si="24">U9+V9</f>
        <v>477.35870399999999</v>
      </c>
      <c r="X9" s="112">
        <f t="shared" ref="X9:X10" si="25">VLOOKUP(Q9,Credito1,2)</f>
        <v>0</v>
      </c>
      <c r="Y9" s="112">
        <f t="shared" ref="Y9:Y10" si="26">W9-X9</f>
        <v>477.35870399999999</v>
      </c>
      <c r="Z9" s="131"/>
      <c r="AA9" s="209">
        <f t="shared" ref="AA9:AA10" si="27">-IF(Y9&gt;0,0,Y9)</f>
        <v>0</v>
      </c>
      <c r="AB9" s="209">
        <f t="shared" ref="AB9:AB10" si="28">IF(Y9&lt;0,0,Y9)</f>
        <v>477.35870399999999</v>
      </c>
      <c r="AC9" s="209">
        <v>0</v>
      </c>
      <c r="AD9" s="214">
        <v>0</v>
      </c>
      <c r="AE9" s="214">
        <v>0</v>
      </c>
      <c r="AF9" s="214">
        <v>0</v>
      </c>
      <c r="AG9" s="214">
        <v>1298.72</v>
      </c>
      <c r="AH9" s="209">
        <f>SUM(AB9:AG9)</f>
        <v>1776.078704</v>
      </c>
      <c r="AI9" s="209">
        <f>N9+AA9-AH9</f>
        <v>2993.921296</v>
      </c>
      <c r="AJ9" s="111"/>
      <c r="AK9" s="52"/>
      <c r="AL9" s="111">
        <v>662</v>
      </c>
      <c r="AM9" s="111">
        <f>AB9-AL9</f>
        <v>-184.64129600000001</v>
      </c>
    </row>
    <row r="10" spans="1:39" s="140" customFormat="1" ht="45" customHeight="1">
      <c r="A10" s="7"/>
      <c r="B10" s="108">
        <v>3</v>
      </c>
      <c r="C10" s="147" t="s">
        <v>124</v>
      </c>
      <c r="D10" s="148" t="s">
        <v>259</v>
      </c>
      <c r="E10" s="109">
        <v>15</v>
      </c>
      <c r="F10" s="142">
        <v>167</v>
      </c>
      <c r="G10" s="117">
        <f t="shared" si="15"/>
        <v>2505</v>
      </c>
      <c r="H10" s="110">
        <v>0</v>
      </c>
      <c r="I10" s="110">
        <f>H10</f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f t="shared" si="16"/>
        <v>2505</v>
      </c>
      <c r="O10" s="134"/>
      <c r="P10" s="112">
        <f t="shared" si="17"/>
        <v>0</v>
      </c>
      <c r="Q10" s="112">
        <f t="shared" si="18"/>
        <v>2505</v>
      </c>
      <c r="R10" s="112">
        <f t="shared" si="19"/>
        <v>2105.21</v>
      </c>
      <c r="S10" s="112">
        <f t="shared" si="20"/>
        <v>399.78999999999996</v>
      </c>
      <c r="T10" s="113">
        <f t="shared" si="21"/>
        <v>0.10879999999999999</v>
      </c>
      <c r="U10" s="112">
        <f t="shared" si="22"/>
        <v>43.497151999999993</v>
      </c>
      <c r="V10" s="112">
        <f t="shared" si="23"/>
        <v>123.62</v>
      </c>
      <c r="W10" s="112">
        <f t="shared" si="24"/>
        <v>167.117152</v>
      </c>
      <c r="X10" s="112">
        <f t="shared" si="25"/>
        <v>162.435</v>
      </c>
      <c r="Y10" s="112">
        <f t="shared" si="26"/>
        <v>4.6821520000000021</v>
      </c>
      <c r="Z10" s="131"/>
      <c r="AA10" s="209">
        <f t="shared" si="27"/>
        <v>0</v>
      </c>
      <c r="AB10" s="209">
        <f t="shared" si="28"/>
        <v>4.6821520000000021</v>
      </c>
      <c r="AC10" s="209">
        <v>0</v>
      </c>
      <c r="AD10" s="214">
        <v>0</v>
      </c>
      <c r="AE10" s="214">
        <v>0</v>
      </c>
      <c r="AF10" s="214">
        <v>0</v>
      </c>
      <c r="AG10" s="214">
        <v>0</v>
      </c>
      <c r="AH10" s="209">
        <f>SUM(AB10:AG10)</f>
        <v>4.6821520000000021</v>
      </c>
      <c r="AI10" s="209">
        <f t="shared" ref="AI10" si="29">N10+AA10-AH10</f>
        <v>2500.3178480000001</v>
      </c>
      <c r="AJ10" s="111"/>
      <c r="AK10" s="52"/>
      <c r="AL10" s="111">
        <v>330</v>
      </c>
      <c r="AM10" s="111">
        <f>AB10-AL10</f>
        <v>-325.31784800000003</v>
      </c>
    </row>
    <row r="11" spans="1:39" s="140" customFormat="1" ht="45" customHeight="1">
      <c r="A11" s="7"/>
      <c r="B11" s="108">
        <v>4</v>
      </c>
      <c r="C11" s="147" t="s">
        <v>199</v>
      </c>
      <c r="D11" s="148" t="s">
        <v>534</v>
      </c>
      <c r="E11" s="109">
        <v>15</v>
      </c>
      <c r="F11" s="142">
        <v>167</v>
      </c>
      <c r="G11" s="117">
        <f t="shared" ref="G11" si="30">E11*F11</f>
        <v>2505</v>
      </c>
      <c r="H11" s="110">
        <v>0</v>
      </c>
      <c r="I11" s="110">
        <f>H11</f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f t="shared" ref="N11" si="31">SUM(G11:M11)</f>
        <v>2505</v>
      </c>
      <c r="O11" s="134"/>
      <c r="P11" s="112">
        <f t="shared" ref="P11" si="32">IF(F11=47.16,0,IF(F11&gt;47.16,K11*0.5,0))</f>
        <v>0</v>
      </c>
      <c r="Q11" s="112">
        <f t="shared" ref="Q11" si="33">G11+H11+I11+L11+P11+J11</f>
        <v>2505</v>
      </c>
      <c r="R11" s="112">
        <f t="shared" ref="R11" si="34">VLOOKUP(Q11,Tarifa1,1)</f>
        <v>2105.21</v>
      </c>
      <c r="S11" s="112">
        <f t="shared" ref="S11" si="35">Q11-R11</f>
        <v>399.78999999999996</v>
      </c>
      <c r="T11" s="113">
        <f t="shared" ref="T11" si="36">VLOOKUP(Q11,Tarifa1,3)</f>
        <v>0.10879999999999999</v>
      </c>
      <c r="U11" s="112">
        <f t="shared" ref="U11" si="37">S11*T11</f>
        <v>43.497151999999993</v>
      </c>
      <c r="V11" s="112">
        <f t="shared" ref="V11" si="38">VLOOKUP(Q11,Tarifa1,2)</f>
        <v>123.62</v>
      </c>
      <c r="W11" s="112">
        <f t="shared" ref="W11" si="39">U11+V11</f>
        <v>167.117152</v>
      </c>
      <c r="X11" s="112">
        <f t="shared" ref="X11" si="40">VLOOKUP(Q11,Credito1,2)</f>
        <v>162.435</v>
      </c>
      <c r="Y11" s="112">
        <f t="shared" ref="Y11" si="41">W11-X11</f>
        <v>4.6821520000000021</v>
      </c>
      <c r="Z11" s="131"/>
      <c r="AA11" s="209">
        <f t="shared" ref="AA11" si="42">-IF(Y11&gt;0,0,Y11)</f>
        <v>0</v>
      </c>
      <c r="AB11" s="209">
        <f t="shared" ref="AB11" si="43">IF(Y11&lt;0,0,Y11)</f>
        <v>4.6821520000000021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>SUM(AB11:AG11)</f>
        <v>4.6821520000000021</v>
      </c>
      <c r="AI11" s="209">
        <f>N11+AA11-AH11</f>
        <v>2500.3178480000001</v>
      </c>
      <c r="AJ11" s="111"/>
      <c r="AK11" s="52"/>
      <c r="AL11" s="111"/>
      <c r="AM11" s="111"/>
    </row>
    <row r="12" spans="1:39" s="140" customFormat="1" ht="30" customHeight="1">
      <c r="A12" s="7"/>
      <c r="B12" s="108"/>
      <c r="C12" s="147"/>
      <c r="D12" s="148"/>
      <c r="E12" s="109"/>
      <c r="F12" s="142"/>
      <c r="G12" s="117"/>
      <c r="H12" s="110"/>
      <c r="I12" s="110"/>
      <c r="J12" s="110"/>
      <c r="K12" s="110"/>
      <c r="L12" s="110"/>
      <c r="M12" s="110"/>
      <c r="N12" s="111"/>
      <c r="O12" s="134"/>
      <c r="P12" s="112"/>
      <c r="Q12" s="112"/>
      <c r="R12" s="112"/>
      <c r="S12" s="112"/>
      <c r="T12" s="113"/>
      <c r="U12" s="112"/>
      <c r="V12" s="112"/>
      <c r="W12" s="112"/>
      <c r="X12" s="112"/>
      <c r="Y12" s="112"/>
      <c r="Z12" s="131"/>
      <c r="AA12" s="209"/>
      <c r="AB12" s="209"/>
      <c r="AC12" s="209"/>
      <c r="AD12" s="214"/>
      <c r="AE12" s="214"/>
      <c r="AF12" s="214"/>
      <c r="AG12" s="214"/>
      <c r="AH12" s="209"/>
      <c r="AI12" s="209"/>
      <c r="AJ12" s="111"/>
      <c r="AK12" s="52"/>
      <c r="AL12" s="111"/>
      <c r="AM12" s="111"/>
    </row>
    <row r="13" spans="1:39" s="140" customFormat="1">
      <c r="A13" s="7"/>
      <c r="B13" s="100"/>
      <c r="C13" s="115"/>
      <c r="D13" s="115"/>
      <c r="E13" s="100"/>
      <c r="F13" s="101"/>
      <c r="G13" s="118"/>
      <c r="H13" s="102"/>
      <c r="I13" s="102"/>
      <c r="J13" s="102"/>
      <c r="K13" s="102"/>
      <c r="L13" s="102"/>
      <c r="M13" s="102"/>
      <c r="N13" s="102"/>
      <c r="O13" s="94"/>
      <c r="P13" s="103"/>
      <c r="Q13" s="104"/>
      <c r="R13" s="104"/>
      <c r="S13" s="104"/>
      <c r="T13" s="136"/>
      <c r="U13" s="104"/>
      <c r="V13" s="104"/>
      <c r="W13" s="104"/>
      <c r="X13" s="104"/>
      <c r="Y13" s="104"/>
      <c r="Z13" s="132"/>
      <c r="AA13" s="215"/>
      <c r="AB13" s="215"/>
      <c r="AC13" s="215"/>
      <c r="AD13" s="215"/>
      <c r="AE13" s="215"/>
      <c r="AF13" s="215"/>
      <c r="AG13" s="215"/>
      <c r="AH13" s="215"/>
      <c r="AI13" s="220"/>
      <c r="AJ13" s="105"/>
      <c r="AK13" s="7"/>
      <c r="AL13" s="105"/>
      <c r="AM13" s="105"/>
    </row>
    <row r="14" spans="1:39" s="140" customFormat="1">
      <c r="A14" s="7"/>
      <c r="B14" s="93"/>
      <c r="C14" s="93"/>
      <c r="D14" s="93"/>
      <c r="E14" s="92"/>
      <c r="F14" s="93"/>
      <c r="G14" s="95"/>
      <c r="H14" s="95"/>
      <c r="I14" s="95"/>
      <c r="J14" s="95"/>
      <c r="K14" s="95"/>
      <c r="L14" s="95"/>
      <c r="M14" s="95"/>
      <c r="N14" s="95"/>
      <c r="O14" s="96"/>
      <c r="P14" s="97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224"/>
      <c r="AB14" s="224"/>
      <c r="AC14" s="224"/>
      <c r="AD14" s="224"/>
      <c r="AE14" s="224"/>
      <c r="AF14" s="224"/>
      <c r="AG14" s="224"/>
      <c r="AH14" s="224"/>
      <c r="AI14" s="224"/>
      <c r="AJ14" s="98"/>
      <c r="AK14" s="7"/>
      <c r="AL14" s="98"/>
      <c r="AM14" s="98"/>
    </row>
    <row r="15" spans="1:39" s="140" customFormat="1" ht="15.75" thickBot="1">
      <c r="A15" s="7"/>
      <c r="B15" s="788" t="s">
        <v>51</v>
      </c>
      <c r="C15" s="789"/>
      <c r="D15" s="789"/>
      <c r="E15" s="789"/>
      <c r="F15" s="790"/>
      <c r="G15" s="114">
        <f t="shared" ref="G15:N15" si="44">SUM(G8:G14)</f>
        <v>17055</v>
      </c>
      <c r="H15" s="114">
        <f t="shared" si="44"/>
        <v>0</v>
      </c>
      <c r="I15" s="114">
        <f t="shared" si="44"/>
        <v>0</v>
      </c>
      <c r="J15" s="114">
        <f t="shared" si="44"/>
        <v>0</v>
      </c>
      <c r="K15" s="114">
        <f t="shared" si="44"/>
        <v>0</v>
      </c>
      <c r="L15" s="114">
        <f t="shared" si="44"/>
        <v>0</v>
      </c>
      <c r="M15" s="114">
        <f t="shared" si="44"/>
        <v>0</v>
      </c>
      <c r="N15" s="114">
        <f t="shared" si="44"/>
        <v>17055</v>
      </c>
      <c r="O15" s="133"/>
      <c r="P15" s="135">
        <f t="shared" ref="P15:Y15" si="45">SUM(P8:P14)</f>
        <v>0</v>
      </c>
      <c r="Q15" s="135">
        <f t="shared" si="45"/>
        <v>17055</v>
      </c>
      <c r="R15" s="135">
        <f t="shared" si="45"/>
        <v>13660.355</v>
      </c>
      <c r="S15" s="135">
        <f t="shared" si="45"/>
        <v>3394.6449999999995</v>
      </c>
      <c r="T15" s="135">
        <f t="shared" si="45"/>
        <v>0.61040000000000005</v>
      </c>
      <c r="U15" s="135">
        <f t="shared" si="45"/>
        <v>625.15815999999995</v>
      </c>
      <c r="V15" s="135">
        <f t="shared" si="45"/>
        <v>1185.8150000000001</v>
      </c>
      <c r="W15" s="135">
        <f t="shared" si="45"/>
        <v>1810.97316</v>
      </c>
      <c r="X15" s="135">
        <f t="shared" si="45"/>
        <v>324.87</v>
      </c>
      <c r="Y15" s="135">
        <f t="shared" si="45"/>
        <v>1486.1031600000001</v>
      </c>
      <c r="Z15" s="133"/>
      <c r="AA15" s="182">
        <f t="shared" ref="AA15:AI15" si="46">SUM(AA8:AA14)</f>
        <v>0</v>
      </c>
      <c r="AB15" s="182">
        <f t="shared" si="46"/>
        <v>1486.1031600000001</v>
      </c>
      <c r="AC15" s="182">
        <f t="shared" si="46"/>
        <v>0</v>
      </c>
      <c r="AD15" s="182">
        <f t="shared" si="46"/>
        <v>0</v>
      </c>
      <c r="AE15" s="182">
        <f t="shared" si="46"/>
        <v>0</v>
      </c>
      <c r="AF15" s="182">
        <f t="shared" si="46"/>
        <v>0</v>
      </c>
      <c r="AG15" s="182">
        <f t="shared" si="46"/>
        <v>1298.72</v>
      </c>
      <c r="AH15" s="182">
        <f t="shared" si="46"/>
        <v>2784.8231599999999</v>
      </c>
      <c r="AI15" s="182">
        <f t="shared" si="46"/>
        <v>14270.176840000002</v>
      </c>
      <c r="AJ15" s="114"/>
      <c r="AK15" s="7"/>
      <c r="AL15" s="114">
        <f t="shared" ref="AL15:AM15" si="47">SUM(AL8:AL14)</f>
        <v>2359</v>
      </c>
      <c r="AM15" s="114">
        <f t="shared" si="47"/>
        <v>-877.57899200000008</v>
      </c>
    </row>
    <row r="16" spans="1:39" s="140" customFormat="1" ht="13.5" thickTop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59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9" spans="3:4">
      <c r="C19" s="52"/>
      <c r="D19" s="52"/>
    </row>
    <row r="20" spans="3:4">
      <c r="C20" s="52"/>
      <c r="D20" s="52"/>
    </row>
    <row r="21" spans="3:4">
      <c r="C21" s="52"/>
      <c r="D21" s="52"/>
    </row>
    <row r="23" spans="3:4">
      <c r="C23" s="144"/>
      <c r="D23" s="144"/>
    </row>
  </sheetData>
  <mergeCells count="6">
    <mergeCell ref="B15:F15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O57"/>
  <sheetViews>
    <sheetView showGridLines="0" view="pageLayout" topLeftCell="E35" zoomScaleNormal="51" workbookViewId="0">
      <selection activeCell="E36" sqref="E36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6.85546875" style="7" bestFit="1" customWidth="1"/>
    <col min="4" max="4" width="31.5703125" style="7" customWidth="1"/>
    <col min="5" max="5" width="6.5703125" style="7" customWidth="1"/>
    <col min="6" max="6" width="10" style="7" customWidth="1"/>
    <col min="7" max="7" width="14.425781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12" style="7" customWidth="1"/>
    <col min="12" max="12" width="12.7109375" style="7" customWidth="1"/>
    <col min="13" max="13" width="10.85546875" style="7" customWidth="1"/>
    <col min="14" max="14" width="13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2" style="159" customWidth="1"/>
    <col min="28" max="28" width="10.7109375" style="159" customWidth="1"/>
    <col min="29" max="29" width="11.28515625" style="159" hidden="1" customWidth="1"/>
    <col min="30" max="31" width="10.42578125" style="159" hidden="1" customWidth="1"/>
    <col min="32" max="33" width="10.42578125" style="159" customWidth="1"/>
    <col min="34" max="34" width="12.140625" style="159" customWidth="1"/>
    <col min="35" max="35" width="13.5703125" style="159" bestFit="1" customWidth="1"/>
    <col min="36" max="36" width="45" style="7" customWidth="1"/>
    <col min="37" max="37" width="3.140625" style="7" customWidth="1"/>
    <col min="38" max="39" width="13.42578125" style="7" hidden="1" customWidth="1"/>
    <col min="40" max="16384" width="11.42578125" style="7"/>
  </cols>
  <sheetData>
    <row r="2" spans="1:39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145"/>
      <c r="AK2" s="7"/>
    </row>
    <row r="3" spans="1:39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146"/>
      <c r="AK3" s="7"/>
    </row>
    <row r="4" spans="1:39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153" t="s">
        <v>64</v>
      </c>
      <c r="AB4" s="799" t="s">
        <v>2</v>
      </c>
      <c r="AC4" s="800"/>
      <c r="AD4" s="800"/>
      <c r="AE4" s="800"/>
      <c r="AF4" s="800"/>
      <c r="AG4" s="800"/>
      <c r="AH4" s="801"/>
      <c r="AI4" s="153" t="s">
        <v>0</v>
      </c>
      <c r="AJ4" s="80"/>
      <c r="AK4" s="7"/>
      <c r="AL4" s="80" t="s">
        <v>11</v>
      </c>
      <c r="AM4" s="80"/>
    </row>
    <row r="5" spans="1:39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154" t="s">
        <v>37</v>
      </c>
      <c r="AB5" s="153" t="s">
        <v>3</v>
      </c>
      <c r="AC5" s="153" t="s">
        <v>4</v>
      </c>
      <c r="AD5" s="153" t="s">
        <v>36</v>
      </c>
      <c r="AE5" s="153" t="s">
        <v>57</v>
      </c>
      <c r="AF5" s="153" t="s">
        <v>518</v>
      </c>
      <c r="AG5" s="153" t="s">
        <v>521</v>
      </c>
      <c r="AH5" s="153" t="s">
        <v>8</v>
      </c>
      <c r="AI5" s="154" t="s">
        <v>5</v>
      </c>
      <c r="AJ5" s="85" t="s">
        <v>78</v>
      </c>
      <c r="AK5" s="7"/>
      <c r="AL5" s="85" t="s">
        <v>73</v>
      </c>
      <c r="AM5" s="85" t="s">
        <v>75</v>
      </c>
    </row>
    <row r="6" spans="1:39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155" t="s">
        <v>63</v>
      </c>
      <c r="AB6" s="155"/>
      <c r="AC6" s="155"/>
      <c r="AD6" s="155" t="s">
        <v>55</v>
      </c>
      <c r="AE6" s="155" t="s">
        <v>58</v>
      </c>
      <c r="AF6" s="155" t="s">
        <v>523</v>
      </c>
      <c r="AG6" s="155" t="s">
        <v>525</v>
      </c>
      <c r="AH6" s="155" t="s">
        <v>50</v>
      </c>
      <c r="AI6" s="155" t="s">
        <v>6</v>
      </c>
      <c r="AJ6" s="88"/>
      <c r="AK6" s="7"/>
      <c r="AL6" s="88" t="s">
        <v>74</v>
      </c>
      <c r="AM6" s="88"/>
    </row>
    <row r="7" spans="1:39" s="140" customFormat="1" ht="30" customHeight="1">
      <c r="A7" s="7"/>
      <c r="B7" s="85"/>
      <c r="C7" s="107" t="s">
        <v>79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4"/>
      <c r="AI7" s="156"/>
      <c r="AJ7" s="116"/>
      <c r="AK7" s="7"/>
      <c r="AL7" s="116"/>
      <c r="AM7" s="116"/>
    </row>
    <row r="8" spans="1:39" s="140" customFormat="1" ht="40.5" customHeight="1">
      <c r="A8" s="7"/>
      <c r="B8" s="108">
        <v>1</v>
      </c>
      <c r="C8" s="147" t="s">
        <v>172</v>
      </c>
      <c r="D8" s="148" t="s">
        <v>496</v>
      </c>
      <c r="E8" s="109">
        <v>15</v>
      </c>
      <c r="F8" s="142">
        <v>167</v>
      </c>
      <c r="G8" s="117">
        <f t="shared" ref="G8:G33" si="0">E8*F8</f>
        <v>2505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209">
        <f t="shared" ref="N8:N32" si="1">SUM(G8:M8)</f>
        <v>2505</v>
      </c>
      <c r="O8" s="210"/>
      <c r="P8" s="211">
        <f t="shared" ref="P8:P32" si="2">IF(F8=47.16,0,IF(F8&gt;47.16,K8*0.5,0))</f>
        <v>0</v>
      </c>
      <c r="Q8" s="211">
        <f t="shared" ref="Q8:Q32" si="3">G8+H8+I8+L8+P8+J8</f>
        <v>2505</v>
      </c>
      <c r="R8" s="211">
        <f t="shared" ref="R8:R32" si="4">VLOOKUP(Q8,Tarifa1,1)</f>
        <v>2105.21</v>
      </c>
      <c r="S8" s="211">
        <f t="shared" ref="S8:S32" si="5">Q8-R8</f>
        <v>399.78999999999996</v>
      </c>
      <c r="T8" s="212">
        <f t="shared" ref="T8:T32" si="6">VLOOKUP(Q8,Tarifa1,3)</f>
        <v>0.10879999999999999</v>
      </c>
      <c r="U8" s="211">
        <f t="shared" ref="U8:U32" si="7">S8*T8</f>
        <v>43.497151999999993</v>
      </c>
      <c r="V8" s="211">
        <f t="shared" ref="V8:V32" si="8">VLOOKUP(Q8,Tarifa1,2)</f>
        <v>123.62</v>
      </c>
      <c r="W8" s="211">
        <f t="shared" ref="W8:W32" si="9">U8+V8</f>
        <v>167.117152</v>
      </c>
      <c r="X8" s="211">
        <f t="shared" ref="X8:X32" si="10">VLOOKUP(Q8,Credito1,2)</f>
        <v>162.435</v>
      </c>
      <c r="Y8" s="211">
        <f t="shared" ref="Y8:Y32" si="11">W8-X8</f>
        <v>4.6821520000000021</v>
      </c>
      <c r="Z8" s="213"/>
      <c r="AA8" s="227">
        <f t="shared" ref="AA8:AA32" si="12">-IF(Y8&gt;0,0,Y8)</f>
        <v>0</v>
      </c>
      <c r="AB8" s="209">
        <f t="shared" ref="AB8:AB32" si="13">IF(Y8&lt;0,0,Y8)</f>
        <v>4.6821520000000021</v>
      </c>
      <c r="AC8" s="209">
        <v>0</v>
      </c>
      <c r="AD8" s="214">
        <v>0</v>
      </c>
      <c r="AE8" s="214">
        <v>0</v>
      </c>
      <c r="AF8" s="214">
        <v>0</v>
      </c>
      <c r="AG8" s="214">
        <v>0</v>
      </c>
      <c r="AH8" s="209">
        <f>SUM(AB8:AG8)</f>
        <v>4.6821520000000021</v>
      </c>
      <c r="AI8" s="209">
        <f t="shared" ref="AI8:AI32" si="14">N8+AA8-AH8</f>
        <v>2500.3178480000001</v>
      </c>
      <c r="AJ8" s="111"/>
      <c r="AK8" s="52"/>
      <c r="AL8" s="111">
        <v>4.1399999999999864</v>
      </c>
      <c r="AM8" s="111">
        <f>AB8-AL8</f>
        <v>0.54215200000001573</v>
      </c>
    </row>
    <row r="9" spans="1:39" s="140" customFormat="1" ht="30" customHeight="1">
      <c r="A9" s="7"/>
      <c r="B9" s="108">
        <v>2</v>
      </c>
      <c r="C9" s="147" t="s">
        <v>173</v>
      </c>
      <c r="D9" s="148" t="s">
        <v>174</v>
      </c>
      <c r="E9" s="109">
        <v>15</v>
      </c>
      <c r="F9" s="142">
        <v>130</v>
      </c>
      <c r="G9" s="117">
        <f t="shared" si="0"/>
        <v>1950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209">
        <f t="shared" si="1"/>
        <v>1950</v>
      </c>
      <c r="O9" s="210"/>
      <c r="P9" s="211">
        <f t="shared" si="2"/>
        <v>0</v>
      </c>
      <c r="Q9" s="211">
        <f t="shared" si="3"/>
        <v>1950</v>
      </c>
      <c r="R9" s="211">
        <f t="shared" si="4"/>
        <v>248.04</v>
      </c>
      <c r="S9" s="211">
        <f t="shared" si="5"/>
        <v>1701.96</v>
      </c>
      <c r="T9" s="212">
        <f t="shared" si="6"/>
        <v>6.4000000000000001E-2</v>
      </c>
      <c r="U9" s="211">
        <f t="shared" si="7"/>
        <v>108.92544000000001</v>
      </c>
      <c r="V9" s="211">
        <f t="shared" si="8"/>
        <v>4.76</v>
      </c>
      <c r="W9" s="211">
        <f t="shared" si="9"/>
        <v>113.68544000000001</v>
      </c>
      <c r="X9" s="211">
        <f t="shared" si="10"/>
        <v>191.23</v>
      </c>
      <c r="Y9" s="211">
        <f t="shared" si="11"/>
        <v>-77.544559999999976</v>
      </c>
      <c r="Z9" s="213"/>
      <c r="AA9" s="227">
        <f t="shared" si="12"/>
        <v>77.544559999999976</v>
      </c>
      <c r="AB9" s="209">
        <f t="shared" si="13"/>
        <v>0</v>
      </c>
      <c r="AC9" s="209">
        <v>0</v>
      </c>
      <c r="AD9" s="214">
        <v>0</v>
      </c>
      <c r="AE9" s="214">
        <v>0</v>
      </c>
      <c r="AF9" s="214">
        <v>0</v>
      </c>
      <c r="AG9" s="214">
        <v>0</v>
      </c>
      <c r="AH9" s="209">
        <f>SUM(AB9:AG9)</f>
        <v>0</v>
      </c>
      <c r="AI9" s="209">
        <f t="shared" si="14"/>
        <v>2027.54456</v>
      </c>
      <c r="AJ9" s="111"/>
      <c r="AK9" s="52"/>
      <c r="AL9" s="111">
        <v>73</v>
      </c>
      <c r="AM9" s="111">
        <f>AB9-AL9</f>
        <v>-73</v>
      </c>
    </row>
    <row r="10" spans="1:39" s="140" customFormat="1" ht="30" customHeight="1">
      <c r="A10" s="7"/>
      <c r="B10" s="108">
        <v>3</v>
      </c>
      <c r="C10" s="147" t="s">
        <v>175</v>
      </c>
      <c r="D10" s="148" t="s">
        <v>176</v>
      </c>
      <c r="E10" s="109">
        <v>15</v>
      </c>
      <c r="F10" s="142">
        <v>131</v>
      </c>
      <c r="G10" s="117">
        <f t="shared" si="0"/>
        <v>1965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209">
        <f t="shared" si="1"/>
        <v>1965</v>
      </c>
      <c r="O10" s="210"/>
      <c r="P10" s="211">
        <f t="shared" si="2"/>
        <v>0</v>
      </c>
      <c r="Q10" s="211">
        <f t="shared" si="3"/>
        <v>1965</v>
      </c>
      <c r="R10" s="211">
        <f t="shared" si="4"/>
        <v>248.04</v>
      </c>
      <c r="S10" s="211">
        <f t="shared" si="5"/>
        <v>1716.96</v>
      </c>
      <c r="T10" s="212">
        <f t="shared" si="6"/>
        <v>6.4000000000000001E-2</v>
      </c>
      <c r="U10" s="211">
        <f t="shared" si="7"/>
        <v>109.88544</v>
      </c>
      <c r="V10" s="211">
        <f t="shared" si="8"/>
        <v>4.76</v>
      </c>
      <c r="W10" s="211">
        <f t="shared" si="9"/>
        <v>114.64544000000001</v>
      </c>
      <c r="X10" s="211">
        <f t="shared" si="10"/>
        <v>191.23</v>
      </c>
      <c r="Y10" s="211">
        <f t="shared" si="11"/>
        <v>-76.584559999999982</v>
      </c>
      <c r="Z10" s="213"/>
      <c r="AA10" s="227">
        <f t="shared" si="12"/>
        <v>76.584559999999982</v>
      </c>
      <c r="AB10" s="209">
        <f t="shared" si="13"/>
        <v>0</v>
      </c>
      <c r="AC10" s="209">
        <v>0</v>
      </c>
      <c r="AD10" s="214">
        <v>0</v>
      </c>
      <c r="AE10" s="214">
        <v>0</v>
      </c>
      <c r="AF10" s="214">
        <v>0</v>
      </c>
      <c r="AG10" s="214">
        <v>531.49</v>
      </c>
      <c r="AH10" s="209">
        <f t="shared" ref="AH10:AH46" si="15">SUM(AB10:AG10)</f>
        <v>531.49</v>
      </c>
      <c r="AI10" s="209">
        <f t="shared" si="14"/>
        <v>1510.09456</v>
      </c>
      <c r="AJ10" s="111"/>
      <c r="AK10" s="52"/>
      <c r="AL10" s="111">
        <v>73</v>
      </c>
      <c r="AM10" s="111">
        <f>AB10-AL10</f>
        <v>-73</v>
      </c>
    </row>
    <row r="11" spans="1:39" s="140" customFormat="1" ht="30" customHeight="1">
      <c r="A11" s="7"/>
      <c r="B11" s="108">
        <v>4</v>
      </c>
      <c r="C11" s="147" t="s">
        <v>177</v>
      </c>
      <c r="D11" s="148" t="s">
        <v>183</v>
      </c>
      <c r="E11" s="109">
        <v>15</v>
      </c>
      <c r="F11" s="142">
        <v>150</v>
      </c>
      <c r="G11" s="117">
        <f t="shared" si="0"/>
        <v>2250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209">
        <f t="shared" si="1"/>
        <v>2250</v>
      </c>
      <c r="O11" s="210"/>
      <c r="P11" s="211">
        <f t="shared" si="2"/>
        <v>0</v>
      </c>
      <c r="Q11" s="211">
        <f t="shared" si="3"/>
        <v>2250</v>
      </c>
      <c r="R11" s="211">
        <f t="shared" si="4"/>
        <v>2105.21</v>
      </c>
      <c r="S11" s="211">
        <f t="shared" si="5"/>
        <v>144.78999999999996</v>
      </c>
      <c r="T11" s="212">
        <f t="shared" si="6"/>
        <v>0.10879999999999999</v>
      </c>
      <c r="U11" s="211">
        <f t="shared" si="7"/>
        <v>15.753151999999995</v>
      </c>
      <c r="V11" s="211">
        <f t="shared" si="8"/>
        <v>123.62</v>
      </c>
      <c r="W11" s="211">
        <f t="shared" si="9"/>
        <v>139.373152</v>
      </c>
      <c r="X11" s="211">
        <f t="shared" si="10"/>
        <v>177.11500000000001</v>
      </c>
      <c r="Y11" s="211">
        <f t="shared" si="11"/>
        <v>-37.741848000000005</v>
      </c>
      <c r="Z11" s="213"/>
      <c r="AA11" s="227">
        <f t="shared" si="12"/>
        <v>37.741848000000005</v>
      </c>
      <c r="AB11" s="209">
        <f t="shared" si="13"/>
        <v>0</v>
      </c>
      <c r="AC11" s="209">
        <v>0</v>
      </c>
      <c r="AD11" s="214">
        <v>0</v>
      </c>
      <c r="AE11" s="214">
        <v>0</v>
      </c>
      <c r="AF11" s="214">
        <v>0</v>
      </c>
      <c r="AG11" s="214">
        <v>0</v>
      </c>
      <c r="AH11" s="209">
        <f t="shared" si="15"/>
        <v>0</v>
      </c>
      <c r="AI11" s="209">
        <f t="shared" si="14"/>
        <v>2287.7418480000001</v>
      </c>
      <c r="AJ11" s="111"/>
      <c r="AK11" s="52"/>
      <c r="AL11" s="111">
        <v>73</v>
      </c>
      <c r="AM11" s="111">
        <f t="shared" ref="AM11:AM12" si="16">AB11-AL11</f>
        <v>-73</v>
      </c>
    </row>
    <row r="12" spans="1:39" s="140" customFormat="1" ht="30" customHeight="1">
      <c r="A12" s="7"/>
      <c r="B12" s="108">
        <v>5</v>
      </c>
      <c r="C12" s="147" t="s">
        <v>184</v>
      </c>
      <c r="D12" s="148" t="s">
        <v>191</v>
      </c>
      <c r="E12" s="109">
        <v>15</v>
      </c>
      <c r="F12" s="142">
        <v>169.5</v>
      </c>
      <c r="G12" s="117">
        <f t="shared" si="0"/>
        <v>2542.5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209">
        <f t="shared" si="1"/>
        <v>2542.5</v>
      </c>
      <c r="O12" s="210"/>
      <c r="P12" s="211">
        <f t="shared" si="2"/>
        <v>0</v>
      </c>
      <c r="Q12" s="211">
        <f t="shared" si="3"/>
        <v>2542.5</v>
      </c>
      <c r="R12" s="211">
        <f t="shared" si="4"/>
        <v>2105.21</v>
      </c>
      <c r="S12" s="211">
        <f t="shared" si="5"/>
        <v>437.28999999999996</v>
      </c>
      <c r="T12" s="212">
        <f t="shared" si="6"/>
        <v>0.10879999999999999</v>
      </c>
      <c r="U12" s="211">
        <f t="shared" si="7"/>
        <v>47.577151999999991</v>
      </c>
      <c r="V12" s="211">
        <f t="shared" si="8"/>
        <v>123.62</v>
      </c>
      <c r="W12" s="211">
        <f t="shared" si="9"/>
        <v>171.19715199999999</v>
      </c>
      <c r="X12" s="211">
        <f t="shared" si="10"/>
        <v>162.435</v>
      </c>
      <c r="Y12" s="211">
        <f t="shared" si="11"/>
        <v>8.7621519999999862</v>
      </c>
      <c r="Z12" s="213"/>
      <c r="AA12" s="227">
        <f t="shared" si="12"/>
        <v>0</v>
      </c>
      <c r="AB12" s="209">
        <f t="shared" si="13"/>
        <v>8.7621519999999862</v>
      </c>
      <c r="AC12" s="209">
        <v>0</v>
      </c>
      <c r="AD12" s="214">
        <v>0</v>
      </c>
      <c r="AE12" s="214">
        <v>0</v>
      </c>
      <c r="AF12" s="214">
        <v>0</v>
      </c>
      <c r="AG12" s="214">
        <v>0</v>
      </c>
      <c r="AH12" s="209">
        <f t="shared" si="15"/>
        <v>8.7621519999999862</v>
      </c>
      <c r="AI12" s="209">
        <f t="shared" si="14"/>
        <v>2533.7378480000002</v>
      </c>
      <c r="AJ12" s="111"/>
      <c r="AK12" s="52"/>
      <c r="AL12" s="111">
        <v>4.1399999999999864</v>
      </c>
      <c r="AM12" s="111">
        <f t="shared" si="16"/>
        <v>4.6221519999999998</v>
      </c>
    </row>
    <row r="13" spans="1:39" s="140" customFormat="1" ht="30" customHeight="1">
      <c r="A13" s="7"/>
      <c r="B13" s="108">
        <v>6</v>
      </c>
      <c r="C13" s="147" t="s">
        <v>472</v>
      </c>
      <c r="D13" s="148" t="s">
        <v>287</v>
      </c>
      <c r="E13" s="109">
        <v>15</v>
      </c>
      <c r="F13" s="142">
        <v>167</v>
      </c>
      <c r="G13" s="117">
        <f t="shared" ref="G13:G16" si="17">E13*F13</f>
        <v>2505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209">
        <f t="shared" ref="N13:N16" si="18">SUM(G13:M13)</f>
        <v>2505</v>
      </c>
      <c r="O13" s="210"/>
      <c r="P13" s="211">
        <f t="shared" ref="P13:P16" si="19">IF(F13=47.16,0,IF(F13&gt;47.16,K13*0.5,0))</f>
        <v>0</v>
      </c>
      <c r="Q13" s="211">
        <f t="shared" ref="Q13:Q16" si="20">G13+H13+I13+L13+P13+J13</f>
        <v>2505</v>
      </c>
      <c r="R13" s="211">
        <f t="shared" ref="R13:R16" si="21">VLOOKUP(Q13,Tarifa1,1)</f>
        <v>2105.21</v>
      </c>
      <c r="S13" s="211">
        <f t="shared" ref="S13:S16" si="22">Q13-R13</f>
        <v>399.78999999999996</v>
      </c>
      <c r="T13" s="212">
        <f t="shared" ref="T13:T16" si="23">VLOOKUP(Q13,Tarifa1,3)</f>
        <v>0.10879999999999999</v>
      </c>
      <c r="U13" s="211">
        <f t="shared" ref="U13:U16" si="24">S13*T13</f>
        <v>43.497151999999993</v>
      </c>
      <c r="V13" s="211">
        <f t="shared" ref="V13:V16" si="25">VLOOKUP(Q13,Tarifa1,2)</f>
        <v>123.62</v>
      </c>
      <c r="W13" s="211">
        <f t="shared" ref="W13:W16" si="26">U13+V13</f>
        <v>167.117152</v>
      </c>
      <c r="X13" s="211">
        <f t="shared" ref="X13:X16" si="27">VLOOKUP(Q13,Credito1,2)</f>
        <v>162.435</v>
      </c>
      <c r="Y13" s="211">
        <f t="shared" ref="Y13:Y16" si="28">W13-X13</f>
        <v>4.6821520000000021</v>
      </c>
      <c r="Z13" s="213"/>
      <c r="AA13" s="227">
        <f t="shared" ref="AA13:AA16" si="29">-IF(Y13&gt;0,0,Y13)</f>
        <v>0</v>
      </c>
      <c r="AB13" s="209">
        <f t="shared" ref="AB13:AB16" si="30">IF(Y13&lt;0,0,Y13)</f>
        <v>4.6821520000000021</v>
      </c>
      <c r="AC13" s="209">
        <v>0</v>
      </c>
      <c r="AD13" s="214">
        <v>0</v>
      </c>
      <c r="AE13" s="214">
        <v>0</v>
      </c>
      <c r="AF13" s="214">
        <v>0</v>
      </c>
      <c r="AG13" s="214">
        <v>0</v>
      </c>
      <c r="AH13" s="209">
        <f t="shared" si="15"/>
        <v>4.6821520000000021</v>
      </c>
      <c r="AI13" s="209">
        <f t="shared" ref="AI13:AI16" si="31">N13+AA13-AH13</f>
        <v>2500.3178480000001</v>
      </c>
      <c r="AJ13" s="111"/>
      <c r="AK13" s="52"/>
      <c r="AL13" s="111"/>
      <c r="AM13" s="111"/>
    </row>
    <row r="14" spans="1:39" s="140" customFormat="1" ht="30" customHeight="1">
      <c r="A14" s="7"/>
      <c r="B14" s="108">
        <v>7</v>
      </c>
      <c r="C14" s="147" t="s">
        <v>378</v>
      </c>
      <c r="D14" s="148" t="s">
        <v>191</v>
      </c>
      <c r="E14" s="109">
        <v>15</v>
      </c>
      <c r="F14" s="142">
        <v>169.5</v>
      </c>
      <c r="G14" s="117">
        <f t="shared" si="17"/>
        <v>2542.5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209">
        <f t="shared" si="18"/>
        <v>2542.5</v>
      </c>
      <c r="O14" s="210"/>
      <c r="P14" s="211">
        <f t="shared" si="19"/>
        <v>0</v>
      </c>
      <c r="Q14" s="211">
        <f t="shared" si="20"/>
        <v>2542.5</v>
      </c>
      <c r="R14" s="211">
        <f t="shared" si="21"/>
        <v>2105.21</v>
      </c>
      <c r="S14" s="211">
        <f t="shared" si="22"/>
        <v>437.28999999999996</v>
      </c>
      <c r="T14" s="212">
        <f t="shared" si="23"/>
        <v>0.10879999999999999</v>
      </c>
      <c r="U14" s="211">
        <f t="shared" si="24"/>
        <v>47.577151999999991</v>
      </c>
      <c r="V14" s="211">
        <f t="shared" si="25"/>
        <v>123.62</v>
      </c>
      <c r="W14" s="211">
        <f t="shared" si="26"/>
        <v>171.19715199999999</v>
      </c>
      <c r="X14" s="211">
        <f t="shared" si="27"/>
        <v>162.435</v>
      </c>
      <c r="Y14" s="211">
        <f t="shared" si="28"/>
        <v>8.7621519999999862</v>
      </c>
      <c r="Z14" s="213"/>
      <c r="AA14" s="227">
        <f t="shared" si="29"/>
        <v>0</v>
      </c>
      <c r="AB14" s="209">
        <f t="shared" si="30"/>
        <v>8.7621519999999862</v>
      </c>
      <c r="AC14" s="209">
        <v>0</v>
      </c>
      <c r="AD14" s="214">
        <v>0</v>
      </c>
      <c r="AE14" s="214">
        <v>0</v>
      </c>
      <c r="AF14" s="214">
        <v>0</v>
      </c>
      <c r="AG14" s="214">
        <v>0</v>
      </c>
      <c r="AH14" s="209">
        <f t="shared" si="15"/>
        <v>8.7621519999999862</v>
      </c>
      <c r="AI14" s="209">
        <f t="shared" si="31"/>
        <v>2533.7378480000002</v>
      </c>
      <c r="AJ14" s="111"/>
      <c r="AK14" s="52"/>
      <c r="AL14" s="111"/>
      <c r="AM14" s="111"/>
    </row>
    <row r="15" spans="1:39" s="140" customFormat="1" ht="30" customHeight="1">
      <c r="A15" s="7"/>
      <c r="B15" s="108">
        <v>8</v>
      </c>
      <c r="C15" s="147" t="s">
        <v>288</v>
      </c>
      <c r="D15" s="148" t="s">
        <v>191</v>
      </c>
      <c r="E15" s="109">
        <v>15</v>
      </c>
      <c r="F15" s="142">
        <v>169.5</v>
      </c>
      <c r="G15" s="117">
        <f t="shared" si="17"/>
        <v>2542.5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209">
        <f t="shared" si="18"/>
        <v>2542.5</v>
      </c>
      <c r="O15" s="210"/>
      <c r="P15" s="211">
        <f t="shared" si="19"/>
        <v>0</v>
      </c>
      <c r="Q15" s="211">
        <f t="shared" si="20"/>
        <v>2542.5</v>
      </c>
      <c r="R15" s="211">
        <f t="shared" si="21"/>
        <v>2105.21</v>
      </c>
      <c r="S15" s="211">
        <f t="shared" si="22"/>
        <v>437.28999999999996</v>
      </c>
      <c r="T15" s="212">
        <f t="shared" si="23"/>
        <v>0.10879999999999999</v>
      </c>
      <c r="U15" s="211">
        <f t="shared" si="24"/>
        <v>47.577151999999991</v>
      </c>
      <c r="V15" s="211">
        <f t="shared" si="25"/>
        <v>123.62</v>
      </c>
      <c r="W15" s="211">
        <f t="shared" si="26"/>
        <v>171.19715199999999</v>
      </c>
      <c r="X15" s="211">
        <f t="shared" si="27"/>
        <v>162.435</v>
      </c>
      <c r="Y15" s="211">
        <f t="shared" si="28"/>
        <v>8.7621519999999862</v>
      </c>
      <c r="Z15" s="213"/>
      <c r="AA15" s="227">
        <f t="shared" si="29"/>
        <v>0</v>
      </c>
      <c r="AB15" s="209">
        <f t="shared" si="30"/>
        <v>8.7621519999999862</v>
      </c>
      <c r="AC15" s="209">
        <v>0</v>
      </c>
      <c r="AD15" s="214">
        <v>0</v>
      </c>
      <c r="AE15" s="214">
        <v>0</v>
      </c>
      <c r="AF15" s="214">
        <v>0</v>
      </c>
      <c r="AG15" s="214">
        <v>0</v>
      </c>
      <c r="AH15" s="209">
        <f t="shared" si="15"/>
        <v>8.7621519999999862</v>
      </c>
      <c r="AI15" s="209">
        <f t="shared" si="31"/>
        <v>2533.7378480000002</v>
      </c>
      <c r="AJ15" s="111"/>
      <c r="AK15" s="52"/>
      <c r="AL15" s="111"/>
      <c r="AM15" s="111"/>
    </row>
    <row r="16" spans="1:39" s="140" customFormat="1" ht="30" customHeight="1">
      <c r="A16" s="7"/>
      <c r="B16" s="108">
        <v>9</v>
      </c>
      <c r="C16" s="147" t="s">
        <v>289</v>
      </c>
      <c r="D16" s="148" t="s">
        <v>191</v>
      </c>
      <c r="E16" s="109">
        <v>15</v>
      </c>
      <c r="F16" s="142">
        <v>169.5</v>
      </c>
      <c r="G16" s="117">
        <f t="shared" si="17"/>
        <v>2542.5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209">
        <f t="shared" si="18"/>
        <v>2542.5</v>
      </c>
      <c r="O16" s="210"/>
      <c r="P16" s="211">
        <f t="shared" si="19"/>
        <v>0</v>
      </c>
      <c r="Q16" s="211">
        <f t="shared" si="20"/>
        <v>2542.5</v>
      </c>
      <c r="R16" s="211">
        <f t="shared" si="21"/>
        <v>2105.21</v>
      </c>
      <c r="S16" s="211">
        <f t="shared" si="22"/>
        <v>437.28999999999996</v>
      </c>
      <c r="T16" s="212">
        <f t="shared" si="23"/>
        <v>0.10879999999999999</v>
      </c>
      <c r="U16" s="211">
        <f t="shared" si="24"/>
        <v>47.577151999999991</v>
      </c>
      <c r="V16" s="211">
        <f t="shared" si="25"/>
        <v>123.62</v>
      </c>
      <c r="W16" s="211">
        <f t="shared" si="26"/>
        <v>171.19715199999999</v>
      </c>
      <c r="X16" s="211">
        <f t="shared" si="27"/>
        <v>162.435</v>
      </c>
      <c r="Y16" s="211">
        <f t="shared" si="28"/>
        <v>8.7621519999999862</v>
      </c>
      <c r="Z16" s="213"/>
      <c r="AA16" s="227">
        <f t="shared" si="29"/>
        <v>0</v>
      </c>
      <c r="AB16" s="209">
        <f t="shared" si="30"/>
        <v>8.7621519999999862</v>
      </c>
      <c r="AC16" s="209">
        <v>0</v>
      </c>
      <c r="AD16" s="214">
        <v>0</v>
      </c>
      <c r="AE16" s="214">
        <v>0</v>
      </c>
      <c r="AF16" s="214">
        <v>0</v>
      </c>
      <c r="AG16" s="214">
        <v>0</v>
      </c>
      <c r="AH16" s="209">
        <f t="shared" si="15"/>
        <v>8.7621519999999862</v>
      </c>
      <c r="AI16" s="209">
        <f t="shared" si="31"/>
        <v>2533.7378480000002</v>
      </c>
      <c r="AJ16" s="111"/>
      <c r="AK16" s="52"/>
      <c r="AL16" s="111"/>
      <c r="AM16" s="111"/>
    </row>
    <row r="17" spans="1:39" s="140" customFormat="1" ht="30" customHeight="1">
      <c r="A17" s="7"/>
      <c r="B17" s="108">
        <v>10</v>
      </c>
      <c r="C17" s="147" t="s">
        <v>214</v>
      </c>
      <c r="D17" s="148" t="s">
        <v>185</v>
      </c>
      <c r="E17" s="109">
        <v>15</v>
      </c>
      <c r="F17" s="142">
        <v>135</v>
      </c>
      <c r="G17" s="117">
        <f t="shared" si="0"/>
        <v>2025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209">
        <f t="shared" si="1"/>
        <v>2025</v>
      </c>
      <c r="O17" s="210"/>
      <c r="P17" s="211">
        <f t="shared" si="2"/>
        <v>0</v>
      </c>
      <c r="Q17" s="211">
        <f t="shared" si="3"/>
        <v>2025</v>
      </c>
      <c r="R17" s="211">
        <f t="shared" si="4"/>
        <v>248.04</v>
      </c>
      <c r="S17" s="211">
        <f t="shared" si="5"/>
        <v>1776.96</v>
      </c>
      <c r="T17" s="212">
        <f t="shared" si="6"/>
        <v>6.4000000000000001E-2</v>
      </c>
      <c r="U17" s="211">
        <f t="shared" si="7"/>
        <v>113.72544000000001</v>
      </c>
      <c r="V17" s="211">
        <f t="shared" si="8"/>
        <v>4.76</v>
      </c>
      <c r="W17" s="211">
        <f t="shared" si="9"/>
        <v>118.48544000000001</v>
      </c>
      <c r="X17" s="211">
        <f t="shared" si="10"/>
        <v>191.23</v>
      </c>
      <c r="Y17" s="211">
        <f t="shared" si="11"/>
        <v>-72.744559999999979</v>
      </c>
      <c r="Z17" s="213"/>
      <c r="AA17" s="227">
        <f t="shared" si="12"/>
        <v>72.744559999999979</v>
      </c>
      <c r="AB17" s="209">
        <f t="shared" si="13"/>
        <v>0</v>
      </c>
      <c r="AC17" s="209">
        <v>0</v>
      </c>
      <c r="AD17" s="214">
        <v>0</v>
      </c>
      <c r="AE17" s="214">
        <v>0</v>
      </c>
      <c r="AF17" s="214">
        <v>0</v>
      </c>
      <c r="AG17" s="214">
        <v>0</v>
      </c>
      <c r="AH17" s="209">
        <f t="shared" si="15"/>
        <v>0</v>
      </c>
      <c r="AI17" s="209">
        <f t="shared" si="14"/>
        <v>2097.7445600000001</v>
      </c>
      <c r="AJ17" s="111"/>
      <c r="AK17" s="52"/>
      <c r="AL17" s="111">
        <v>4.1399999999999864</v>
      </c>
      <c r="AM17" s="111">
        <f t="shared" ref="AM17:AM24" si="32">AB17-AL17</f>
        <v>-4.1399999999999864</v>
      </c>
    </row>
    <row r="18" spans="1:39" s="140" customFormat="1" ht="30" customHeight="1">
      <c r="A18" s="7"/>
      <c r="B18" s="108">
        <v>11</v>
      </c>
      <c r="C18" s="147" t="s">
        <v>186</v>
      </c>
      <c r="D18" s="148" t="s">
        <v>176</v>
      </c>
      <c r="E18" s="109">
        <v>15</v>
      </c>
      <c r="F18" s="142">
        <v>131</v>
      </c>
      <c r="G18" s="117">
        <f t="shared" si="0"/>
        <v>1965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209">
        <f t="shared" si="1"/>
        <v>1965</v>
      </c>
      <c r="O18" s="210"/>
      <c r="P18" s="211">
        <f t="shared" si="2"/>
        <v>0</v>
      </c>
      <c r="Q18" s="211">
        <f t="shared" si="3"/>
        <v>1965</v>
      </c>
      <c r="R18" s="211">
        <f t="shared" si="4"/>
        <v>248.04</v>
      </c>
      <c r="S18" s="211">
        <f t="shared" si="5"/>
        <v>1716.96</v>
      </c>
      <c r="T18" s="212">
        <f t="shared" si="6"/>
        <v>6.4000000000000001E-2</v>
      </c>
      <c r="U18" s="211">
        <f t="shared" si="7"/>
        <v>109.88544</v>
      </c>
      <c r="V18" s="211">
        <f t="shared" si="8"/>
        <v>4.76</v>
      </c>
      <c r="W18" s="211">
        <f t="shared" si="9"/>
        <v>114.64544000000001</v>
      </c>
      <c r="X18" s="211">
        <f t="shared" si="10"/>
        <v>191.23</v>
      </c>
      <c r="Y18" s="211">
        <f t="shared" si="11"/>
        <v>-76.584559999999982</v>
      </c>
      <c r="Z18" s="213"/>
      <c r="AA18" s="227">
        <f t="shared" si="12"/>
        <v>76.584559999999982</v>
      </c>
      <c r="AB18" s="209">
        <f t="shared" si="13"/>
        <v>0</v>
      </c>
      <c r="AC18" s="209">
        <v>0</v>
      </c>
      <c r="AD18" s="214">
        <v>0</v>
      </c>
      <c r="AE18" s="214">
        <v>0</v>
      </c>
      <c r="AF18" s="214">
        <v>0</v>
      </c>
      <c r="AG18" s="214">
        <v>317</v>
      </c>
      <c r="AH18" s="209">
        <f t="shared" si="15"/>
        <v>317</v>
      </c>
      <c r="AI18" s="209">
        <f t="shared" si="14"/>
        <v>1724.58456</v>
      </c>
      <c r="AJ18" s="111"/>
      <c r="AK18" s="52"/>
      <c r="AL18" s="111">
        <v>4.1399999999999864</v>
      </c>
      <c r="AM18" s="111">
        <f t="shared" si="32"/>
        <v>-4.1399999999999864</v>
      </c>
    </row>
    <row r="19" spans="1:39" s="140" customFormat="1" ht="30" customHeight="1">
      <c r="A19" s="7"/>
      <c r="B19" s="108">
        <v>12</v>
      </c>
      <c r="C19" s="147" t="s">
        <v>187</v>
      </c>
      <c r="D19" s="148" t="s">
        <v>176</v>
      </c>
      <c r="E19" s="109">
        <v>15</v>
      </c>
      <c r="F19" s="142">
        <v>131</v>
      </c>
      <c r="G19" s="117">
        <f t="shared" si="0"/>
        <v>1965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209">
        <f t="shared" si="1"/>
        <v>1965</v>
      </c>
      <c r="O19" s="210"/>
      <c r="P19" s="211">
        <f t="shared" si="2"/>
        <v>0</v>
      </c>
      <c r="Q19" s="211">
        <f t="shared" si="3"/>
        <v>1965</v>
      </c>
      <c r="R19" s="211">
        <f t="shared" si="4"/>
        <v>248.04</v>
      </c>
      <c r="S19" s="211">
        <f t="shared" si="5"/>
        <v>1716.96</v>
      </c>
      <c r="T19" s="212">
        <f t="shared" si="6"/>
        <v>6.4000000000000001E-2</v>
      </c>
      <c r="U19" s="211">
        <f t="shared" si="7"/>
        <v>109.88544</v>
      </c>
      <c r="V19" s="211">
        <f t="shared" si="8"/>
        <v>4.76</v>
      </c>
      <c r="W19" s="211">
        <f t="shared" si="9"/>
        <v>114.64544000000001</v>
      </c>
      <c r="X19" s="211">
        <f t="shared" si="10"/>
        <v>191.23</v>
      </c>
      <c r="Y19" s="211">
        <f t="shared" si="11"/>
        <v>-76.584559999999982</v>
      </c>
      <c r="Z19" s="213"/>
      <c r="AA19" s="227">
        <f t="shared" si="12"/>
        <v>76.584559999999982</v>
      </c>
      <c r="AB19" s="209">
        <f t="shared" si="13"/>
        <v>0</v>
      </c>
      <c r="AC19" s="209">
        <v>0</v>
      </c>
      <c r="AD19" s="214">
        <v>0</v>
      </c>
      <c r="AE19" s="214">
        <v>0</v>
      </c>
      <c r="AF19" s="214">
        <v>0</v>
      </c>
      <c r="AG19" s="214">
        <v>0</v>
      </c>
      <c r="AH19" s="209">
        <f t="shared" si="15"/>
        <v>0</v>
      </c>
      <c r="AI19" s="209">
        <f t="shared" si="14"/>
        <v>2041.58456</v>
      </c>
      <c r="AJ19" s="111"/>
      <c r="AK19" s="52"/>
      <c r="AL19" s="111">
        <v>4.1399999999999864</v>
      </c>
      <c r="AM19" s="111">
        <f t="shared" si="32"/>
        <v>-4.1399999999999864</v>
      </c>
    </row>
    <row r="20" spans="1:39" s="140" customFormat="1" ht="30" customHeight="1">
      <c r="A20" s="7"/>
      <c r="B20" s="108">
        <v>13</v>
      </c>
      <c r="C20" s="147" t="s">
        <v>188</v>
      </c>
      <c r="D20" s="148" t="s">
        <v>176</v>
      </c>
      <c r="E20" s="109">
        <v>15</v>
      </c>
      <c r="F20" s="142">
        <v>131</v>
      </c>
      <c r="G20" s="117">
        <f t="shared" si="0"/>
        <v>1965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209">
        <f t="shared" si="1"/>
        <v>1965</v>
      </c>
      <c r="O20" s="210"/>
      <c r="P20" s="211">
        <f t="shared" si="2"/>
        <v>0</v>
      </c>
      <c r="Q20" s="211">
        <f t="shared" si="3"/>
        <v>1965</v>
      </c>
      <c r="R20" s="211">
        <f t="shared" si="4"/>
        <v>248.04</v>
      </c>
      <c r="S20" s="211">
        <f t="shared" si="5"/>
        <v>1716.96</v>
      </c>
      <c r="T20" s="212">
        <f t="shared" si="6"/>
        <v>6.4000000000000001E-2</v>
      </c>
      <c r="U20" s="211">
        <f t="shared" si="7"/>
        <v>109.88544</v>
      </c>
      <c r="V20" s="211">
        <f t="shared" si="8"/>
        <v>4.76</v>
      </c>
      <c r="W20" s="211">
        <f t="shared" si="9"/>
        <v>114.64544000000001</v>
      </c>
      <c r="X20" s="211">
        <f t="shared" si="10"/>
        <v>191.23</v>
      </c>
      <c r="Y20" s="211">
        <f t="shared" si="11"/>
        <v>-76.584559999999982</v>
      </c>
      <c r="Z20" s="213"/>
      <c r="AA20" s="227">
        <f t="shared" si="12"/>
        <v>76.584559999999982</v>
      </c>
      <c r="AB20" s="209">
        <f t="shared" si="13"/>
        <v>0</v>
      </c>
      <c r="AC20" s="209">
        <v>0</v>
      </c>
      <c r="AD20" s="214">
        <v>0</v>
      </c>
      <c r="AE20" s="214">
        <v>0</v>
      </c>
      <c r="AF20" s="214">
        <v>0</v>
      </c>
      <c r="AG20" s="214">
        <v>0</v>
      </c>
      <c r="AH20" s="209">
        <f t="shared" si="15"/>
        <v>0</v>
      </c>
      <c r="AI20" s="209">
        <f t="shared" si="14"/>
        <v>2041.58456</v>
      </c>
      <c r="AJ20" s="111"/>
      <c r="AK20" s="52"/>
      <c r="AL20" s="111">
        <v>4.1399999999999864</v>
      </c>
      <c r="AM20" s="111">
        <f t="shared" si="32"/>
        <v>-4.1399999999999864</v>
      </c>
    </row>
    <row r="21" spans="1:39" s="140" customFormat="1" ht="30" customHeight="1">
      <c r="A21" s="7"/>
      <c r="B21" s="108">
        <v>14</v>
      </c>
      <c r="C21" s="147" t="s">
        <v>189</v>
      </c>
      <c r="D21" s="148" t="s">
        <v>176</v>
      </c>
      <c r="E21" s="109">
        <v>15</v>
      </c>
      <c r="F21" s="142">
        <v>131</v>
      </c>
      <c r="G21" s="117">
        <f t="shared" si="0"/>
        <v>1965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209">
        <f t="shared" si="1"/>
        <v>1965</v>
      </c>
      <c r="O21" s="210"/>
      <c r="P21" s="211">
        <f t="shared" si="2"/>
        <v>0</v>
      </c>
      <c r="Q21" s="211">
        <f t="shared" si="3"/>
        <v>1965</v>
      </c>
      <c r="R21" s="211">
        <f t="shared" si="4"/>
        <v>248.04</v>
      </c>
      <c r="S21" s="211">
        <f t="shared" si="5"/>
        <v>1716.96</v>
      </c>
      <c r="T21" s="212">
        <f t="shared" si="6"/>
        <v>6.4000000000000001E-2</v>
      </c>
      <c r="U21" s="211">
        <f t="shared" si="7"/>
        <v>109.88544</v>
      </c>
      <c r="V21" s="211">
        <f t="shared" si="8"/>
        <v>4.76</v>
      </c>
      <c r="W21" s="211">
        <f t="shared" si="9"/>
        <v>114.64544000000001</v>
      </c>
      <c r="X21" s="211">
        <f t="shared" si="10"/>
        <v>191.23</v>
      </c>
      <c r="Y21" s="211">
        <f t="shared" si="11"/>
        <v>-76.584559999999982</v>
      </c>
      <c r="Z21" s="213"/>
      <c r="AA21" s="227">
        <f t="shared" si="12"/>
        <v>76.584559999999982</v>
      </c>
      <c r="AB21" s="209">
        <f t="shared" si="13"/>
        <v>0</v>
      </c>
      <c r="AC21" s="209">
        <v>0</v>
      </c>
      <c r="AD21" s="214">
        <v>0</v>
      </c>
      <c r="AE21" s="214">
        <v>0</v>
      </c>
      <c r="AF21" s="214">
        <v>0</v>
      </c>
      <c r="AG21" s="214">
        <v>0</v>
      </c>
      <c r="AH21" s="209">
        <f t="shared" si="15"/>
        <v>0</v>
      </c>
      <c r="AI21" s="209">
        <f t="shared" si="14"/>
        <v>2041.58456</v>
      </c>
      <c r="AJ21" s="111"/>
      <c r="AK21" s="52"/>
      <c r="AL21" s="111">
        <v>4.1399999999999864</v>
      </c>
      <c r="AM21" s="111">
        <f t="shared" si="32"/>
        <v>-4.1399999999999864</v>
      </c>
    </row>
    <row r="22" spans="1:39" s="140" customFormat="1" ht="30" customHeight="1">
      <c r="A22" s="7"/>
      <c r="B22" s="108">
        <v>15</v>
      </c>
      <c r="C22" s="147" t="s">
        <v>190</v>
      </c>
      <c r="D22" s="148" t="s">
        <v>191</v>
      </c>
      <c r="E22" s="109">
        <v>15</v>
      </c>
      <c r="F22" s="142">
        <v>169.5</v>
      </c>
      <c r="G22" s="117">
        <f t="shared" si="0"/>
        <v>2542.5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209">
        <f t="shared" si="1"/>
        <v>2542.5</v>
      </c>
      <c r="O22" s="210"/>
      <c r="P22" s="211">
        <f t="shared" si="2"/>
        <v>0</v>
      </c>
      <c r="Q22" s="211">
        <f t="shared" si="3"/>
        <v>2542.5</v>
      </c>
      <c r="R22" s="211">
        <f t="shared" si="4"/>
        <v>2105.21</v>
      </c>
      <c r="S22" s="211">
        <f t="shared" si="5"/>
        <v>437.28999999999996</v>
      </c>
      <c r="T22" s="212">
        <f t="shared" si="6"/>
        <v>0.10879999999999999</v>
      </c>
      <c r="U22" s="211">
        <f t="shared" si="7"/>
        <v>47.577151999999991</v>
      </c>
      <c r="V22" s="211">
        <f t="shared" si="8"/>
        <v>123.62</v>
      </c>
      <c r="W22" s="211">
        <f t="shared" si="9"/>
        <v>171.19715199999999</v>
      </c>
      <c r="X22" s="211">
        <f t="shared" si="10"/>
        <v>162.435</v>
      </c>
      <c r="Y22" s="211">
        <f t="shared" si="11"/>
        <v>8.7621519999999862</v>
      </c>
      <c r="Z22" s="213"/>
      <c r="AA22" s="227">
        <f t="shared" si="12"/>
        <v>0</v>
      </c>
      <c r="AB22" s="209">
        <f t="shared" si="13"/>
        <v>8.7621519999999862</v>
      </c>
      <c r="AC22" s="209">
        <v>0</v>
      </c>
      <c r="AD22" s="214">
        <v>0</v>
      </c>
      <c r="AE22" s="214">
        <v>0</v>
      </c>
      <c r="AF22" s="214">
        <v>0</v>
      </c>
      <c r="AG22" s="214">
        <v>403.62</v>
      </c>
      <c r="AH22" s="209">
        <f t="shared" si="15"/>
        <v>412.38215200000002</v>
      </c>
      <c r="AI22" s="209">
        <f t="shared" si="14"/>
        <v>2130.1178479999999</v>
      </c>
      <c r="AJ22" s="111"/>
      <c r="AK22" s="52"/>
      <c r="AL22" s="111">
        <v>4.1399999999999864</v>
      </c>
      <c r="AM22" s="111">
        <f t="shared" si="32"/>
        <v>4.6221519999999998</v>
      </c>
    </row>
    <row r="23" spans="1:39" s="140" customFormat="1" ht="30" hidden="1" customHeight="1">
      <c r="A23" s="7"/>
      <c r="B23" s="108">
        <v>18</v>
      </c>
      <c r="C23" s="147"/>
      <c r="D23" s="148"/>
      <c r="E23" s="109"/>
      <c r="F23" s="142"/>
      <c r="G23" s="117"/>
      <c r="H23" s="110"/>
      <c r="I23" s="110"/>
      <c r="J23" s="110"/>
      <c r="K23" s="110">
        <f t="shared" ref="K23:K24" si="33">F23/8*12</f>
        <v>0</v>
      </c>
      <c r="L23" s="110"/>
      <c r="M23" s="110"/>
      <c r="N23" s="209"/>
      <c r="O23" s="210"/>
      <c r="P23" s="211"/>
      <c r="Q23" s="211"/>
      <c r="R23" s="211"/>
      <c r="S23" s="211"/>
      <c r="T23" s="212"/>
      <c r="U23" s="211"/>
      <c r="V23" s="211"/>
      <c r="W23" s="211"/>
      <c r="X23" s="211"/>
      <c r="Y23" s="211"/>
      <c r="Z23" s="213"/>
      <c r="AA23" s="227"/>
      <c r="AB23" s="209"/>
      <c r="AC23" s="209"/>
      <c r="AD23" s="214"/>
      <c r="AE23" s="214"/>
      <c r="AF23" s="214"/>
      <c r="AG23" s="214"/>
      <c r="AH23" s="209">
        <f t="shared" si="15"/>
        <v>0</v>
      </c>
      <c r="AI23" s="209"/>
      <c r="AJ23" s="455"/>
      <c r="AK23" s="52"/>
      <c r="AL23" s="111">
        <v>4.1399999999999864</v>
      </c>
      <c r="AM23" s="111">
        <f t="shared" si="32"/>
        <v>-4.1399999999999864</v>
      </c>
    </row>
    <row r="24" spans="1:39" s="140" customFormat="1" ht="30" hidden="1" customHeight="1">
      <c r="A24" s="7"/>
      <c r="B24" s="108">
        <v>19</v>
      </c>
      <c r="C24" s="388"/>
      <c r="D24" s="148"/>
      <c r="E24" s="109"/>
      <c r="F24" s="142"/>
      <c r="G24" s="117"/>
      <c r="H24" s="110"/>
      <c r="I24" s="110"/>
      <c r="J24" s="110"/>
      <c r="K24" s="110">
        <f t="shared" si="33"/>
        <v>0</v>
      </c>
      <c r="L24" s="110"/>
      <c r="M24" s="110"/>
      <c r="N24" s="209"/>
      <c r="O24" s="210"/>
      <c r="P24" s="211"/>
      <c r="Q24" s="211"/>
      <c r="R24" s="211"/>
      <c r="S24" s="211"/>
      <c r="T24" s="212"/>
      <c r="U24" s="211"/>
      <c r="V24" s="211"/>
      <c r="W24" s="211"/>
      <c r="X24" s="211"/>
      <c r="Y24" s="211"/>
      <c r="Z24" s="213"/>
      <c r="AA24" s="227"/>
      <c r="AB24" s="209"/>
      <c r="AC24" s="209"/>
      <c r="AD24" s="214"/>
      <c r="AE24" s="214"/>
      <c r="AF24" s="214"/>
      <c r="AG24" s="214"/>
      <c r="AH24" s="209">
        <f t="shared" si="15"/>
        <v>0</v>
      </c>
      <c r="AI24" s="209"/>
      <c r="AJ24" s="453"/>
      <c r="AK24" s="52"/>
      <c r="AL24" s="111">
        <v>41</v>
      </c>
      <c r="AM24" s="111">
        <f t="shared" si="32"/>
        <v>-41</v>
      </c>
    </row>
    <row r="25" spans="1:39" s="140" customFormat="1" ht="30" customHeight="1">
      <c r="A25" s="7"/>
      <c r="B25" s="108">
        <v>16</v>
      </c>
      <c r="C25" s="388" t="s">
        <v>441</v>
      </c>
      <c r="D25" s="148" t="s">
        <v>191</v>
      </c>
      <c r="E25" s="109">
        <v>15</v>
      </c>
      <c r="F25" s="142">
        <v>169.5</v>
      </c>
      <c r="G25" s="117">
        <f t="shared" ref="G25" si="34">E25*F25</f>
        <v>2542.5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209">
        <f t="shared" ref="N25" si="35">SUM(G25:M25)</f>
        <v>2542.5</v>
      </c>
      <c r="O25" s="210"/>
      <c r="P25" s="211">
        <f t="shared" ref="P25" si="36">IF(F25=47.16,0,IF(F25&gt;47.16,K25*0.5,0))</f>
        <v>0</v>
      </c>
      <c r="Q25" s="211">
        <f t="shared" ref="Q25" si="37">G25+H25+I25+L25+P25+J25</f>
        <v>2542.5</v>
      </c>
      <c r="R25" s="211">
        <f t="shared" ref="R25" si="38">VLOOKUP(Q25,Tarifa1,1)</f>
        <v>2105.21</v>
      </c>
      <c r="S25" s="211">
        <f t="shared" ref="S25" si="39">Q25-R25</f>
        <v>437.28999999999996</v>
      </c>
      <c r="T25" s="212">
        <f t="shared" ref="T25" si="40">VLOOKUP(Q25,Tarifa1,3)</f>
        <v>0.10879999999999999</v>
      </c>
      <c r="U25" s="211">
        <f t="shared" ref="U25" si="41">S25*T25</f>
        <v>47.577151999999991</v>
      </c>
      <c r="V25" s="211">
        <f t="shared" ref="V25" si="42">VLOOKUP(Q25,Tarifa1,2)</f>
        <v>123.62</v>
      </c>
      <c r="W25" s="211">
        <f t="shared" ref="W25" si="43">U25+V25</f>
        <v>171.19715199999999</v>
      </c>
      <c r="X25" s="211">
        <f t="shared" ref="X25" si="44">VLOOKUP(Q25,Credito1,2)</f>
        <v>162.435</v>
      </c>
      <c r="Y25" s="211">
        <f t="shared" ref="Y25" si="45">W25-X25</f>
        <v>8.7621519999999862</v>
      </c>
      <c r="Z25" s="213"/>
      <c r="AA25" s="227">
        <f t="shared" ref="AA25" si="46">-IF(Y25&gt;0,0,Y25)</f>
        <v>0</v>
      </c>
      <c r="AB25" s="209">
        <f t="shared" ref="AB25" si="47">IF(Y25&lt;0,0,Y25)</f>
        <v>8.7621519999999862</v>
      </c>
      <c r="AC25" s="209">
        <v>0</v>
      </c>
      <c r="AD25" s="214">
        <v>0</v>
      </c>
      <c r="AE25" s="214">
        <v>0</v>
      </c>
      <c r="AF25" s="214">
        <v>0</v>
      </c>
      <c r="AG25" s="214">
        <v>0</v>
      </c>
      <c r="AH25" s="209">
        <f t="shared" si="15"/>
        <v>8.7621519999999862</v>
      </c>
      <c r="AI25" s="209">
        <f t="shared" ref="AI25" si="48">N25+AA25-AH25</f>
        <v>2533.7378480000002</v>
      </c>
      <c r="AJ25" s="453"/>
      <c r="AK25" s="52"/>
      <c r="AL25" s="111"/>
      <c r="AM25" s="111"/>
    </row>
    <row r="26" spans="1:39" s="140" customFormat="1" ht="30" customHeight="1">
      <c r="A26" s="7"/>
      <c r="B26" s="108">
        <v>17</v>
      </c>
      <c r="C26" s="147" t="s">
        <v>204</v>
      </c>
      <c r="D26" s="148" t="s">
        <v>166</v>
      </c>
      <c r="E26" s="109">
        <v>15</v>
      </c>
      <c r="F26" s="142">
        <v>182</v>
      </c>
      <c r="G26" s="117">
        <f t="shared" si="0"/>
        <v>2730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209">
        <f t="shared" si="1"/>
        <v>2730</v>
      </c>
      <c r="O26" s="210"/>
      <c r="P26" s="211">
        <f t="shared" si="2"/>
        <v>0</v>
      </c>
      <c r="Q26" s="211">
        <f t="shared" si="3"/>
        <v>2730</v>
      </c>
      <c r="R26" s="211">
        <f t="shared" si="4"/>
        <v>2105.21</v>
      </c>
      <c r="S26" s="211">
        <f t="shared" si="5"/>
        <v>624.79</v>
      </c>
      <c r="T26" s="212">
        <f t="shared" si="6"/>
        <v>0.10879999999999999</v>
      </c>
      <c r="U26" s="211">
        <f t="shared" si="7"/>
        <v>67.97715199999999</v>
      </c>
      <c r="V26" s="211">
        <f t="shared" si="8"/>
        <v>123.62</v>
      </c>
      <c r="W26" s="211">
        <f t="shared" si="9"/>
        <v>191.59715199999999</v>
      </c>
      <c r="X26" s="211">
        <f t="shared" si="10"/>
        <v>147.315</v>
      </c>
      <c r="Y26" s="211">
        <f t="shared" si="11"/>
        <v>44.282151999999996</v>
      </c>
      <c r="Z26" s="213"/>
      <c r="AA26" s="227">
        <f t="shared" si="12"/>
        <v>0</v>
      </c>
      <c r="AB26" s="209">
        <f t="shared" si="13"/>
        <v>44.282151999999996</v>
      </c>
      <c r="AC26" s="209">
        <v>0</v>
      </c>
      <c r="AD26" s="214">
        <v>0</v>
      </c>
      <c r="AE26" s="214">
        <v>0</v>
      </c>
      <c r="AF26" s="214">
        <v>0</v>
      </c>
      <c r="AG26" s="214">
        <v>762.5</v>
      </c>
      <c r="AH26" s="209">
        <f t="shared" si="15"/>
        <v>806.782152</v>
      </c>
      <c r="AI26" s="209">
        <f t="shared" si="14"/>
        <v>1923.217848</v>
      </c>
      <c r="AJ26" s="111"/>
      <c r="AK26" s="52"/>
      <c r="AL26" s="111">
        <v>43</v>
      </c>
      <c r="AM26" s="111">
        <f t="shared" ref="AM26" si="49">AB26-AL26</f>
        <v>1.2821519999999964</v>
      </c>
    </row>
    <row r="27" spans="1:39" s="140" customFormat="1" ht="30" customHeight="1">
      <c r="A27" s="7"/>
      <c r="B27" s="108">
        <v>18</v>
      </c>
      <c r="C27" s="147" t="s">
        <v>248</v>
      </c>
      <c r="D27" s="148" t="s">
        <v>252</v>
      </c>
      <c r="E27" s="109">
        <v>15</v>
      </c>
      <c r="F27" s="231">
        <v>167</v>
      </c>
      <c r="G27" s="117">
        <f t="shared" si="0"/>
        <v>2505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209">
        <f t="shared" si="1"/>
        <v>2505</v>
      </c>
      <c r="O27" s="210"/>
      <c r="P27" s="211">
        <f t="shared" si="2"/>
        <v>0</v>
      </c>
      <c r="Q27" s="211">
        <f t="shared" si="3"/>
        <v>2505</v>
      </c>
      <c r="R27" s="211">
        <f t="shared" si="4"/>
        <v>2105.21</v>
      </c>
      <c r="S27" s="211">
        <f t="shared" si="5"/>
        <v>399.78999999999996</v>
      </c>
      <c r="T27" s="212">
        <f t="shared" si="6"/>
        <v>0.10879999999999999</v>
      </c>
      <c r="U27" s="211">
        <f t="shared" si="7"/>
        <v>43.497151999999993</v>
      </c>
      <c r="V27" s="211">
        <f t="shared" si="8"/>
        <v>123.62</v>
      </c>
      <c r="W27" s="211">
        <f t="shared" si="9"/>
        <v>167.117152</v>
      </c>
      <c r="X27" s="211">
        <f t="shared" si="10"/>
        <v>162.435</v>
      </c>
      <c r="Y27" s="211">
        <f t="shared" si="11"/>
        <v>4.6821520000000021</v>
      </c>
      <c r="Z27" s="213"/>
      <c r="AA27" s="227">
        <f t="shared" si="12"/>
        <v>0</v>
      </c>
      <c r="AB27" s="209">
        <f t="shared" si="13"/>
        <v>4.6821520000000021</v>
      </c>
      <c r="AC27" s="209">
        <v>0</v>
      </c>
      <c r="AD27" s="214">
        <v>0</v>
      </c>
      <c r="AE27" s="214">
        <v>0</v>
      </c>
      <c r="AF27" s="214">
        <v>0</v>
      </c>
      <c r="AG27" s="214">
        <v>0</v>
      </c>
      <c r="AH27" s="209">
        <f t="shared" si="15"/>
        <v>4.6821520000000021</v>
      </c>
      <c r="AI27" s="209">
        <f t="shared" si="14"/>
        <v>2500.3178480000001</v>
      </c>
      <c r="AJ27" s="111"/>
      <c r="AK27" s="52"/>
      <c r="AL27" s="111"/>
      <c r="AM27" s="111"/>
    </row>
    <row r="28" spans="1:39" s="140" customFormat="1" ht="30" customHeight="1">
      <c r="A28" s="7"/>
      <c r="B28" s="108">
        <v>19</v>
      </c>
      <c r="C28" s="147" t="s">
        <v>249</v>
      </c>
      <c r="D28" s="148" t="s">
        <v>252</v>
      </c>
      <c r="E28" s="109">
        <v>15</v>
      </c>
      <c r="F28" s="231">
        <v>167</v>
      </c>
      <c r="G28" s="117">
        <f t="shared" si="0"/>
        <v>2505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209">
        <f t="shared" si="1"/>
        <v>2505</v>
      </c>
      <c r="O28" s="210"/>
      <c r="P28" s="211">
        <f t="shared" si="2"/>
        <v>0</v>
      </c>
      <c r="Q28" s="211">
        <f t="shared" si="3"/>
        <v>2505</v>
      </c>
      <c r="R28" s="211">
        <f t="shared" si="4"/>
        <v>2105.21</v>
      </c>
      <c r="S28" s="211">
        <f t="shared" si="5"/>
        <v>399.78999999999996</v>
      </c>
      <c r="T28" s="212">
        <f t="shared" si="6"/>
        <v>0.10879999999999999</v>
      </c>
      <c r="U28" s="211">
        <f t="shared" si="7"/>
        <v>43.497151999999993</v>
      </c>
      <c r="V28" s="211">
        <f t="shared" si="8"/>
        <v>123.62</v>
      </c>
      <c r="W28" s="211">
        <f t="shared" si="9"/>
        <v>167.117152</v>
      </c>
      <c r="X28" s="211">
        <f t="shared" si="10"/>
        <v>162.435</v>
      </c>
      <c r="Y28" s="211">
        <f t="shared" si="11"/>
        <v>4.6821520000000021</v>
      </c>
      <c r="Z28" s="213"/>
      <c r="AA28" s="227">
        <f t="shared" si="12"/>
        <v>0</v>
      </c>
      <c r="AB28" s="209">
        <f t="shared" si="13"/>
        <v>4.6821520000000021</v>
      </c>
      <c r="AC28" s="209">
        <v>0</v>
      </c>
      <c r="AD28" s="214">
        <v>0</v>
      </c>
      <c r="AE28" s="214">
        <v>0</v>
      </c>
      <c r="AF28" s="214">
        <v>0</v>
      </c>
      <c r="AG28" s="214">
        <v>0</v>
      </c>
      <c r="AH28" s="209">
        <f t="shared" si="15"/>
        <v>4.6821520000000021</v>
      </c>
      <c r="AI28" s="209">
        <f t="shared" si="14"/>
        <v>2500.3178480000001</v>
      </c>
      <c r="AJ28" s="111"/>
      <c r="AK28" s="52"/>
      <c r="AL28" s="111"/>
      <c r="AM28" s="111"/>
    </row>
    <row r="29" spans="1:39" s="140" customFormat="1" ht="30" customHeight="1">
      <c r="A29" s="7"/>
      <c r="B29" s="108">
        <v>20</v>
      </c>
      <c r="C29" s="147" t="s">
        <v>250</v>
      </c>
      <c r="D29" s="148" t="s">
        <v>253</v>
      </c>
      <c r="E29" s="109">
        <v>15</v>
      </c>
      <c r="F29" s="231">
        <v>131</v>
      </c>
      <c r="G29" s="117">
        <f t="shared" si="0"/>
        <v>1965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209">
        <f t="shared" si="1"/>
        <v>1965</v>
      </c>
      <c r="O29" s="210"/>
      <c r="P29" s="211">
        <f t="shared" si="2"/>
        <v>0</v>
      </c>
      <c r="Q29" s="211">
        <f t="shared" si="3"/>
        <v>1965</v>
      </c>
      <c r="R29" s="211">
        <f t="shared" si="4"/>
        <v>248.04</v>
      </c>
      <c r="S29" s="211">
        <f t="shared" si="5"/>
        <v>1716.96</v>
      </c>
      <c r="T29" s="212">
        <f t="shared" si="6"/>
        <v>6.4000000000000001E-2</v>
      </c>
      <c r="U29" s="211">
        <f t="shared" si="7"/>
        <v>109.88544</v>
      </c>
      <c r="V29" s="211">
        <f t="shared" si="8"/>
        <v>4.76</v>
      </c>
      <c r="W29" s="211">
        <f t="shared" si="9"/>
        <v>114.64544000000001</v>
      </c>
      <c r="X29" s="211">
        <f t="shared" si="10"/>
        <v>191.23</v>
      </c>
      <c r="Y29" s="211">
        <f t="shared" si="11"/>
        <v>-76.584559999999982</v>
      </c>
      <c r="Z29" s="213"/>
      <c r="AA29" s="227">
        <f t="shared" si="12"/>
        <v>76.584559999999982</v>
      </c>
      <c r="AB29" s="209">
        <f t="shared" si="13"/>
        <v>0</v>
      </c>
      <c r="AC29" s="209">
        <v>0</v>
      </c>
      <c r="AD29" s="214">
        <v>0</v>
      </c>
      <c r="AE29" s="214">
        <v>0</v>
      </c>
      <c r="AF29" s="214">
        <v>0</v>
      </c>
      <c r="AG29" s="214">
        <v>0</v>
      </c>
      <c r="AH29" s="209">
        <f t="shared" si="15"/>
        <v>0</v>
      </c>
      <c r="AI29" s="209">
        <f t="shared" si="14"/>
        <v>2041.58456</v>
      </c>
      <c r="AJ29" s="111"/>
      <c r="AK29" s="52"/>
      <c r="AL29" s="111"/>
      <c r="AM29" s="111"/>
    </row>
    <row r="30" spans="1:39" s="140" customFormat="1" ht="30" customHeight="1">
      <c r="A30" s="7"/>
      <c r="B30" s="108">
        <v>21</v>
      </c>
      <c r="C30" s="147" t="s">
        <v>251</v>
      </c>
      <c r="D30" s="148" t="s">
        <v>253</v>
      </c>
      <c r="E30" s="109">
        <v>15</v>
      </c>
      <c r="F30" s="231">
        <v>131</v>
      </c>
      <c r="G30" s="117">
        <f t="shared" si="0"/>
        <v>1965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209">
        <f t="shared" si="1"/>
        <v>1965</v>
      </c>
      <c r="O30" s="210"/>
      <c r="P30" s="211">
        <f t="shared" si="2"/>
        <v>0</v>
      </c>
      <c r="Q30" s="211">
        <f t="shared" si="3"/>
        <v>1965</v>
      </c>
      <c r="R30" s="211">
        <f t="shared" si="4"/>
        <v>248.04</v>
      </c>
      <c r="S30" s="211">
        <f t="shared" si="5"/>
        <v>1716.96</v>
      </c>
      <c r="T30" s="212">
        <f t="shared" si="6"/>
        <v>6.4000000000000001E-2</v>
      </c>
      <c r="U30" s="211">
        <f t="shared" si="7"/>
        <v>109.88544</v>
      </c>
      <c r="V30" s="211">
        <f t="shared" si="8"/>
        <v>4.76</v>
      </c>
      <c r="W30" s="211">
        <f t="shared" si="9"/>
        <v>114.64544000000001</v>
      </c>
      <c r="X30" s="211">
        <f t="shared" si="10"/>
        <v>191.23</v>
      </c>
      <c r="Y30" s="211">
        <f t="shared" si="11"/>
        <v>-76.584559999999982</v>
      </c>
      <c r="Z30" s="213"/>
      <c r="AA30" s="227">
        <f t="shared" si="12"/>
        <v>76.584559999999982</v>
      </c>
      <c r="AB30" s="209">
        <f t="shared" si="13"/>
        <v>0</v>
      </c>
      <c r="AC30" s="209">
        <v>0</v>
      </c>
      <c r="AD30" s="214">
        <v>0</v>
      </c>
      <c r="AE30" s="214">
        <v>0</v>
      </c>
      <c r="AF30" s="214">
        <v>0</v>
      </c>
      <c r="AG30" s="214">
        <v>403.62</v>
      </c>
      <c r="AH30" s="209">
        <f>SUM(AB30:AG30)</f>
        <v>403.62</v>
      </c>
      <c r="AI30" s="209">
        <f t="shared" si="14"/>
        <v>1637.9645599999999</v>
      </c>
      <c r="AJ30" s="111"/>
      <c r="AK30" s="52"/>
      <c r="AL30" s="111"/>
      <c r="AM30" s="111"/>
    </row>
    <row r="31" spans="1:39" s="140" customFormat="1" ht="30" hidden="1" customHeight="1">
      <c r="A31" s="7"/>
      <c r="B31" s="108">
        <v>25</v>
      </c>
      <c r="C31" s="147"/>
      <c r="D31" s="148"/>
      <c r="E31" s="109"/>
      <c r="F31" s="142"/>
      <c r="G31" s="117"/>
      <c r="H31" s="110"/>
      <c r="I31" s="110"/>
      <c r="J31" s="110"/>
      <c r="K31" s="110"/>
      <c r="L31" s="110"/>
      <c r="M31" s="110"/>
      <c r="N31" s="209"/>
      <c r="O31" s="210"/>
      <c r="P31" s="211"/>
      <c r="Q31" s="211"/>
      <c r="R31" s="211"/>
      <c r="S31" s="211"/>
      <c r="T31" s="212"/>
      <c r="U31" s="211"/>
      <c r="V31" s="211"/>
      <c r="W31" s="211"/>
      <c r="X31" s="211"/>
      <c r="Y31" s="211"/>
      <c r="Z31" s="213"/>
      <c r="AA31" s="227"/>
      <c r="AB31" s="209"/>
      <c r="AC31" s="209"/>
      <c r="AD31" s="214"/>
      <c r="AE31" s="214"/>
      <c r="AF31" s="214"/>
      <c r="AG31" s="214"/>
      <c r="AH31" s="209">
        <f t="shared" si="15"/>
        <v>0</v>
      </c>
      <c r="AI31" s="209"/>
      <c r="AJ31" s="111"/>
      <c r="AK31" s="52"/>
      <c r="AL31" s="111"/>
      <c r="AM31" s="111"/>
    </row>
    <row r="32" spans="1:39" s="140" customFormat="1" ht="30" customHeight="1">
      <c r="A32" s="7"/>
      <c r="B32" s="108">
        <v>22</v>
      </c>
      <c r="C32" s="232" t="s">
        <v>256</v>
      </c>
      <c r="D32" s="148" t="s">
        <v>280</v>
      </c>
      <c r="E32" s="109">
        <v>15</v>
      </c>
      <c r="F32" s="142">
        <v>131</v>
      </c>
      <c r="G32" s="117">
        <f t="shared" si="0"/>
        <v>1965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209">
        <f t="shared" si="1"/>
        <v>1965</v>
      </c>
      <c r="O32" s="210"/>
      <c r="P32" s="211">
        <f t="shared" si="2"/>
        <v>0</v>
      </c>
      <c r="Q32" s="211">
        <f t="shared" si="3"/>
        <v>1965</v>
      </c>
      <c r="R32" s="211">
        <f t="shared" si="4"/>
        <v>248.04</v>
      </c>
      <c r="S32" s="211">
        <f t="shared" si="5"/>
        <v>1716.96</v>
      </c>
      <c r="T32" s="212">
        <f t="shared" si="6"/>
        <v>6.4000000000000001E-2</v>
      </c>
      <c r="U32" s="211">
        <f t="shared" si="7"/>
        <v>109.88544</v>
      </c>
      <c r="V32" s="211">
        <f t="shared" si="8"/>
        <v>4.76</v>
      </c>
      <c r="W32" s="211">
        <f t="shared" si="9"/>
        <v>114.64544000000001</v>
      </c>
      <c r="X32" s="211">
        <f t="shared" si="10"/>
        <v>191.23</v>
      </c>
      <c r="Y32" s="211">
        <f t="shared" si="11"/>
        <v>-76.584559999999982</v>
      </c>
      <c r="Z32" s="213"/>
      <c r="AA32" s="227">
        <f t="shared" si="12"/>
        <v>76.584559999999982</v>
      </c>
      <c r="AB32" s="209">
        <f t="shared" si="13"/>
        <v>0</v>
      </c>
      <c r="AC32" s="209">
        <v>0</v>
      </c>
      <c r="AD32" s="214">
        <v>0</v>
      </c>
      <c r="AE32" s="214">
        <v>0</v>
      </c>
      <c r="AF32" s="214">
        <v>0</v>
      </c>
      <c r="AG32" s="214">
        <v>0</v>
      </c>
      <c r="AH32" s="209">
        <f t="shared" si="15"/>
        <v>0</v>
      </c>
      <c r="AI32" s="209">
        <f t="shared" si="14"/>
        <v>2041.58456</v>
      </c>
      <c r="AJ32" s="111"/>
      <c r="AK32" s="52"/>
      <c r="AL32" s="111"/>
      <c r="AM32" s="111"/>
    </row>
    <row r="33" spans="1:41" s="140" customFormat="1" ht="30" customHeight="1">
      <c r="A33" s="7"/>
      <c r="B33" s="108">
        <v>23</v>
      </c>
      <c r="C33" s="232" t="s">
        <v>377</v>
      </c>
      <c r="D33" s="148" t="s">
        <v>287</v>
      </c>
      <c r="E33" s="109">
        <v>15</v>
      </c>
      <c r="F33" s="142">
        <v>167</v>
      </c>
      <c r="G33" s="117">
        <f t="shared" si="0"/>
        <v>2505</v>
      </c>
      <c r="H33" s="110"/>
      <c r="I33" s="110"/>
      <c r="J33" s="110"/>
      <c r="K33" s="110">
        <v>0</v>
      </c>
      <c r="L33" s="110">
        <v>0</v>
      </c>
      <c r="M33" s="110">
        <v>0</v>
      </c>
      <c r="N33" s="209">
        <f t="shared" ref="N33" si="50">SUM(G33:M33)</f>
        <v>2505</v>
      </c>
      <c r="O33" s="210"/>
      <c r="P33" s="211">
        <f t="shared" ref="P33" si="51">IF(F33=47.16,0,IF(F33&gt;47.16,K33*0.5,0))</f>
        <v>0</v>
      </c>
      <c r="Q33" s="211">
        <f t="shared" ref="Q33" si="52">G33+H33+I33+L33+P33+J33</f>
        <v>2505</v>
      </c>
      <c r="R33" s="211">
        <f t="shared" ref="R33" si="53">VLOOKUP(Q33,Tarifa1,1)</f>
        <v>2105.21</v>
      </c>
      <c r="S33" s="211">
        <f t="shared" ref="S33" si="54">Q33-R33</f>
        <v>399.78999999999996</v>
      </c>
      <c r="T33" s="212">
        <f t="shared" ref="T33" si="55">VLOOKUP(Q33,Tarifa1,3)</f>
        <v>0.10879999999999999</v>
      </c>
      <c r="U33" s="211">
        <f t="shared" ref="U33" si="56">S33*T33</f>
        <v>43.497151999999993</v>
      </c>
      <c r="V33" s="211">
        <f t="shared" ref="V33" si="57">VLOOKUP(Q33,Tarifa1,2)</f>
        <v>123.62</v>
      </c>
      <c r="W33" s="211">
        <f t="shared" ref="W33" si="58">U33+V33</f>
        <v>167.117152</v>
      </c>
      <c r="X33" s="211">
        <f t="shared" ref="X33" si="59">VLOOKUP(Q33,Credito1,2)</f>
        <v>162.435</v>
      </c>
      <c r="Y33" s="211">
        <f t="shared" ref="Y33" si="60">W33-X33</f>
        <v>4.6821520000000021</v>
      </c>
      <c r="Z33" s="213"/>
      <c r="AA33" s="227">
        <f t="shared" ref="AA33" si="61">-IF(Y33&gt;0,0,Y33)</f>
        <v>0</v>
      </c>
      <c r="AB33" s="209">
        <f t="shared" ref="AB33" si="62">IF(Y33&lt;0,0,Y33)</f>
        <v>4.6821520000000021</v>
      </c>
      <c r="AC33" s="209">
        <v>0</v>
      </c>
      <c r="AD33" s="214">
        <v>0</v>
      </c>
      <c r="AE33" s="214">
        <v>0</v>
      </c>
      <c r="AF33" s="214">
        <v>0</v>
      </c>
      <c r="AG33" s="214">
        <v>0</v>
      </c>
      <c r="AH33" s="209">
        <f t="shared" si="15"/>
        <v>4.6821520000000021</v>
      </c>
      <c r="AI33" s="209">
        <f t="shared" ref="AI33" si="63">N33+AA33-AH33</f>
        <v>2500.3178480000001</v>
      </c>
      <c r="AJ33" s="111"/>
      <c r="AK33" s="52"/>
      <c r="AL33" s="111"/>
      <c r="AM33" s="111"/>
    </row>
    <row r="34" spans="1:41" s="140" customFormat="1" ht="30" customHeight="1">
      <c r="A34" s="7"/>
      <c r="B34" s="108">
        <v>24</v>
      </c>
      <c r="C34" s="232" t="s">
        <v>271</v>
      </c>
      <c r="D34" s="148" t="s">
        <v>330</v>
      </c>
      <c r="E34" s="109">
        <v>15</v>
      </c>
      <c r="F34" s="142">
        <v>121</v>
      </c>
      <c r="G34" s="117">
        <f t="shared" ref="G34:G40" si="64">E34*F34</f>
        <v>1815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209">
        <f t="shared" ref="N34:N40" si="65">SUM(G34:M34)</f>
        <v>1815</v>
      </c>
      <c r="O34" s="210"/>
      <c r="P34" s="211">
        <f t="shared" ref="P34:P40" si="66">IF(F34=47.16,0,IF(F34&gt;47.16,K34*0.5,0))</f>
        <v>0</v>
      </c>
      <c r="Q34" s="211">
        <f t="shared" ref="Q34:Q40" si="67">G34+H34+I34+L34+P34+J34</f>
        <v>1815</v>
      </c>
      <c r="R34" s="211">
        <f t="shared" ref="R34:R40" si="68">VLOOKUP(Q34,Tarifa1,1)</f>
        <v>248.04</v>
      </c>
      <c r="S34" s="211">
        <f t="shared" ref="S34:S40" si="69">Q34-R34</f>
        <v>1566.96</v>
      </c>
      <c r="T34" s="212">
        <f t="shared" ref="T34:T40" si="70">VLOOKUP(Q34,Tarifa1,3)</f>
        <v>6.4000000000000001E-2</v>
      </c>
      <c r="U34" s="211">
        <f t="shared" ref="U34:U40" si="71">S34*T34</f>
        <v>100.28544000000001</v>
      </c>
      <c r="V34" s="211">
        <f t="shared" ref="V34:V40" si="72">VLOOKUP(Q34,Tarifa1,2)</f>
        <v>4.76</v>
      </c>
      <c r="W34" s="211">
        <f t="shared" ref="W34:W40" si="73">U34+V34</f>
        <v>105.04544000000001</v>
      </c>
      <c r="X34" s="211">
        <f t="shared" ref="X34:X40" si="74">VLOOKUP(Q34,Credito1,2)</f>
        <v>191.23</v>
      </c>
      <c r="Y34" s="211">
        <f t="shared" ref="Y34:Y40" si="75">W34-X34</f>
        <v>-86.184559999999976</v>
      </c>
      <c r="Z34" s="213"/>
      <c r="AA34" s="227">
        <f t="shared" ref="AA34:AA40" si="76">-IF(Y34&gt;0,0,Y34)</f>
        <v>86.184559999999976</v>
      </c>
      <c r="AB34" s="209">
        <f t="shared" ref="AB34:AB40" si="77">IF(Y34&lt;0,0,Y34)</f>
        <v>0</v>
      </c>
      <c r="AC34" s="209">
        <v>0</v>
      </c>
      <c r="AD34" s="214">
        <v>0</v>
      </c>
      <c r="AE34" s="214">
        <v>0</v>
      </c>
      <c r="AF34" s="214">
        <v>0</v>
      </c>
      <c r="AG34" s="214">
        <v>0</v>
      </c>
      <c r="AH34" s="209">
        <f t="shared" si="15"/>
        <v>0</v>
      </c>
      <c r="AI34" s="209">
        <f t="shared" ref="AI34:AI40" si="78">N34+AA34-AH34</f>
        <v>1901.1845599999999</v>
      </c>
      <c r="AJ34" s="111"/>
      <c r="AK34" s="52"/>
      <c r="AL34" s="111"/>
      <c r="AM34" s="111"/>
    </row>
    <row r="35" spans="1:41" s="140" customFormat="1" ht="30" customHeight="1">
      <c r="A35" s="7"/>
      <c r="B35" s="108">
        <v>25</v>
      </c>
      <c r="C35" s="232" t="s">
        <v>272</v>
      </c>
      <c r="D35" s="148" t="s">
        <v>176</v>
      </c>
      <c r="E35" s="109">
        <v>15</v>
      </c>
      <c r="F35" s="142">
        <v>131</v>
      </c>
      <c r="G35" s="117">
        <f t="shared" si="64"/>
        <v>1965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209">
        <f t="shared" si="65"/>
        <v>1965</v>
      </c>
      <c r="O35" s="210"/>
      <c r="P35" s="211">
        <f t="shared" si="66"/>
        <v>0</v>
      </c>
      <c r="Q35" s="211">
        <f t="shared" si="67"/>
        <v>1965</v>
      </c>
      <c r="R35" s="211">
        <f t="shared" si="68"/>
        <v>248.04</v>
      </c>
      <c r="S35" s="211">
        <f t="shared" si="69"/>
        <v>1716.96</v>
      </c>
      <c r="T35" s="212">
        <f t="shared" si="70"/>
        <v>6.4000000000000001E-2</v>
      </c>
      <c r="U35" s="211">
        <f t="shared" si="71"/>
        <v>109.88544</v>
      </c>
      <c r="V35" s="211">
        <f t="shared" si="72"/>
        <v>4.76</v>
      </c>
      <c r="W35" s="211">
        <f t="shared" si="73"/>
        <v>114.64544000000001</v>
      </c>
      <c r="X35" s="211">
        <f t="shared" si="74"/>
        <v>191.23</v>
      </c>
      <c r="Y35" s="211">
        <f t="shared" si="75"/>
        <v>-76.584559999999982</v>
      </c>
      <c r="Z35" s="213"/>
      <c r="AA35" s="227">
        <f t="shared" si="76"/>
        <v>76.584559999999982</v>
      </c>
      <c r="AB35" s="209">
        <f t="shared" si="77"/>
        <v>0</v>
      </c>
      <c r="AC35" s="209">
        <v>0</v>
      </c>
      <c r="AD35" s="214">
        <v>0</v>
      </c>
      <c r="AE35" s="214">
        <v>0</v>
      </c>
      <c r="AF35" s="214">
        <v>0</v>
      </c>
      <c r="AG35" s="214">
        <v>0</v>
      </c>
      <c r="AH35" s="209">
        <f t="shared" si="15"/>
        <v>0</v>
      </c>
      <c r="AI35" s="209">
        <f t="shared" si="78"/>
        <v>2041.58456</v>
      </c>
      <c r="AJ35" s="111"/>
      <c r="AK35" s="52"/>
      <c r="AL35" s="111"/>
      <c r="AM35" s="111"/>
    </row>
    <row r="36" spans="1:41" s="140" customFormat="1" ht="30" customHeight="1">
      <c r="A36" s="7"/>
      <c r="B36" s="108">
        <v>26</v>
      </c>
      <c r="C36" s="232" t="s">
        <v>273</v>
      </c>
      <c r="D36" s="148" t="s">
        <v>185</v>
      </c>
      <c r="E36" s="109">
        <v>14</v>
      </c>
      <c r="F36" s="142">
        <v>131</v>
      </c>
      <c r="G36" s="117">
        <f t="shared" si="64"/>
        <v>1834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209">
        <f t="shared" si="65"/>
        <v>1834</v>
      </c>
      <c r="O36" s="210"/>
      <c r="P36" s="211">
        <f t="shared" si="66"/>
        <v>0</v>
      </c>
      <c r="Q36" s="211">
        <f t="shared" si="67"/>
        <v>1834</v>
      </c>
      <c r="R36" s="211">
        <f t="shared" si="68"/>
        <v>248.04</v>
      </c>
      <c r="S36" s="211">
        <f t="shared" si="69"/>
        <v>1585.96</v>
      </c>
      <c r="T36" s="212">
        <f t="shared" si="70"/>
        <v>6.4000000000000001E-2</v>
      </c>
      <c r="U36" s="211">
        <f t="shared" si="71"/>
        <v>101.50144</v>
      </c>
      <c r="V36" s="211">
        <f t="shared" si="72"/>
        <v>4.76</v>
      </c>
      <c r="W36" s="211">
        <f t="shared" si="73"/>
        <v>106.26144000000001</v>
      </c>
      <c r="X36" s="211">
        <f t="shared" si="74"/>
        <v>191.23</v>
      </c>
      <c r="Y36" s="211">
        <f t="shared" si="75"/>
        <v>-84.968559999999982</v>
      </c>
      <c r="Z36" s="213"/>
      <c r="AA36" s="227">
        <f t="shared" si="76"/>
        <v>84.968559999999982</v>
      </c>
      <c r="AB36" s="209">
        <f t="shared" si="77"/>
        <v>0</v>
      </c>
      <c r="AC36" s="209">
        <v>0</v>
      </c>
      <c r="AD36" s="214">
        <v>0</v>
      </c>
      <c r="AE36" s="214">
        <v>0</v>
      </c>
      <c r="AF36" s="214">
        <v>0</v>
      </c>
      <c r="AG36" s="214">
        <v>0</v>
      </c>
      <c r="AH36" s="209">
        <f t="shared" si="15"/>
        <v>0</v>
      </c>
      <c r="AI36" s="209">
        <f t="shared" si="78"/>
        <v>1918.96856</v>
      </c>
      <c r="AJ36" s="111"/>
      <c r="AK36" s="52"/>
      <c r="AL36" s="111"/>
      <c r="AM36" s="111"/>
    </row>
    <row r="37" spans="1:41" s="140" customFormat="1" ht="30" customHeight="1">
      <c r="A37" s="7"/>
      <c r="B37" s="108">
        <v>27</v>
      </c>
      <c r="C37" s="232" t="s">
        <v>274</v>
      </c>
      <c r="D37" s="148" t="s">
        <v>176</v>
      </c>
      <c r="E37" s="109">
        <v>15</v>
      </c>
      <c r="F37" s="142">
        <v>131</v>
      </c>
      <c r="G37" s="117">
        <f t="shared" ref="G37" si="79">E37*F37</f>
        <v>1965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209">
        <f t="shared" ref="N37" si="80">SUM(G37:M37)</f>
        <v>1965</v>
      </c>
      <c r="O37" s="210"/>
      <c r="P37" s="211">
        <f t="shared" ref="P37" si="81">IF(F37=47.16,0,IF(F37&gt;47.16,K37*0.5,0))</f>
        <v>0</v>
      </c>
      <c r="Q37" s="211">
        <f t="shared" ref="Q37" si="82">G37+H37+I37+L37+P37+J37</f>
        <v>1965</v>
      </c>
      <c r="R37" s="211">
        <f t="shared" ref="R37" si="83">VLOOKUP(Q37,Tarifa1,1)</f>
        <v>248.04</v>
      </c>
      <c r="S37" s="211">
        <f t="shared" ref="S37" si="84">Q37-R37</f>
        <v>1716.96</v>
      </c>
      <c r="T37" s="212">
        <f t="shared" ref="T37" si="85">VLOOKUP(Q37,Tarifa1,3)</f>
        <v>6.4000000000000001E-2</v>
      </c>
      <c r="U37" s="211">
        <f t="shared" ref="U37" si="86">S37*T37</f>
        <v>109.88544</v>
      </c>
      <c r="V37" s="211">
        <f t="shared" ref="V37" si="87">VLOOKUP(Q37,Tarifa1,2)</f>
        <v>4.76</v>
      </c>
      <c r="W37" s="211">
        <f t="shared" ref="W37" si="88">U37+V37</f>
        <v>114.64544000000001</v>
      </c>
      <c r="X37" s="211">
        <f t="shared" ref="X37" si="89">VLOOKUP(Q37,Credito1,2)</f>
        <v>191.23</v>
      </c>
      <c r="Y37" s="211">
        <f t="shared" ref="Y37" si="90">W37-X37</f>
        <v>-76.584559999999982</v>
      </c>
      <c r="Z37" s="213"/>
      <c r="AA37" s="227">
        <f t="shared" ref="AA37" si="91">-IF(Y37&gt;0,0,Y37)</f>
        <v>76.584559999999982</v>
      </c>
      <c r="AB37" s="209">
        <f t="shared" ref="AB37" si="92">IF(Y37&lt;0,0,Y37)</f>
        <v>0</v>
      </c>
      <c r="AC37" s="209">
        <v>0</v>
      </c>
      <c r="AD37" s="214">
        <v>0</v>
      </c>
      <c r="AE37" s="214">
        <v>0</v>
      </c>
      <c r="AF37" s="214">
        <v>0</v>
      </c>
      <c r="AG37" s="214">
        <v>275.74</v>
      </c>
      <c r="AH37" s="209">
        <f t="shared" si="15"/>
        <v>275.74</v>
      </c>
      <c r="AI37" s="209">
        <f t="shared" ref="AI37" si="93">N37+AA37-AH37</f>
        <v>1765.84456</v>
      </c>
      <c r="AJ37" s="111"/>
      <c r="AK37" s="52"/>
      <c r="AL37" s="111"/>
      <c r="AM37" s="111"/>
    </row>
    <row r="38" spans="1:41" s="140" customFormat="1" ht="30" customHeight="1">
      <c r="A38" s="7"/>
      <c r="B38" s="108">
        <v>28</v>
      </c>
      <c r="C38" s="147" t="s">
        <v>275</v>
      </c>
      <c r="D38" s="148" t="s">
        <v>176</v>
      </c>
      <c r="E38" s="109">
        <v>15</v>
      </c>
      <c r="F38" s="142">
        <v>131</v>
      </c>
      <c r="G38" s="117">
        <f t="shared" si="64"/>
        <v>1965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209">
        <f t="shared" si="65"/>
        <v>1965</v>
      </c>
      <c r="O38" s="210"/>
      <c r="P38" s="211">
        <f t="shared" si="66"/>
        <v>0</v>
      </c>
      <c r="Q38" s="211">
        <f t="shared" si="67"/>
        <v>1965</v>
      </c>
      <c r="R38" s="211">
        <f t="shared" si="68"/>
        <v>248.04</v>
      </c>
      <c r="S38" s="211">
        <f t="shared" si="69"/>
        <v>1716.96</v>
      </c>
      <c r="T38" s="212">
        <f t="shared" si="70"/>
        <v>6.4000000000000001E-2</v>
      </c>
      <c r="U38" s="211">
        <f t="shared" si="71"/>
        <v>109.88544</v>
      </c>
      <c r="V38" s="211">
        <f t="shared" si="72"/>
        <v>4.76</v>
      </c>
      <c r="W38" s="211">
        <f t="shared" si="73"/>
        <v>114.64544000000001</v>
      </c>
      <c r="X38" s="211">
        <f t="shared" si="74"/>
        <v>191.23</v>
      </c>
      <c r="Y38" s="211">
        <f t="shared" si="75"/>
        <v>-76.584559999999982</v>
      </c>
      <c r="Z38" s="213"/>
      <c r="AA38" s="227">
        <f t="shared" si="76"/>
        <v>76.584559999999982</v>
      </c>
      <c r="AB38" s="209">
        <f t="shared" si="77"/>
        <v>0</v>
      </c>
      <c r="AC38" s="209">
        <v>0</v>
      </c>
      <c r="AD38" s="214">
        <v>0</v>
      </c>
      <c r="AE38" s="214">
        <v>0</v>
      </c>
      <c r="AF38" s="214">
        <v>0</v>
      </c>
      <c r="AG38" s="214">
        <v>0</v>
      </c>
      <c r="AH38" s="209">
        <f t="shared" si="15"/>
        <v>0</v>
      </c>
      <c r="AI38" s="209">
        <f t="shared" si="78"/>
        <v>2041.58456</v>
      </c>
      <c r="AJ38" s="111"/>
      <c r="AK38" s="52"/>
      <c r="AL38" s="111"/>
      <c r="AM38" s="111"/>
    </row>
    <row r="39" spans="1:41" s="140" customFormat="1" ht="30" customHeight="1">
      <c r="A39" s="7"/>
      <c r="B39" s="108">
        <v>29</v>
      </c>
      <c r="C39" s="147" t="s">
        <v>276</v>
      </c>
      <c r="D39" s="148" t="s">
        <v>176</v>
      </c>
      <c r="E39" s="109">
        <v>15</v>
      </c>
      <c r="F39" s="142">
        <v>131</v>
      </c>
      <c r="G39" s="117">
        <f t="shared" si="64"/>
        <v>1965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209">
        <f t="shared" si="65"/>
        <v>1965</v>
      </c>
      <c r="O39" s="210"/>
      <c r="P39" s="211">
        <f t="shared" si="66"/>
        <v>0</v>
      </c>
      <c r="Q39" s="211">
        <f t="shared" si="67"/>
        <v>1965</v>
      </c>
      <c r="R39" s="211">
        <f t="shared" si="68"/>
        <v>248.04</v>
      </c>
      <c r="S39" s="211">
        <f t="shared" si="69"/>
        <v>1716.96</v>
      </c>
      <c r="T39" s="212">
        <f t="shared" si="70"/>
        <v>6.4000000000000001E-2</v>
      </c>
      <c r="U39" s="211">
        <f t="shared" si="71"/>
        <v>109.88544</v>
      </c>
      <c r="V39" s="211">
        <f t="shared" si="72"/>
        <v>4.76</v>
      </c>
      <c r="W39" s="211">
        <f t="shared" si="73"/>
        <v>114.64544000000001</v>
      </c>
      <c r="X39" s="211">
        <f t="shared" si="74"/>
        <v>191.23</v>
      </c>
      <c r="Y39" s="211">
        <f t="shared" si="75"/>
        <v>-76.584559999999982</v>
      </c>
      <c r="Z39" s="213"/>
      <c r="AA39" s="227">
        <f t="shared" si="76"/>
        <v>76.584559999999982</v>
      </c>
      <c r="AB39" s="209">
        <f t="shared" si="77"/>
        <v>0</v>
      </c>
      <c r="AC39" s="209">
        <v>0</v>
      </c>
      <c r="AD39" s="214">
        <v>0</v>
      </c>
      <c r="AE39" s="214">
        <v>0</v>
      </c>
      <c r="AF39" s="214">
        <v>0</v>
      </c>
      <c r="AG39" s="214">
        <v>0</v>
      </c>
      <c r="AH39" s="209">
        <f t="shared" si="15"/>
        <v>0</v>
      </c>
      <c r="AI39" s="209">
        <f t="shared" si="78"/>
        <v>2041.58456</v>
      </c>
      <c r="AJ39" s="111"/>
      <c r="AK39" s="52"/>
      <c r="AL39" s="111"/>
      <c r="AM39" s="111"/>
    </row>
    <row r="40" spans="1:41" s="140" customFormat="1" ht="30" customHeight="1">
      <c r="A40" s="7"/>
      <c r="B40" s="108">
        <v>30</v>
      </c>
      <c r="C40" s="147" t="s">
        <v>277</v>
      </c>
      <c r="D40" s="148" t="s">
        <v>176</v>
      </c>
      <c r="E40" s="109">
        <v>15</v>
      </c>
      <c r="F40" s="142">
        <v>131</v>
      </c>
      <c r="G40" s="117">
        <f t="shared" si="64"/>
        <v>1965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209">
        <f t="shared" si="65"/>
        <v>1965</v>
      </c>
      <c r="O40" s="210"/>
      <c r="P40" s="211">
        <f t="shared" si="66"/>
        <v>0</v>
      </c>
      <c r="Q40" s="211">
        <f t="shared" si="67"/>
        <v>1965</v>
      </c>
      <c r="R40" s="211">
        <f t="shared" si="68"/>
        <v>248.04</v>
      </c>
      <c r="S40" s="211">
        <f t="shared" si="69"/>
        <v>1716.96</v>
      </c>
      <c r="T40" s="212">
        <f t="shared" si="70"/>
        <v>6.4000000000000001E-2</v>
      </c>
      <c r="U40" s="211">
        <f t="shared" si="71"/>
        <v>109.88544</v>
      </c>
      <c r="V40" s="211">
        <f t="shared" si="72"/>
        <v>4.76</v>
      </c>
      <c r="W40" s="211">
        <f t="shared" si="73"/>
        <v>114.64544000000001</v>
      </c>
      <c r="X40" s="211">
        <f t="shared" si="74"/>
        <v>191.23</v>
      </c>
      <c r="Y40" s="211">
        <f t="shared" si="75"/>
        <v>-76.584559999999982</v>
      </c>
      <c r="Z40" s="213"/>
      <c r="AA40" s="227">
        <f t="shared" si="76"/>
        <v>76.584559999999982</v>
      </c>
      <c r="AB40" s="209">
        <f t="shared" si="77"/>
        <v>0</v>
      </c>
      <c r="AC40" s="209">
        <v>0</v>
      </c>
      <c r="AD40" s="214">
        <v>0</v>
      </c>
      <c r="AE40" s="214">
        <v>0</v>
      </c>
      <c r="AF40" s="214">
        <v>0</v>
      </c>
      <c r="AG40" s="214">
        <v>275.74</v>
      </c>
      <c r="AH40" s="209">
        <f t="shared" si="15"/>
        <v>275.74</v>
      </c>
      <c r="AI40" s="209">
        <f t="shared" si="78"/>
        <v>1765.84456</v>
      </c>
      <c r="AJ40" s="111"/>
      <c r="AK40" s="52"/>
      <c r="AL40" s="111"/>
      <c r="AM40" s="111"/>
    </row>
    <row r="41" spans="1:41" s="140" customFormat="1" ht="30" customHeight="1">
      <c r="A41" s="7"/>
      <c r="B41" s="108">
        <v>31</v>
      </c>
      <c r="C41" s="147" t="s">
        <v>279</v>
      </c>
      <c r="D41" s="148" t="s">
        <v>191</v>
      </c>
      <c r="E41" s="109">
        <v>15</v>
      </c>
      <c r="F41" s="142">
        <v>169.5</v>
      </c>
      <c r="G41" s="117">
        <f t="shared" ref="G41:G46" si="94">E41*F41</f>
        <v>2542.5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209">
        <f t="shared" ref="N41:N46" si="95">SUM(G41:M41)</f>
        <v>2542.5</v>
      </c>
      <c r="O41" s="210"/>
      <c r="P41" s="211">
        <f t="shared" ref="P41:P46" si="96">IF(F41=47.16,0,IF(F41&gt;47.16,K41*0.5,0))</f>
        <v>0</v>
      </c>
      <c r="Q41" s="211">
        <f t="shared" ref="Q41:Q46" si="97">G41+H41+I41+L41+P41+J41</f>
        <v>2542.5</v>
      </c>
      <c r="R41" s="211">
        <f t="shared" ref="R41:R46" si="98">VLOOKUP(Q41,Tarifa1,1)</f>
        <v>2105.21</v>
      </c>
      <c r="S41" s="211">
        <f t="shared" ref="S41:S46" si="99">Q41-R41</f>
        <v>437.28999999999996</v>
      </c>
      <c r="T41" s="212">
        <f t="shared" ref="T41:T46" si="100">VLOOKUP(Q41,Tarifa1,3)</f>
        <v>0.10879999999999999</v>
      </c>
      <c r="U41" s="211">
        <f t="shared" ref="U41:U46" si="101">S41*T41</f>
        <v>47.577151999999991</v>
      </c>
      <c r="V41" s="211">
        <f t="shared" ref="V41:V46" si="102">VLOOKUP(Q41,Tarifa1,2)</f>
        <v>123.62</v>
      </c>
      <c r="W41" s="211">
        <f t="shared" ref="W41:W46" si="103">U41+V41</f>
        <v>171.19715199999999</v>
      </c>
      <c r="X41" s="211">
        <f t="shared" ref="X41:X46" si="104">VLOOKUP(Q41,Credito1,2)</f>
        <v>162.435</v>
      </c>
      <c r="Y41" s="211">
        <f t="shared" ref="Y41:Y46" si="105">W41-X41</f>
        <v>8.7621519999999862</v>
      </c>
      <c r="Z41" s="213"/>
      <c r="AA41" s="227">
        <f t="shared" ref="AA41:AA46" si="106">-IF(Y41&gt;0,0,Y41)</f>
        <v>0</v>
      </c>
      <c r="AB41" s="209">
        <f t="shared" ref="AB41:AB46" si="107">IF(Y41&lt;0,0,Y41)</f>
        <v>8.7621519999999862</v>
      </c>
      <c r="AC41" s="209">
        <v>0</v>
      </c>
      <c r="AD41" s="214">
        <v>0</v>
      </c>
      <c r="AE41" s="214">
        <v>0</v>
      </c>
      <c r="AF41" s="214">
        <v>0</v>
      </c>
      <c r="AG41" s="214">
        <v>0</v>
      </c>
      <c r="AH41" s="209">
        <f t="shared" si="15"/>
        <v>8.7621519999999862</v>
      </c>
      <c r="AI41" s="209">
        <f t="shared" ref="AI41:AI46" si="108">N41+AA41-AH41</f>
        <v>2533.7378480000002</v>
      </c>
      <c r="AJ41" s="111"/>
      <c r="AK41" s="52"/>
      <c r="AL41" s="111"/>
      <c r="AM41" s="111"/>
    </row>
    <row r="42" spans="1:41" s="140" customFormat="1" ht="30" customHeight="1">
      <c r="A42" s="7"/>
      <c r="B42" s="108">
        <v>32</v>
      </c>
      <c r="C42" s="147" t="s">
        <v>281</v>
      </c>
      <c r="D42" s="148" t="s">
        <v>280</v>
      </c>
      <c r="E42" s="109">
        <v>15</v>
      </c>
      <c r="F42" s="142">
        <v>131</v>
      </c>
      <c r="G42" s="117">
        <f t="shared" si="94"/>
        <v>1965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209">
        <f t="shared" si="95"/>
        <v>1965</v>
      </c>
      <c r="O42" s="210"/>
      <c r="P42" s="211">
        <f t="shared" si="96"/>
        <v>0</v>
      </c>
      <c r="Q42" s="211">
        <f t="shared" si="97"/>
        <v>1965</v>
      </c>
      <c r="R42" s="211">
        <f t="shared" si="98"/>
        <v>248.04</v>
      </c>
      <c r="S42" s="211">
        <f t="shared" si="99"/>
        <v>1716.96</v>
      </c>
      <c r="T42" s="212">
        <f t="shared" si="100"/>
        <v>6.4000000000000001E-2</v>
      </c>
      <c r="U42" s="211">
        <f t="shared" si="101"/>
        <v>109.88544</v>
      </c>
      <c r="V42" s="211">
        <f t="shared" si="102"/>
        <v>4.76</v>
      </c>
      <c r="W42" s="211">
        <f t="shared" si="103"/>
        <v>114.64544000000001</v>
      </c>
      <c r="X42" s="211">
        <f t="shared" si="104"/>
        <v>191.23</v>
      </c>
      <c r="Y42" s="211">
        <f t="shared" si="105"/>
        <v>-76.584559999999982</v>
      </c>
      <c r="Z42" s="213"/>
      <c r="AA42" s="227">
        <f t="shared" si="106"/>
        <v>76.584559999999982</v>
      </c>
      <c r="AB42" s="209">
        <f t="shared" si="107"/>
        <v>0</v>
      </c>
      <c r="AC42" s="209">
        <v>0</v>
      </c>
      <c r="AD42" s="214">
        <v>0</v>
      </c>
      <c r="AE42" s="214">
        <v>0</v>
      </c>
      <c r="AF42" s="214">
        <v>0</v>
      </c>
      <c r="AG42" s="214">
        <v>0</v>
      </c>
      <c r="AH42" s="209">
        <f t="shared" si="15"/>
        <v>0</v>
      </c>
      <c r="AI42" s="209">
        <f t="shared" si="108"/>
        <v>2041.58456</v>
      </c>
      <c r="AJ42" s="111"/>
      <c r="AK42" s="52"/>
      <c r="AL42" s="111"/>
      <c r="AM42" s="111"/>
    </row>
    <row r="43" spans="1:41" s="140" customFormat="1" ht="30" customHeight="1">
      <c r="A43" s="7"/>
      <c r="B43" s="108">
        <v>33</v>
      </c>
      <c r="C43" s="388" t="s">
        <v>282</v>
      </c>
      <c r="D43" s="389" t="s">
        <v>283</v>
      </c>
      <c r="E43" s="390">
        <v>15</v>
      </c>
      <c r="F43" s="391">
        <v>110</v>
      </c>
      <c r="G43" s="396">
        <f t="shared" si="94"/>
        <v>1650</v>
      </c>
      <c r="H43" s="397">
        <v>0</v>
      </c>
      <c r="I43" s="397">
        <v>0</v>
      </c>
      <c r="J43" s="397">
        <v>0</v>
      </c>
      <c r="K43" s="397">
        <v>0</v>
      </c>
      <c r="L43" s="397">
        <v>0</v>
      </c>
      <c r="M43" s="397">
        <v>0</v>
      </c>
      <c r="N43" s="392">
        <f t="shared" si="95"/>
        <v>1650</v>
      </c>
      <c r="O43" s="394"/>
      <c r="P43" s="392">
        <f t="shared" si="96"/>
        <v>0</v>
      </c>
      <c r="Q43" s="392">
        <f t="shared" si="97"/>
        <v>1650</v>
      </c>
      <c r="R43" s="392">
        <f t="shared" si="98"/>
        <v>248.04</v>
      </c>
      <c r="S43" s="392">
        <f t="shared" si="99"/>
        <v>1401.96</v>
      </c>
      <c r="T43" s="395">
        <f t="shared" si="100"/>
        <v>6.4000000000000001E-2</v>
      </c>
      <c r="U43" s="392">
        <f t="shared" si="101"/>
        <v>89.725440000000006</v>
      </c>
      <c r="V43" s="392">
        <f t="shared" si="102"/>
        <v>4.76</v>
      </c>
      <c r="W43" s="392">
        <f t="shared" si="103"/>
        <v>94.485440000000011</v>
      </c>
      <c r="X43" s="392">
        <f t="shared" si="104"/>
        <v>203.31</v>
      </c>
      <c r="Y43" s="392">
        <f t="shared" si="105"/>
        <v>-108.82455999999999</v>
      </c>
      <c r="Z43" s="394"/>
      <c r="AA43" s="398">
        <f t="shared" si="106"/>
        <v>108.82455999999999</v>
      </c>
      <c r="AB43" s="392">
        <f t="shared" si="107"/>
        <v>0</v>
      </c>
      <c r="AC43" s="392">
        <v>0</v>
      </c>
      <c r="AD43" s="393">
        <v>0</v>
      </c>
      <c r="AE43" s="393">
        <v>0</v>
      </c>
      <c r="AF43" s="393">
        <v>0</v>
      </c>
      <c r="AG43" s="393">
        <v>0</v>
      </c>
      <c r="AH43" s="209">
        <f t="shared" si="15"/>
        <v>0</v>
      </c>
      <c r="AI43" s="392">
        <f t="shared" si="108"/>
        <v>1758.82456</v>
      </c>
      <c r="AJ43" s="111"/>
      <c r="AK43" s="52"/>
      <c r="AL43" s="111"/>
      <c r="AM43" s="111"/>
    </row>
    <row r="44" spans="1:41" s="140" customFormat="1" ht="30" customHeight="1">
      <c r="A44" s="7"/>
      <c r="B44" s="108">
        <v>34</v>
      </c>
      <c r="C44" s="388" t="s">
        <v>284</v>
      </c>
      <c r="D44" s="389" t="s">
        <v>285</v>
      </c>
      <c r="E44" s="390">
        <v>15</v>
      </c>
      <c r="F44" s="391">
        <v>110</v>
      </c>
      <c r="G44" s="396">
        <f t="shared" si="94"/>
        <v>1650</v>
      </c>
      <c r="H44" s="397">
        <v>0</v>
      </c>
      <c r="I44" s="397">
        <v>0</v>
      </c>
      <c r="J44" s="397">
        <v>0</v>
      </c>
      <c r="K44" s="397">
        <v>0</v>
      </c>
      <c r="L44" s="397">
        <v>0</v>
      </c>
      <c r="M44" s="397">
        <v>0</v>
      </c>
      <c r="N44" s="392">
        <f t="shared" si="95"/>
        <v>1650</v>
      </c>
      <c r="O44" s="394"/>
      <c r="P44" s="392">
        <f t="shared" si="96"/>
        <v>0</v>
      </c>
      <c r="Q44" s="392">
        <f t="shared" si="97"/>
        <v>1650</v>
      </c>
      <c r="R44" s="392">
        <f t="shared" si="98"/>
        <v>248.04</v>
      </c>
      <c r="S44" s="392">
        <f t="shared" si="99"/>
        <v>1401.96</v>
      </c>
      <c r="T44" s="395">
        <f t="shared" si="100"/>
        <v>6.4000000000000001E-2</v>
      </c>
      <c r="U44" s="392">
        <f t="shared" si="101"/>
        <v>89.725440000000006</v>
      </c>
      <c r="V44" s="392">
        <f t="shared" si="102"/>
        <v>4.76</v>
      </c>
      <c r="W44" s="392">
        <f t="shared" si="103"/>
        <v>94.485440000000011</v>
      </c>
      <c r="X44" s="392">
        <f t="shared" si="104"/>
        <v>203.31</v>
      </c>
      <c r="Y44" s="392">
        <f t="shared" si="105"/>
        <v>-108.82455999999999</v>
      </c>
      <c r="Z44" s="394"/>
      <c r="AA44" s="398">
        <f t="shared" si="106"/>
        <v>108.82455999999999</v>
      </c>
      <c r="AB44" s="392">
        <f t="shared" si="107"/>
        <v>0</v>
      </c>
      <c r="AC44" s="392">
        <v>0</v>
      </c>
      <c r="AD44" s="393">
        <v>0</v>
      </c>
      <c r="AE44" s="393">
        <v>0</v>
      </c>
      <c r="AF44" s="393">
        <v>0</v>
      </c>
      <c r="AG44" s="393">
        <v>0</v>
      </c>
      <c r="AH44" s="209">
        <f t="shared" si="15"/>
        <v>0</v>
      </c>
      <c r="AI44" s="392">
        <f t="shared" si="108"/>
        <v>1758.82456</v>
      </c>
      <c r="AJ44" s="111"/>
      <c r="AK44" s="52"/>
      <c r="AL44" s="111"/>
      <c r="AM44" s="111"/>
    </row>
    <row r="45" spans="1:41" s="140" customFormat="1" ht="30" customHeight="1">
      <c r="A45" s="7"/>
      <c r="B45" s="108">
        <v>35</v>
      </c>
      <c r="C45" s="147" t="s">
        <v>286</v>
      </c>
      <c r="D45" s="148" t="s">
        <v>280</v>
      </c>
      <c r="E45" s="109">
        <v>15</v>
      </c>
      <c r="F45" s="142">
        <v>131</v>
      </c>
      <c r="G45" s="117">
        <f t="shared" si="94"/>
        <v>1965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209">
        <f t="shared" si="95"/>
        <v>1965</v>
      </c>
      <c r="O45" s="210"/>
      <c r="P45" s="211">
        <f t="shared" si="96"/>
        <v>0</v>
      </c>
      <c r="Q45" s="211">
        <f t="shared" si="97"/>
        <v>1965</v>
      </c>
      <c r="R45" s="211">
        <f t="shared" si="98"/>
        <v>248.04</v>
      </c>
      <c r="S45" s="211">
        <f t="shared" si="99"/>
        <v>1716.96</v>
      </c>
      <c r="T45" s="212">
        <f t="shared" si="100"/>
        <v>6.4000000000000001E-2</v>
      </c>
      <c r="U45" s="211">
        <f t="shared" si="101"/>
        <v>109.88544</v>
      </c>
      <c r="V45" s="211">
        <f t="shared" si="102"/>
        <v>4.76</v>
      </c>
      <c r="W45" s="211">
        <f t="shared" si="103"/>
        <v>114.64544000000001</v>
      </c>
      <c r="X45" s="211">
        <f t="shared" si="104"/>
        <v>191.23</v>
      </c>
      <c r="Y45" s="211">
        <f t="shared" si="105"/>
        <v>-76.584559999999982</v>
      </c>
      <c r="Z45" s="213"/>
      <c r="AA45" s="227">
        <f t="shared" si="106"/>
        <v>76.584559999999982</v>
      </c>
      <c r="AB45" s="209">
        <f t="shared" si="107"/>
        <v>0</v>
      </c>
      <c r="AC45" s="209">
        <v>0</v>
      </c>
      <c r="AD45" s="214">
        <v>0</v>
      </c>
      <c r="AE45" s="214">
        <v>0</v>
      </c>
      <c r="AF45" s="214">
        <v>0</v>
      </c>
      <c r="AG45" s="214">
        <v>0</v>
      </c>
      <c r="AH45" s="209">
        <f t="shared" si="15"/>
        <v>0</v>
      </c>
      <c r="AI45" s="209">
        <f t="shared" si="108"/>
        <v>2041.58456</v>
      </c>
      <c r="AJ45" s="111"/>
      <c r="AK45" s="52"/>
      <c r="AL45" s="111"/>
      <c r="AM45" s="111"/>
    </row>
    <row r="46" spans="1:41" s="140" customFormat="1" ht="30" customHeight="1">
      <c r="A46" s="7"/>
      <c r="B46" s="108">
        <v>36</v>
      </c>
      <c r="C46" s="147" t="s">
        <v>278</v>
      </c>
      <c r="D46" s="148" t="s">
        <v>176</v>
      </c>
      <c r="E46" s="109">
        <v>15</v>
      </c>
      <c r="F46" s="142">
        <v>131</v>
      </c>
      <c r="G46" s="117">
        <f t="shared" si="94"/>
        <v>1965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209">
        <f t="shared" si="95"/>
        <v>1965</v>
      </c>
      <c r="O46" s="210"/>
      <c r="P46" s="211">
        <f t="shared" si="96"/>
        <v>0</v>
      </c>
      <c r="Q46" s="211">
        <f t="shared" si="97"/>
        <v>1965</v>
      </c>
      <c r="R46" s="211">
        <f t="shared" si="98"/>
        <v>248.04</v>
      </c>
      <c r="S46" s="211">
        <f t="shared" si="99"/>
        <v>1716.96</v>
      </c>
      <c r="T46" s="212">
        <f t="shared" si="100"/>
        <v>6.4000000000000001E-2</v>
      </c>
      <c r="U46" s="211">
        <f t="shared" si="101"/>
        <v>109.88544</v>
      </c>
      <c r="V46" s="211">
        <f t="shared" si="102"/>
        <v>4.76</v>
      </c>
      <c r="W46" s="211">
        <f t="shared" si="103"/>
        <v>114.64544000000001</v>
      </c>
      <c r="X46" s="211">
        <f t="shared" si="104"/>
        <v>191.23</v>
      </c>
      <c r="Y46" s="211">
        <f t="shared" si="105"/>
        <v>-76.584559999999982</v>
      </c>
      <c r="Z46" s="213"/>
      <c r="AA46" s="227">
        <f t="shared" si="106"/>
        <v>76.584559999999982</v>
      </c>
      <c r="AB46" s="209">
        <f t="shared" si="107"/>
        <v>0</v>
      </c>
      <c r="AC46" s="209">
        <v>0</v>
      </c>
      <c r="AD46" s="214">
        <v>0</v>
      </c>
      <c r="AE46" s="214">
        <v>0</v>
      </c>
      <c r="AF46" s="214">
        <v>0</v>
      </c>
      <c r="AG46" s="214">
        <v>0</v>
      </c>
      <c r="AH46" s="209">
        <f t="shared" si="15"/>
        <v>0</v>
      </c>
      <c r="AI46" s="209">
        <f t="shared" si="108"/>
        <v>2041.58456</v>
      </c>
      <c r="AJ46" s="111"/>
      <c r="AK46" s="52"/>
      <c r="AL46" s="111"/>
      <c r="AM46" s="111"/>
    </row>
    <row r="47" spans="1:41" s="140" customFormat="1">
      <c r="A47" s="7"/>
      <c r="B47" s="100"/>
      <c r="C47" s="115"/>
      <c r="D47" s="115"/>
      <c r="E47" s="100"/>
      <c r="F47" s="101"/>
      <c r="G47" s="118"/>
      <c r="H47" s="102"/>
      <c r="I47" s="102"/>
      <c r="J47" s="102"/>
      <c r="K47" s="102"/>
      <c r="L47" s="102"/>
      <c r="M47" s="102"/>
      <c r="N47" s="215"/>
      <c r="O47" s="216"/>
      <c r="P47" s="217"/>
      <c r="Q47" s="218"/>
      <c r="R47" s="218"/>
      <c r="S47" s="218"/>
      <c r="T47" s="218"/>
      <c r="U47" s="218"/>
      <c r="V47" s="218"/>
      <c r="W47" s="218"/>
      <c r="X47" s="218"/>
      <c r="Y47" s="218"/>
      <c r="Z47" s="219"/>
      <c r="AA47" s="215"/>
      <c r="AB47" s="215"/>
      <c r="AC47" s="215"/>
      <c r="AD47" s="215"/>
      <c r="AE47" s="215"/>
      <c r="AF47" s="215"/>
      <c r="AG47" s="215"/>
      <c r="AH47" s="215"/>
      <c r="AI47" s="220"/>
      <c r="AJ47" s="105"/>
      <c r="AK47" s="7"/>
      <c r="AL47" s="105"/>
      <c r="AM47" s="105"/>
      <c r="AO47" s="140">
        <f>SUM(AO8:AO46)</f>
        <v>0</v>
      </c>
    </row>
    <row r="48" spans="1:41" s="140" customFormat="1">
      <c r="A48" s="7"/>
      <c r="B48" s="93"/>
      <c r="C48" s="93"/>
      <c r="D48" s="93"/>
      <c r="E48" s="92"/>
      <c r="F48" s="93"/>
      <c r="G48" s="95"/>
      <c r="H48" s="95"/>
      <c r="I48" s="95"/>
      <c r="J48" s="95"/>
      <c r="K48" s="95"/>
      <c r="L48" s="95"/>
      <c r="M48" s="95"/>
      <c r="N48" s="221"/>
      <c r="O48" s="222"/>
      <c r="P48" s="223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98"/>
      <c r="AK48" s="7"/>
      <c r="AL48" s="98"/>
      <c r="AM48" s="98"/>
    </row>
    <row r="49" spans="1:39" s="140" customFormat="1" ht="15.75" thickBot="1">
      <c r="A49" s="7"/>
      <c r="B49" s="788" t="s">
        <v>51</v>
      </c>
      <c r="C49" s="789"/>
      <c r="D49" s="789"/>
      <c r="E49" s="789"/>
      <c r="F49" s="790"/>
      <c r="G49" s="114">
        <f t="shared" ref="G49:N49" si="109">SUM(G8:G48)</f>
        <v>77666.5</v>
      </c>
      <c r="H49" s="114">
        <f t="shared" si="109"/>
        <v>0</v>
      </c>
      <c r="I49" s="114">
        <f t="shared" si="109"/>
        <v>0</v>
      </c>
      <c r="J49" s="114">
        <f t="shared" si="109"/>
        <v>0</v>
      </c>
      <c r="K49" s="114">
        <f t="shared" si="109"/>
        <v>0</v>
      </c>
      <c r="L49" s="114">
        <f t="shared" si="109"/>
        <v>0</v>
      </c>
      <c r="M49" s="114">
        <f t="shared" si="109"/>
        <v>0</v>
      </c>
      <c r="N49" s="182">
        <f t="shared" si="109"/>
        <v>77666.5</v>
      </c>
      <c r="O49" s="183"/>
      <c r="P49" s="184">
        <f t="shared" ref="P49:Y49" si="110">SUM(P8:P48)</f>
        <v>0</v>
      </c>
      <c r="Q49" s="184">
        <f t="shared" si="110"/>
        <v>77666.5</v>
      </c>
      <c r="R49" s="184">
        <f t="shared" si="110"/>
        <v>34929.820000000014</v>
      </c>
      <c r="S49" s="184">
        <f t="shared" si="110"/>
        <v>42736.679999999993</v>
      </c>
      <c r="T49" s="184">
        <f t="shared" si="110"/>
        <v>2.9312000000000009</v>
      </c>
      <c r="U49" s="184">
        <f t="shared" si="110"/>
        <v>2996.3118080000004</v>
      </c>
      <c r="V49" s="184">
        <f t="shared" si="110"/>
        <v>1835.3999999999999</v>
      </c>
      <c r="W49" s="184">
        <f t="shared" si="110"/>
        <v>4831.7118080000027</v>
      </c>
      <c r="X49" s="184">
        <f t="shared" si="110"/>
        <v>6504.8699999999963</v>
      </c>
      <c r="Y49" s="184">
        <f t="shared" si="110"/>
        <v>-1673.1581920000001</v>
      </c>
      <c r="Z49" s="183"/>
      <c r="AA49" s="182">
        <f t="shared" ref="AA49:AI49" si="111">SUM(AA8:AA48)</f>
        <v>1802.1861680000002</v>
      </c>
      <c r="AB49" s="182">
        <f t="shared" si="111"/>
        <v>129.02797599999991</v>
      </c>
      <c r="AC49" s="182">
        <f t="shared" si="111"/>
        <v>0</v>
      </c>
      <c r="AD49" s="182">
        <f t="shared" si="111"/>
        <v>0</v>
      </c>
      <c r="AE49" s="182">
        <f t="shared" si="111"/>
        <v>0</v>
      </c>
      <c r="AF49" s="182">
        <f t="shared" si="111"/>
        <v>0</v>
      </c>
      <c r="AG49" s="182">
        <f t="shared" si="111"/>
        <v>2969.71</v>
      </c>
      <c r="AH49" s="182">
        <f t="shared" si="111"/>
        <v>3098.737975999999</v>
      </c>
      <c r="AI49" s="182">
        <f t="shared" si="111"/>
        <v>76369.948191999996</v>
      </c>
      <c r="AJ49" s="114"/>
      <c r="AK49" s="7"/>
      <c r="AL49" s="114">
        <f>SUM(AL8:AL48)</f>
        <v>340.25999999999988</v>
      </c>
      <c r="AM49" s="114">
        <f>SUM(AM8:AM48)</f>
        <v>-273.77139199999988</v>
      </c>
    </row>
    <row r="50" spans="1:39" s="140" customFormat="1" ht="13.5" thickTop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59"/>
      <c r="AB50" s="159"/>
      <c r="AC50" s="159"/>
      <c r="AD50" s="159"/>
      <c r="AE50" s="159"/>
      <c r="AF50" s="159"/>
      <c r="AG50" s="159"/>
      <c r="AH50" s="159"/>
      <c r="AI50" s="159"/>
      <c r="AJ50" s="7"/>
      <c r="AK50" s="7"/>
      <c r="AL50" s="7"/>
      <c r="AM50" s="7"/>
    </row>
    <row r="53" spans="1:39">
      <c r="C53" s="52"/>
      <c r="D53" s="52"/>
    </row>
    <row r="54" spans="1:39">
      <c r="C54" s="52"/>
      <c r="D54" s="52"/>
    </row>
    <row r="55" spans="1:39">
      <c r="C55" s="52"/>
      <c r="D55" s="52"/>
    </row>
    <row r="57" spans="1:39">
      <c r="C57" s="144"/>
      <c r="D57" s="144"/>
    </row>
  </sheetData>
  <mergeCells count="6">
    <mergeCell ref="B49:F49"/>
    <mergeCell ref="B2:AI2"/>
    <mergeCell ref="B3:AI3"/>
    <mergeCell ref="G4:N4"/>
    <mergeCell ref="R4:W4"/>
    <mergeCell ref="AB4:AH4"/>
  </mergeCells>
  <pageMargins left="0" right="0" top="0.74803149606299213" bottom="0" header="0.31496062992125984" footer="0.31496062992125984"/>
  <pageSetup paperSize="5" scale="58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28"/>
  <sheetViews>
    <sheetView showGridLines="0" zoomScale="68" zoomScaleNormal="68" workbookViewId="0">
      <selection activeCell="AH11" sqref="AH11"/>
    </sheetView>
  </sheetViews>
  <sheetFormatPr baseColWidth="10" defaultColWidth="11.42578125" defaultRowHeight="12.75"/>
  <cols>
    <col min="1" max="1" width="5.140625" style="7" customWidth="1"/>
    <col min="2" max="2" width="5.5703125" style="7" customWidth="1"/>
    <col min="3" max="3" width="37.42578125" style="7" customWidth="1"/>
    <col min="4" max="4" width="31.5703125" style="7" customWidth="1"/>
    <col min="5" max="5" width="6.5703125" style="7" customWidth="1"/>
    <col min="6" max="6" width="10" style="7" customWidth="1"/>
    <col min="7" max="7" width="13.28515625" style="7" bestFit="1" customWidth="1"/>
    <col min="8" max="8" width="11.85546875" style="7" hidden="1" customWidth="1"/>
    <col min="9" max="9" width="12.140625" style="7" hidden="1" customWidth="1"/>
    <col min="10" max="10" width="11.5703125" style="7" hidden="1" customWidth="1"/>
    <col min="11" max="11" width="8.7109375" style="7" bestFit="1" customWidth="1"/>
    <col min="12" max="12" width="10" style="7" bestFit="1" customWidth="1"/>
    <col min="13" max="13" width="8.7109375" style="7" bestFit="1" customWidth="1"/>
    <col min="14" max="14" width="13.85546875" style="7" bestFit="1" customWidth="1"/>
    <col min="15" max="15" width="8.7109375" style="7" hidden="1" customWidth="1"/>
    <col min="16" max="16" width="13.140625" style="7" hidden="1" customWidth="1"/>
    <col min="17" max="19" width="11" style="7" hidden="1" customWidth="1"/>
    <col min="20" max="21" width="13.140625" style="7" hidden="1" customWidth="1"/>
    <col min="22" max="22" width="10.5703125" style="7" hidden="1" customWidth="1"/>
    <col min="23" max="23" width="10.42578125" style="7" hidden="1" customWidth="1"/>
    <col min="24" max="24" width="13.140625" style="7" hidden="1" customWidth="1"/>
    <col min="25" max="25" width="11.5703125" style="7" hidden="1" customWidth="1"/>
    <col min="26" max="26" width="7.7109375" style="7" hidden="1" customWidth="1"/>
    <col min="27" max="27" width="10.28515625" style="7" customWidth="1"/>
    <col min="28" max="28" width="11.42578125" style="7" bestFit="1" customWidth="1"/>
    <col min="29" max="29" width="11.28515625" style="7" hidden="1" customWidth="1"/>
    <col min="30" max="31" width="10.42578125" style="7" hidden="1" customWidth="1"/>
    <col min="32" max="33" width="11.85546875" style="7" bestFit="1" customWidth="1"/>
    <col min="34" max="34" width="13.42578125" style="7" customWidth="1"/>
    <col min="35" max="35" width="41.5703125" style="7" customWidth="1"/>
    <col min="36" max="36" width="3.140625" style="7" customWidth="1"/>
    <col min="37" max="38" width="13.42578125" style="7" hidden="1" customWidth="1"/>
    <col min="39" max="16384" width="11.42578125" style="7"/>
  </cols>
  <sheetData>
    <row r="2" spans="1:38" s="140" customFormat="1" ht="18">
      <c r="A2" s="7"/>
      <c r="B2" s="819" t="s">
        <v>81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145"/>
      <c r="AJ2" s="7"/>
    </row>
    <row r="3" spans="1:38" s="140" customFormat="1">
      <c r="A3" s="7"/>
      <c r="B3" s="822" t="str">
        <f>'  SEGURIDAD PUBLICA  '!B3:AI3</f>
        <v>NOMINA DEL 01 AL 15 DE AGOSTO DE 2016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146"/>
      <c r="AJ3" s="7"/>
    </row>
    <row r="4" spans="1:38" s="140" customFormat="1">
      <c r="A4" s="7"/>
      <c r="B4" s="79"/>
      <c r="C4" s="79"/>
      <c r="D4" s="79"/>
      <c r="E4" s="80" t="s">
        <v>24</v>
      </c>
      <c r="F4" s="80" t="s">
        <v>7</v>
      </c>
      <c r="G4" s="793" t="s">
        <v>1</v>
      </c>
      <c r="H4" s="794"/>
      <c r="I4" s="794"/>
      <c r="J4" s="794"/>
      <c r="K4" s="794"/>
      <c r="L4" s="794"/>
      <c r="M4" s="794"/>
      <c r="N4" s="795"/>
      <c r="O4" s="81"/>
      <c r="P4" s="82" t="s">
        <v>29</v>
      </c>
      <c r="Q4" s="83"/>
      <c r="R4" s="796" t="s">
        <v>10</v>
      </c>
      <c r="S4" s="797"/>
      <c r="T4" s="797"/>
      <c r="U4" s="797"/>
      <c r="V4" s="797"/>
      <c r="W4" s="798"/>
      <c r="X4" s="82" t="s">
        <v>36</v>
      </c>
      <c r="Y4" s="82" t="s">
        <v>11</v>
      </c>
      <c r="Z4" s="84"/>
      <c r="AA4" s="80" t="s">
        <v>64</v>
      </c>
      <c r="AB4" s="793" t="s">
        <v>2</v>
      </c>
      <c r="AC4" s="794"/>
      <c r="AD4" s="794"/>
      <c r="AE4" s="794"/>
      <c r="AF4" s="794"/>
      <c r="AG4" s="795"/>
      <c r="AH4" s="80" t="s">
        <v>0</v>
      </c>
      <c r="AI4" s="80"/>
      <c r="AJ4" s="7"/>
      <c r="AK4" s="80" t="s">
        <v>11</v>
      </c>
      <c r="AL4" s="80"/>
    </row>
    <row r="5" spans="1:38" s="140" customFormat="1">
      <c r="A5" s="7"/>
      <c r="B5" s="85" t="s">
        <v>22</v>
      </c>
      <c r="C5" s="85" t="s">
        <v>23</v>
      </c>
      <c r="D5" s="85"/>
      <c r="E5" s="86" t="s">
        <v>25</v>
      </c>
      <c r="F5" s="85" t="s">
        <v>26</v>
      </c>
      <c r="G5" s="80" t="s">
        <v>7</v>
      </c>
      <c r="H5" s="80" t="s">
        <v>27</v>
      </c>
      <c r="I5" s="80" t="s">
        <v>27</v>
      </c>
      <c r="J5" s="80" t="s">
        <v>56</v>
      </c>
      <c r="K5" s="80" t="s">
        <v>29</v>
      </c>
      <c r="L5" s="80" t="s">
        <v>31</v>
      </c>
      <c r="M5" s="80" t="s">
        <v>31</v>
      </c>
      <c r="N5" s="80" t="s">
        <v>34</v>
      </c>
      <c r="O5" s="81"/>
      <c r="P5" s="87" t="s">
        <v>30</v>
      </c>
      <c r="Q5" s="83" t="s">
        <v>38</v>
      </c>
      <c r="R5" s="83" t="s">
        <v>13</v>
      </c>
      <c r="S5" s="83" t="s">
        <v>40</v>
      </c>
      <c r="T5" s="83" t="s">
        <v>42</v>
      </c>
      <c r="U5" s="83" t="s">
        <v>43</v>
      </c>
      <c r="V5" s="83" t="s">
        <v>15</v>
      </c>
      <c r="W5" s="83" t="s">
        <v>11</v>
      </c>
      <c r="X5" s="87" t="s">
        <v>46</v>
      </c>
      <c r="Y5" s="87" t="s">
        <v>47</v>
      </c>
      <c r="Z5" s="84"/>
      <c r="AA5" s="85" t="s">
        <v>37</v>
      </c>
      <c r="AB5" s="80" t="s">
        <v>3</v>
      </c>
      <c r="AC5" s="80" t="s">
        <v>4</v>
      </c>
      <c r="AD5" s="80" t="s">
        <v>36</v>
      </c>
      <c r="AE5" s="80" t="s">
        <v>57</v>
      </c>
      <c r="AF5" s="80"/>
      <c r="AG5" s="80" t="s">
        <v>8</v>
      </c>
      <c r="AH5" s="85" t="s">
        <v>5</v>
      </c>
      <c r="AI5" s="85" t="s">
        <v>78</v>
      </c>
      <c r="AJ5" s="7"/>
      <c r="AK5" s="85" t="s">
        <v>73</v>
      </c>
      <c r="AL5" s="85" t="s">
        <v>75</v>
      </c>
    </row>
    <row r="6" spans="1:38" s="140" customFormat="1" ht="12" customHeight="1">
      <c r="A6" s="7"/>
      <c r="B6" s="88"/>
      <c r="C6" s="88"/>
      <c r="D6" s="88"/>
      <c r="E6" s="88"/>
      <c r="F6" s="88"/>
      <c r="G6" s="88" t="s">
        <v>53</v>
      </c>
      <c r="H6" s="88" t="s">
        <v>59</v>
      </c>
      <c r="I6" s="88" t="s">
        <v>28</v>
      </c>
      <c r="J6" s="88"/>
      <c r="K6" s="88" t="s">
        <v>30</v>
      </c>
      <c r="L6" s="88" t="s">
        <v>32</v>
      </c>
      <c r="M6" s="88" t="s">
        <v>33</v>
      </c>
      <c r="N6" s="88" t="s">
        <v>35</v>
      </c>
      <c r="O6" s="81"/>
      <c r="P6" s="89" t="s">
        <v>49</v>
      </c>
      <c r="Q6" s="82" t="s">
        <v>39</v>
      </c>
      <c r="R6" s="82" t="s">
        <v>14</v>
      </c>
      <c r="S6" s="82" t="s">
        <v>41</v>
      </c>
      <c r="T6" s="82" t="s">
        <v>41</v>
      </c>
      <c r="U6" s="82" t="s">
        <v>44</v>
      </c>
      <c r="V6" s="82" t="s">
        <v>16</v>
      </c>
      <c r="W6" s="82" t="s">
        <v>45</v>
      </c>
      <c r="X6" s="87" t="s">
        <v>20</v>
      </c>
      <c r="Y6" s="90" t="s">
        <v>48</v>
      </c>
      <c r="Z6" s="91"/>
      <c r="AA6" s="88" t="s">
        <v>63</v>
      </c>
      <c r="AB6" s="88"/>
      <c r="AC6" s="88"/>
      <c r="AD6" s="88" t="s">
        <v>55</v>
      </c>
      <c r="AE6" s="88" t="s">
        <v>58</v>
      </c>
      <c r="AF6" s="88" t="s">
        <v>69</v>
      </c>
      <c r="AG6" s="88" t="s">
        <v>50</v>
      </c>
      <c r="AH6" s="88" t="s">
        <v>6</v>
      </c>
      <c r="AI6" s="88"/>
      <c r="AJ6" s="7"/>
      <c r="AK6" s="88" t="s">
        <v>74</v>
      </c>
      <c r="AL6" s="88"/>
    </row>
    <row r="7" spans="1:38" s="140" customFormat="1" ht="30" customHeight="1">
      <c r="A7" s="7"/>
      <c r="B7" s="85"/>
      <c r="C7" s="107" t="s">
        <v>158</v>
      </c>
      <c r="D7" s="107" t="s">
        <v>71</v>
      </c>
      <c r="E7" s="85"/>
      <c r="F7" s="85"/>
      <c r="G7" s="116"/>
      <c r="H7" s="85"/>
      <c r="I7" s="85"/>
      <c r="J7" s="85"/>
      <c r="K7" s="85"/>
      <c r="L7" s="85"/>
      <c r="M7" s="85"/>
      <c r="N7" s="85"/>
      <c r="O7" s="81"/>
      <c r="P7" s="87"/>
      <c r="Q7" s="87"/>
      <c r="R7" s="87"/>
      <c r="S7" s="87"/>
      <c r="T7" s="87"/>
      <c r="U7" s="87"/>
      <c r="V7" s="87"/>
      <c r="W7" s="87"/>
      <c r="X7" s="87"/>
      <c r="Y7" s="106"/>
      <c r="Z7" s="84"/>
      <c r="AA7" s="154"/>
      <c r="AB7" s="154"/>
      <c r="AC7" s="154"/>
      <c r="AD7" s="154"/>
      <c r="AE7" s="154"/>
      <c r="AF7" s="154"/>
      <c r="AG7" s="154"/>
      <c r="AH7" s="156"/>
      <c r="AI7" s="116"/>
      <c r="AJ7" s="7"/>
      <c r="AK7" s="116"/>
      <c r="AL7" s="116"/>
    </row>
    <row r="8" spans="1:38" s="140" customFormat="1" ht="30" customHeight="1">
      <c r="A8" s="7"/>
      <c r="B8" s="108">
        <v>1</v>
      </c>
      <c r="C8" s="147" t="s">
        <v>216</v>
      </c>
      <c r="D8" s="148" t="s">
        <v>125</v>
      </c>
      <c r="E8" s="109">
        <v>0</v>
      </c>
      <c r="F8" s="142">
        <v>260</v>
      </c>
      <c r="G8" s="117">
        <f t="shared" ref="G8" si="0">E8*F8</f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86">
        <f t="shared" ref="N8" si="1">SUM(G8:M8)</f>
        <v>0</v>
      </c>
      <c r="O8" s="187"/>
      <c r="P8" s="188">
        <f t="shared" ref="P8" si="2">IF(F8=47.16,0,IF(F8&gt;47.16,K8*0.5,0))</f>
        <v>0</v>
      </c>
      <c r="Q8" s="188">
        <f t="shared" ref="Q8" si="3">G8+H8+I8+L8+P8+J8</f>
        <v>0</v>
      </c>
      <c r="R8" s="188" t="e">
        <f t="shared" ref="R8" si="4">VLOOKUP(Q8,Tarifa1,1)</f>
        <v>#N/A</v>
      </c>
      <c r="S8" s="188" t="e">
        <f t="shared" ref="S8" si="5">Q8-R8</f>
        <v>#N/A</v>
      </c>
      <c r="T8" s="189" t="e">
        <f t="shared" ref="T8" si="6">VLOOKUP(Q8,Tarifa1,3)</f>
        <v>#N/A</v>
      </c>
      <c r="U8" s="188" t="e">
        <f t="shared" ref="U8" si="7">S8*T8</f>
        <v>#N/A</v>
      </c>
      <c r="V8" s="188" t="e">
        <f t="shared" ref="V8" si="8">VLOOKUP(Q8,Tarifa1,2)</f>
        <v>#N/A</v>
      </c>
      <c r="W8" s="188" t="e">
        <f t="shared" ref="W8" si="9">U8+V8</f>
        <v>#N/A</v>
      </c>
      <c r="X8" s="188" t="e">
        <f t="shared" ref="X8" si="10">VLOOKUP(Q8,Credito1,2)</f>
        <v>#N/A</v>
      </c>
      <c r="Y8" s="188" t="e">
        <f t="shared" ref="Y8" si="11">W8-X8</f>
        <v>#N/A</v>
      </c>
      <c r="Z8" s="131"/>
      <c r="AA8" s="186">
        <v>0</v>
      </c>
      <c r="AB8" s="186">
        <v>0</v>
      </c>
      <c r="AC8" s="186">
        <v>0</v>
      </c>
      <c r="AD8" s="190">
        <v>0</v>
      </c>
      <c r="AE8" s="190">
        <v>0</v>
      </c>
      <c r="AF8" s="190">
        <v>0</v>
      </c>
      <c r="AG8" s="186">
        <f t="shared" ref="AG8" si="12">SUM(AB8:AF8)</f>
        <v>0</v>
      </c>
      <c r="AH8" s="186">
        <f t="shared" ref="AH8" si="13">N8+AA8-AG8</f>
        <v>0</v>
      </c>
      <c r="AI8" s="111"/>
      <c r="AJ8" s="52"/>
      <c r="AK8" s="111">
        <v>73</v>
      </c>
      <c r="AL8" s="111">
        <f>AB8-AK8</f>
        <v>-73</v>
      </c>
    </row>
    <row r="9" spans="1:38" s="140" customFormat="1" ht="45.75" hidden="1" customHeight="1">
      <c r="A9" s="7"/>
      <c r="B9" s="108"/>
      <c r="C9" s="147"/>
      <c r="D9" s="148"/>
      <c r="E9" s="109"/>
      <c r="F9" s="142"/>
      <c r="G9" s="117"/>
      <c r="H9" s="110"/>
      <c r="I9" s="110"/>
      <c r="J9" s="110"/>
      <c r="K9" s="110"/>
      <c r="L9" s="110"/>
      <c r="M9" s="110"/>
      <c r="N9" s="186"/>
      <c r="O9" s="187"/>
      <c r="P9" s="188"/>
      <c r="Q9" s="188"/>
      <c r="R9" s="188"/>
      <c r="S9" s="188"/>
      <c r="T9" s="189"/>
      <c r="U9" s="188"/>
      <c r="V9" s="188"/>
      <c r="W9" s="188"/>
      <c r="X9" s="188"/>
      <c r="Y9" s="188"/>
      <c r="Z9" s="131"/>
      <c r="AA9" s="186"/>
      <c r="AB9" s="186"/>
      <c r="AC9" s="186"/>
      <c r="AD9" s="190"/>
      <c r="AE9" s="190"/>
      <c r="AF9" s="190"/>
      <c r="AG9" s="186"/>
      <c r="AH9" s="186"/>
      <c r="AI9" s="111"/>
      <c r="AJ9" s="52"/>
      <c r="AK9" s="111">
        <v>4.1399999999999864</v>
      </c>
      <c r="AL9" s="111" t="e">
        <f>#REF!-AK9</f>
        <v>#REF!</v>
      </c>
    </row>
    <row r="10" spans="1:38" s="140" customFormat="1" ht="43.5" customHeight="1">
      <c r="A10" s="7"/>
      <c r="B10" s="108">
        <v>2</v>
      </c>
      <c r="C10" s="388" t="s">
        <v>290</v>
      </c>
      <c r="D10" s="389" t="s">
        <v>291</v>
      </c>
      <c r="E10" s="390">
        <v>15</v>
      </c>
      <c r="F10" s="391">
        <v>183</v>
      </c>
      <c r="G10" s="396">
        <f>E10*F10</f>
        <v>2745</v>
      </c>
      <c r="H10" s="397">
        <v>0</v>
      </c>
      <c r="I10" s="397">
        <f>H10</f>
        <v>0</v>
      </c>
      <c r="J10" s="397">
        <v>0</v>
      </c>
      <c r="K10" s="397">
        <v>0</v>
      </c>
      <c r="L10" s="397">
        <v>0</v>
      </c>
      <c r="M10" s="397">
        <v>0</v>
      </c>
      <c r="N10" s="400">
        <f>SUM(G10:M10)</f>
        <v>2745</v>
      </c>
      <c r="O10" s="401"/>
      <c r="P10" s="400">
        <f>IF(F10=47.16,0,IF(F10&gt;47.16,K10*0.5,0))</f>
        <v>0</v>
      </c>
      <c r="Q10" s="400">
        <f>G10+H10+I10+L10+P10+J10</f>
        <v>2745</v>
      </c>
      <c r="R10" s="400">
        <f>VLOOKUP(Q10,Tarifa1,1)</f>
        <v>2105.21</v>
      </c>
      <c r="S10" s="400">
        <f>Q10-R10</f>
        <v>639.79</v>
      </c>
      <c r="T10" s="402">
        <f>VLOOKUP(Q10,Tarifa1,3)</f>
        <v>0.10879999999999999</v>
      </c>
      <c r="U10" s="400">
        <f>S10*T10</f>
        <v>69.609151999999995</v>
      </c>
      <c r="V10" s="400">
        <f>VLOOKUP(Q10,Tarifa1,2)</f>
        <v>123.62</v>
      </c>
      <c r="W10" s="400">
        <f>U10+V10</f>
        <v>193.229152</v>
      </c>
      <c r="X10" s="400">
        <f>VLOOKUP(Q10,Credito1,2)</f>
        <v>147.315</v>
      </c>
      <c r="Y10" s="400">
        <f>W10-X10</f>
        <v>45.914152000000001</v>
      </c>
      <c r="Z10" s="401"/>
      <c r="AA10" s="400">
        <f>-IF(Y10&gt;0,0,Y10)</f>
        <v>0</v>
      </c>
      <c r="AB10" s="400">
        <f>IF(Y10&lt;0,0,Y10)</f>
        <v>45.914152000000001</v>
      </c>
      <c r="AC10" s="400">
        <v>0</v>
      </c>
      <c r="AD10" s="403">
        <v>0</v>
      </c>
      <c r="AE10" s="403">
        <v>0</v>
      </c>
      <c r="AF10" s="403">
        <v>0</v>
      </c>
      <c r="AG10" s="400">
        <f>SUM(AB10:AF10)</f>
        <v>45.914152000000001</v>
      </c>
      <c r="AH10" s="400">
        <f>N10+AA10-AG10</f>
        <v>2699.0858480000002</v>
      </c>
      <c r="AI10" s="111"/>
      <c r="AJ10" s="52"/>
      <c r="AK10" s="111">
        <v>46</v>
      </c>
      <c r="AL10" s="111">
        <f>AB9-AK10</f>
        <v>-46</v>
      </c>
    </row>
    <row r="11" spans="1:38" s="140" customFormat="1" ht="33.950000000000003" customHeight="1">
      <c r="A11" s="7"/>
      <c r="B11" s="108">
        <v>3</v>
      </c>
      <c r="C11" s="388" t="s">
        <v>292</v>
      </c>
      <c r="D11" s="389" t="s">
        <v>166</v>
      </c>
      <c r="E11" s="390">
        <v>15</v>
      </c>
      <c r="F11" s="391">
        <v>183</v>
      </c>
      <c r="G11" s="396">
        <f t="shared" ref="G11:G13" si="14">E11*F11</f>
        <v>2745</v>
      </c>
      <c r="H11" s="397">
        <v>0</v>
      </c>
      <c r="I11" s="397">
        <f t="shared" ref="I11:I13" si="15">H11</f>
        <v>0</v>
      </c>
      <c r="J11" s="397">
        <v>0</v>
      </c>
      <c r="K11" s="397">
        <v>500</v>
      </c>
      <c r="L11" s="397">
        <v>0</v>
      </c>
      <c r="M11" s="397">
        <v>0</v>
      </c>
      <c r="N11" s="400">
        <f t="shared" ref="N11:N13" si="16">SUM(G11:M11)</f>
        <v>3245</v>
      </c>
      <c r="O11" s="401"/>
      <c r="P11" s="400">
        <f t="shared" ref="P11:P13" si="17">IF(F11=47.16,0,IF(F11&gt;47.16,K11*0.5,0))</f>
        <v>250</v>
      </c>
      <c r="Q11" s="400">
        <f t="shared" ref="Q11:Q13" si="18">G11+H11+I11+L11+P11+J11</f>
        <v>2995</v>
      </c>
      <c r="R11" s="400">
        <f t="shared" ref="R11:R13" si="19">VLOOKUP(Q11,Tarifa1,1)</f>
        <v>2105.21</v>
      </c>
      <c r="S11" s="400">
        <f t="shared" ref="S11:S13" si="20">Q11-R11</f>
        <v>889.79</v>
      </c>
      <c r="T11" s="402">
        <f t="shared" ref="T11:T13" si="21">VLOOKUP(Q11,Tarifa1,3)</f>
        <v>0.10879999999999999</v>
      </c>
      <c r="U11" s="400">
        <f t="shared" ref="U11:U13" si="22">S11*T11</f>
        <v>96.809151999999997</v>
      </c>
      <c r="V11" s="400">
        <f t="shared" ref="V11:V13" si="23">VLOOKUP(Q11,Tarifa1,2)</f>
        <v>123.62</v>
      </c>
      <c r="W11" s="400">
        <f t="shared" ref="W11:W13" si="24">U11+V11</f>
        <v>220.42915199999999</v>
      </c>
      <c r="X11" s="400">
        <f t="shared" ref="X11:X13" si="25">VLOOKUP(Q11,Credito1,2)</f>
        <v>147.315</v>
      </c>
      <c r="Y11" s="400">
        <f t="shared" ref="Y11:Y13" si="26">W11-X11</f>
        <v>73.11415199999999</v>
      </c>
      <c r="Z11" s="401"/>
      <c r="AA11" s="400">
        <f t="shared" ref="AA11:AA13" si="27">-IF(Y11&gt;0,0,Y11)</f>
        <v>0</v>
      </c>
      <c r="AB11" s="400">
        <f t="shared" ref="AB11:AB13" si="28">IF(Y11&lt;0,0,Y11)</f>
        <v>73.11415199999999</v>
      </c>
      <c r="AC11" s="400">
        <v>0</v>
      </c>
      <c r="AD11" s="403">
        <v>0</v>
      </c>
      <c r="AE11" s="403">
        <v>0</v>
      </c>
      <c r="AF11" s="403">
        <v>0</v>
      </c>
      <c r="AG11" s="400">
        <f t="shared" ref="AG11:AG13" si="29">SUM(AB11:AF11)</f>
        <v>73.11415199999999</v>
      </c>
      <c r="AH11" s="400">
        <f t="shared" ref="AH11:AH13" si="30">N11+AA11-AG11</f>
        <v>3171.8858479999999</v>
      </c>
      <c r="AI11" s="111"/>
      <c r="AJ11" s="52"/>
      <c r="AK11" s="111">
        <v>73</v>
      </c>
      <c r="AL11" s="111" t="e">
        <f>#REF!-AK11</f>
        <v>#REF!</v>
      </c>
    </row>
    <row r="12" spans="1:38" s="140" customFormat="1" ht="33.950000000000003" customHeight="1">
      <c r="A12" s="7"/>
      <c r="B12" s="108">
        <v>4</v>
      </c>
      <c r="C12" s="388" t="s">
        <v>293</v>
      </c>
      <c r="D12" s="389" t="s">
        <v>379</v>
      </c>
      <c r="E12" s="390">
        <v>15</v>
      </c>
      <c r="F12" s="391">
        <v>183</v>
      </c>
      <c r="G12" s="396">
        <f t="shared" si="14"/>
        <v>2745</v>
      </c>
      <c r="H12" s="397">
        <v>0</v>
      </c>
      <c r="I12" s="397">
        <f t="shared" si="15"/>
        <v>0</v>
      </c>
      <c r="J12" s="397">
        <v>0</v>
      </c>
      <c r="K12" s="397">
        <v>0</v>
      </c>
      <c r="L12" s="397">
        <v>0</v>
      </c>
      <c r="M12" s="397">
        <v>0</v>
      </c>
      <c r="N12" s="400">
        <f t="shared" si="16"/>
        <v>2745</v>
      </c>
      <c r="O12" s="401"/>
      <c r="P12" s="400">
        <f t="shared" si="17"/>
        <v>0</v>
      </c>
      <c r="Q12" s="400">
        <f t="shared" si="18"/>
        <v>2745</v>
      </c>
      <c r="R12" s="400">
        <f t="shared" si="19"/>
        <v>2105.21</v>
      </c>
      <c r="S12" s="400">
        <f t="shared" si="20"/>
        <v>639.79</v>
      </c>
      <c r="T12" s="402">
        <f t="shared" si="21"/>
        <v>0.10879999999999999</v>
      </c>
      <c r="U12" s="400">
        <f t="shared" si="22"/>
        <v>69.609151999999995</v>
      </c>
      <c r="V12" s="400">
        <f t="shared" si="23"/>
        <v>123.62</v>
      </c>
      <c r="W12" s="400">
        <f t="shared" si="24"/>
        <v>193.229152</v>
      </c>
      <c r="X12" s="400">
        <f t="shared" si="25"/>
        <v>147.315</v>
      </c>
      <c r="Y12" s="400">
        <f t="shared" si="26"/>
        <v>45.914152000000001</v>
      </c>
      <c r="Z12" s="401"/>
      <c r="AA12" s="400">
        <f t="shared" si="27"/>
        <v>0</v>
      </c>
      <c r="AB12" s="400">
        <f t="shared" si="28"/>
        <v>45.914152000000001</v>
      </c>
      <c r="AC12" s="400">
        <v>0</v>
      </c>
      <c r="AD12" s="403">
        <v>0</v>
      </c>
      <c r="AE12" s="403">
        <v>0</v>
      </c>
      <c r="AF12" s="403">
        <v>0</v>
      </c>
      <c r="AG12" s="400">
        <f t="shared" si="29"/>
        <v>45.914152000000001</v>
      </c>
      <c r="AH12" s="400">
        <f t="shared" si="30"/>
        <v>2699.0858480000002</v>
      </c>
      <c r="AI12" s="111"/>
      <c r="AJ12" s="52"/>
      <c r="AK12" s="111"/>
      <c r="AL12" s="111"/>
    </row>
    <row r="13" spans="1:38" s="140" customFormat="1" ht="33.950000000000003" customHeight="1">
      <c r="A13" s="7"/>
      <c r="B13" s="108">
        <v>5</v>
      </c>
      <c r="C13" s="147" t="s">
        <v>294</v>
      </c>
      <c r="D13" s="148" t="s">
        <v>291</v>
      </c>
      <c r="E13" s="109">
        <v>15</v>
      </c>
      <c r="F13" s="142">
        <v>205</v>
      </c>
      <c r="G13" s="117">
        <f t="shared" si="14"/>
        <v>3075</v>
      </c>
      <c r="H13" s="110">
        <v>0</v>
      </c>
      <c r="I13" s="110">
        <f t="shared" si="15"/>
        <v>0</v>
      </c>
      <c r="J13" s="110">
        <v>0</v>
      </c>
      <c r="K13" s="110">
        <v>0</v>
      </c>
      <c r="L13" s="110">
        <v>0</v>
      </c>
      <c r="M13" s="110">
        <v>0</v>
      </c>
      <c r="N13" s="186">
        <f t="shared" si="16"/>
        <v>3075</v>
      </c>
      <c r="O13" s="187"/>
      <c r="P13" s="188">
        <f t="shared" si="17"/>
        <v>0</v>
      </c>
      <c r="Q13" s="188">
        <f t="shared" si="18"/>
        <v>3075</v>
      </c>
      <c r="R13" s="188">
        <f t="shared" si="19"/>
        <v>2105.21</v>
      </c>
      <c r="S13" s="188">
        <f t="shared" si="20"/>
        <v>969.79</v>
      </c>
      <c r="T13" s="189">
        <f t="shared" si="21"/>
        <v>0.10879999999999999</v>
      </c>
      <c r="U13" s="188">
        <f t="shared" si="22"/>
        <v>105.51315199999999</v>
      </c>
      <c r="V13" s="188">
        <f t="shared" si="23"/>
        <v>123.62</v>
      </c>
      <c r="W13" s="188">
        <f t="shared" si="24"/>
        <v>229.133152</v>
      </c>
      <c r="X13" s="188">
        <f t="shared" si="25"/>
        <v>147.315</v>
      </c>
      <c r="Y13" s="188">
        <f t="shared" si="26"/>
        <v>81.818151999999998</v>
      </c>
      <c r="Z13" s="131"/>
      <c r="AA13" s="186">
        <f t="shared" si="27"/>
        <v>0</v>
      </c>
      <c r="AB13" s="186">
        <f t="shared" si="28"/>
        <v>81.818151999999998</v>
      </c>
      <c r="AC13" s="186">
        <v>0</v>
      </c>
      <c r="AD13" s="190">
        <v>0</v>
      </c>
      <c r="AE13" s="190">
        <v>0</v>
      </c>
      <c r="AF13" s="190">
        <v>0</v>
      </c>
      <c r="AG13" s="186">
        <f t="shared" si="29"/>
        <v>81.818151999999998</v>
      </c>
      <c r="AH13" s="186">
        <f t="shared" si="30"/>
        <v>2993.1818480000002</v>
      </c>
      <c r="AI13" s="111"/>
      <c r="AJ13" s="52"/>
      <c r="AK13" s="111"/>
      <c r="AL13" s="111"/>
    </row>
    <row r="14" spans="1:38" s="140" customFormat="1" ht="33.950000000000003" customHeight="1">
      <c r="A14" s="7"/>
      <c r="B14" s="166">
        <v>6</v>
      </c>
      <c r="C14" s="167" t="s">
        <v>295</v>
      </c>
      <c r="D14" s="168" t="s">
        <v>379</v>
      </c>
      <c r="E14" s="169">
        <v>15</v>
      </c>
      <c r="F14" s="142">
        <v>183</v>
      </c>
      <c r="G14" s="117">
        <f t="shared" ref="G14" si="31">E14*F14</f>
        <v>2745</v>
      </c>
      <c r="H14" s="110">
        <v>0</v>
      </c>
      <c r="I14" s="110">
        <f t="shared" ref="I14" si="32">H14</f>
        <v>0</v>
      </c>
      <c r="J14" s="110">
        <v>0</v>
      </c>
      <c r="K14" s="110">
        <v>0</v>
      </c>
      <c r="L14" s="110">
        <v>0</v>
      </c>
      <c r="M14" s="110">
        <v>0</v>
      </c>
      <c r="N14" s="186">
        <f t="shared" ref="N14" si="33">SUM(G14:M14)</f>
        <v>2745</v>
      </c>
      <c r="O14" s="187"/>
      <c r="P14" s="188">
        <f t="shared" ref="P14" si="34">IF(F14=47.16,0,IF(F14&gt;47.16,K14*0.5,0))</f>
        <v>0</v>
      </c>
      <c r="Q14" s="188">
        <f t="shared" ref="Q14" si="35">G14+H14+I14+L14+P14+J14</f>
        <v>2745</v>
      </c>
      <c r="R14" s="188">
        <f t="shared" ref="R14" si="36">VLOOKUP(Q14,Tarifa1,1)</f>
        <v>2105.21</v>
      </c>
      <c r="S14" s="188">
        <f t="shared" ref="S14" si="37">Q14-R14</f>
        <v>639.79</v>
      </c>
      <c r="T14" s="189">
        <f t="shared" ref="T14" si="38">VLOOKUP(Q14,Tarifa1,3)</f>
        <v>0.10879999999999999</v>
      </c>
      <c r="U14" s="188">
        <f t="shared" ref="U14" si="39">S14*T14</f>
        <v>69.609151999999995</v>
      </c>
      <c r="V14" s="188">
        <f t="shared" ref="V14" si="40">VLOOKUP(Q14,Tarifa1,2)</f>
        <v>123.62</v>
      </c>
      <c r="W14" s="188">
        <f t="shared" ref="W14" si="41">U14+V14</f>
        <v>193.229152</v>
      </c>
      <c r="X14" s="188">
        <f t="shared" ref="X14" si="42">VLOOKUP(Q14,Credito1,2)</f>
        <v>147.315</v>
      </c>
      <c r="Y14" s="188">
        <f t="shared" ref="Y14" si="43">W14-X14</f>
        <v>45.914152000000001</v>
      </c>
      <c r="Z14" s="131"/>
      <c r="AA14" s="186">
        <f t="shared" ref="AA14" si="44">-IF(Y14&gt;0,0,Y14)</f>
        <v>0</v>
      </c>
      <c r="AB14" s="186">
        <f t="shared" ref="AB14" si="45">IF(Y14&lt;0,0,Y14)</f>
        <v>45.914152000000001</v>
      </c>
      <c r="AC14" s="186">
        <v>0</v>
      </c>
      <c r="AD14" s="190">
        <v>0</v>
      </c>
      <c r="AE14" s="190">
        <v>0</v>
      </c>
      <c r="AF14" s="625">
        <v>0</v>
      </c>
      <c r="AG14" s="186">
        <f t="shared" ref="AG14" si="46">SUM(AB14:AF14)</f>
        <v>45.914152000000001</v>
      </c>
      <c r="AH14" s="186">
        <f t="shared" ref="AH14" si="47">N14+AA14-AG14</f>
        <v>2699.0858480000002</v>
      </c>
      <c r="AI14" s="111"/>
      <c r="AJ14" s="52"/>
      <c r="AK14" s="111"/>
      <c r="AL14" s="111"/>
    </row>
    <row r="15" spans="1:38" s="140" customFormat="1" ht="33.950000000000003" customHeight="1">
      <c r="A15" s="7"/>
      <c r="B15" s="166">
        <v>7</v>
      </c>
      <c r="C15" s="167" t="s">
        <v>380</v>
      </c>
      <c r="D15" s="168" t="s">
        <v>291</v>
      </c>
      <c r="E15" s="169">
        <v>15</v>
      </c>
      <c r="F15" s="399">
        <v>330</v>
      </c>
      <c r="G15" s="117">
        <f t="shared" ref="G15" si="48">E15*F15</f>
        <v>4950</v>
      </c>
      <c r="H15" s="110">
        <v>0</v>
      </c>
      <c r="I15" s="110">
        <f t="shared" ref="I15" si="49">H15</f>
        <v>0</v>
      </c>
      <c r="J15" s="110">
        <v>0</v>
      </c>
      <c r="K15" s="110">
        <v>0</v>
      </c>
      <c r="L15" s="110">
        <v>0</v>
      </c>
      <c r="M15" s="110">
        <v>0</v>
      </c>
      <c r="N15" s="186">
        <f t="shared" ref="N15" si="50">SUM(G15:M15)</f>
        <v>4950</v>
      </c>
      <c r="O15" s="187"/>
      <c r="P15" s="188">
        <f t="shared" ref="P15" si="51">IF(F15=47.16,0,IF(F15&gt;47.16,K15*0.5,0))</f>
        <v>0</v>
      </c>
      <c r="Q15" s="188">
        <f t="shared" ref="Q15" si="52">G15+H15+I15+L15+P15+J15</f>
        <v>4950</v>
      </c>
      <c r="R15" s="188">
        <f t="shared" ref="R15" si="53">VLOOKUP(Q15,Tarifa1,1)</f>
        <v>4300.7550000000001</v>
      </c>
      <c r="S15" s="188">
        <f t="shared" ref="S15" si="54">Q15-R15</f>
        <v>649.24499999999989</v>
      </c>
      <c r="T15" s="189">
        <f t="shared" ref="T15" si="55">VLOOKUP(Q15,Tarifa1,3)</f>
        <v>0.1792</v>
      </c>
      <c r="U15" s="188">
        <f t="shared" ref="U15" si="56">S15*T15</f>
        <v>116.34470399999998</v>
      </c>
      <c r="V15" s="188">
        <f t="shared" ref="V15" si="57">VLOOKUP(Q15,Tarifa1,2)</f>
        <v>393.27</v>
      </c>
      <c r="W15" s="188">
        <f t="shared" ref="W15" si="58">U15+V15</f>
        <v>509.61470399999996</v>
      </c>
      <c r="X15" s="188">
        <f t="shared" ref="X15" si="59">VLOOKUP(Q15,Credito1,2)</f>
        <v>0</v>
      </c>
      <c r="Y15" s="188">
        <f t="shared" ref="Y15" si="60">W15-X15</f>
        <v>509.61470399999996</v>
      </c>
      <c r="Z15" s="131"/>
      <c r="AA15" s="186">
        <f t="shared" ref="AA15" si="61">-IF(Y15&gt;0,0,Y15)</f>
        <v>0</v>
      </c>
      <c r="AB15" s="186">
        <f t="shared" ref="AB15" si="62">IF(Y15&lt;0,0,Y15)</f>
        <v>509.61470399999996</v>
      </c>
      <c r="AC15" s="186">
        <v>0</v>
      </c>
      <c r="AD15" s="190">
        <v>0</v>
      </c>
      <c r="AE15" s="190">
        <v>0</v>
      </c>
      <c r="AF15" s="190">
        <v>0</v>
      </c>
      <c r="AG15" s="186">
        <f t="shared" ref="AG15" si="63">SUM(AB15:AF15)</f>
        <v>509.61470399999996</v>
      </c>
      <c r="AH15" s="186">
        <f t="shared" ref="AH15" si="64">N15+AA15-AG15</f>
        <v>4440.3852960000004</v>
      </c>
      <c r="AI15" s="157"/>
      <c r="AJ15" s="52"/>
      <c r="AK15" s="111"/>
      <c r="AL15" s="111"/>
    </row>
    <row r="16" spans="1:38" s="140" customFormat="1" ht="63.75" customHeight="1">
      <c r="A16" s="7"/>
      <c r="B16" s="233">
        <v>8</v>
      </c>
      <c r="C16" s="234" t="s">
        <v>514</v>
      </c>
      <c r="D16" s="181" t="s">
        <v>223</v>
      </c>
      <c r="E16" s="235">
        <v>15</v>
      </c>
      <c r="F16" s="236">
        <v>115</v>
      </c>
      <c r="G16" s="237">
        <f t="shared" ref="G16" si="65">E16*F16</f>
        <v>1725</v>
      </c>
      <c r="H16" s="238">
        <v>0</v>
      </c>
      <c r="I16" s="238">
        <f>H16</f>
        <v>0</v>
      </c>
      <c r="J16" s="238">
        <v>0</v>
      </c>
      <c r="K16" s="238">
        <v>0</v>
      </c>
      <c r="L16" s="238">
        <v>0</v>
      </c>
      <c r="M16" s="238">
        <v>0</v>
      </c>
      <c r="N16" s="239">
        <f t="shared" ref="N16" si="66">SUM(G16:M16)</f>
        <v>1725</v>
      </c>
      <c r="O16" s="240"/>
      <c r="P16" s="241">
        <f t="shared" ref="P16" si="67">IF(F16=47.16,0,IF(F16&gt;47.16,K16*0.5,0))</f>
        <v>0</v>
      </c>
      <c r="Q16" s="241">
        <f t="shared" ref="Q16" si="68">G16+H16+I16+L16+P16+J16</f>
        <v>1725</v>
      </c>
      <c r="R16" s="241">
        <f t="shared" ref="R16" si="69">VLOOKUP(Q16,Tarifa1,1)</f>
        <v>248.04</v>
      </c>
      <c r="S16" s="241">
        <f t="shared" ref="S16" si="70">Q16-R16</f>
        <v>1476.96</v>
      </c>
      <c r="T16" s="242">
        <f t="shared" ref="T16" si="71">VLOOKUP(Q16,Tarifa1,3)</f>
        <v>6.4000000000000001E-2</v>
      </c>
      <c r="U16" s="241">
        <f t="shared" ref="U16" si="72">S16*T16</f>
        <v>94.525440000000003</v>
      </c>
      <c r="V16" s="241">
        <f t="shared" ref="V16" si="73">VLOOKUP(Q16,Tarifa1,2)</f>
        <v>4.76</v>
      </c>
      <c r="W16" s="241">
        <f t="shared" ref="W16" si="74">U16+V16</f>
        <v>99.285440000000008</v>
      </c>
      <c r="X16" s="241">
        <f t="shared" ref="X16" si="75">VLOOKUP(Q16,Credito1,2)</f>
        <v>203.31</v>
      </c>
      <c r="Y16" s="241">
        <f t="shared" ref="Y16" si="76">W16-X16</f>
        <v>-104.02455999999999</v>
      </c>
      <c r="Z16" s="243"/>
      <c r="AA16" s="239">
        <f t="shared" ref="AA16" si="77">-IF(Y16&gt;0,0,Y16)</f>
        <v>104.02455999999999</v>
      </c>
      <c r="AB16" s="239">
        <f t="shared" ref="AB16" si="78">IF(Y16&lt;0,0,Y16)</f>
        <v>0</v>
      </c>
      <c r="AC16" s="239">
        <v>0</v>
      </c>
      <c r="AD16" s="244">
        <v>0</v>
      </c>
      <c r="AE16" s="244">
        <v>0</v>
      </c>
      <c r="AF16" s="244">
        <v>0</v>
      </c>
      <c r="AG16" s="239">
        <f t="shared" ref="AG16" si="79">SUM(AB16:AF16)</f>
        <v>0</v>
      </c>
      <c r="AH16" s="239">
        <f t="shared" ref="AH16" si="80">N16+AA16-AG16</f>
        <v>1829.0245600000001</v>
      </c>
      <c r="AI16" s="157"/>
      <c r="AJ16" s="52"/>
      <c r="AK16" s="111"/>
      <c r="AL16" s="111"/>
    </row>
    <row r="17" spans="1:38" s="140" customFormat="1" ht="40.5" hidden="1" customHeight="1">
      <c r="A17" s="7"/>
      <c r="B17" s="233"/>
      <c r="C17" s="234"/>
      <c r="D17" s="181"/>
      <c r="E17" s="235"/>
      <c r="F17" s="236"/>
      <c r="G17" s="237"/>
      <c r="H17" s="238"/>
      <c r="I17" s="238"/>
      <c r="J17" s="238"/>
      <c r="K17" s="238"/>
      <c r="L17" s="238"/>
      <c r="M17" s="238"/>
      <c r="N17" s="239"/>
      <c r="O17" s="240"/>
      <c r="P17" s="241"/>
      <c r="Q17" s="241"/>
      <c r="R17" s="241"/>
      <c r="S17" s="241"/>
      <c r="T17" s="242"/>
      <c r="U17" s="241"/>
      <c r="V17" s="241"/>
      <c r="W17" s="241"/>
      <c r="X17" s="241"/>
      <c r="Y17" s="241"/>
      <c r="Z17" s="243"/>
      <c r="AA17" s="239"/>
      <c r="AB17" s="239"/>
      <c r="AC17" s="239"/>
      <c r="AD17" s="244"/>
      <c r="AE17" s="244"/>
      <c r="AF17" s="244"/>
      <c r="AG17" s="239"/>
      <c r="AH17" s="239"/>
      <c r="AI17" s="157"/>
      <c r="AJ17" s="52"/>
      <c r="AK17" s="111"/>
      <c r="AL17" s="111"/>
    </row>
    <row r="18" spans="1:38" s="140" customFormat="1">
      <c r="A18" s="7"/>
      <c r="B18" s="170"/>
      <c r="C18" s="171"/>
      <c r="D18" s="171"/>
      <c r="E18" s="170"/>
      <c r="F18" s="172"/>
      <c r="G18" s="118"/>
      <c r="H18" s="102"/>
      <c r="I18" s="102"/>
      <c r="J18" s="102"/>
      <c r="K18" s="102"/>
      <c r="L18" s="102"/>
      <c r="M18" s="102"/>
      <c r="N18" s="215"/>
      <c r="O18" s="216"/>
      <c r="P18" s="217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A18" s="215"/>
      <c r="AB18" s="215"/>
      <c r="AC18" s="215"/>
      <c r="AD18" s="215"/>
      <c r="AE18" s="215"/>
      <c r="AF18" s="215"/>
      <c r="AG18" s="215"/>
      <c r="AH18" s="220"/>
      <c r="AI18" s="220"/>
      <c r="AJ18" s="7"/>
      <c r="AK18" s="105"/>
      <c r="AL18" s="105"/>
    </row>
    <row r="19" spans="1:38" s="140" customFormat="1">
      <c r="A19" s="7"/>
      <c r="B19" s="173"/>
      <c r="C19" s="173"/>
      <c r="D19" s="173"/>
      <c r="E19" s="174"/>
      <c r="F19" s="173"/>
      <c r="G19" s="95"/>
      <c r="H19" s="95"/>
      <c r="I19" s="95"/>
      <c r="J19" s="95"/>
      <c r="K19" s="95"/>
      <c r="L19" s="95"/>
      <c r="M19" s="95"/>
      <c r="N19" s="221"/>
      <c r="O19" s="222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7"/>
      <c r="AK19" s="98"/>
      <c r="AL19" s="98"/>
    </row>
    <row r="20" spans="1:38" s="140" customFormat="1" ht="15.75" thickBot="1">
      <c r="A20" s="7"/>
      <c r="B20" s="823" t="s">
        <v>51</v>
      </c>
      <c r="C20" s="824"/>
      <c r="D20" s="824"/>
      <c r="E20" s="824"/>
      <c r="F20" s="825"/>
      <c r="G20" s="158">
        <f t="shared" ref="G20:N20" si="81">SUM(G8:G19)</f>
        <v>20730</v>
      </c>
      <c r="H20" s="158">
        <f t="shared" si="81"/>
        <v>0</v>
      </c>
      <c r="I20" s="158">
        <f t="shared" si="81"/>
        <v>0</v>
      </c>
      <c r="J20" s="158">
        <f t="shared" si="81"/>
        <v>0</v>
      </c>
      <c r="K20" s="158">
        <f t="shared" si="81"/>
        <v>500</v>
      </c>
      <c r="L20" s="158">
        <f t="shared" si="81"/>
        <v>0</v>
      </c>
      <c r="M20" s="158">
        <f t="shared" si="81"/>
        <v>0</v>
      </c>
      <c r="N20" s="182">
        <f t="shared" si="81"/>
        <v>21230</v>
      </c>
      <c r="O20" s="183"/>
      <c r="P20" s="184">
        <f t="shared" ref="P20:Y20" si="82">SUM(P8:P19)</f>
        <v>250</v>
      </c>
      <c r="Q20" s="184">
        <f t="shared" si="82"/>
        <v>20980</v>
      </c>
      <c r="R20" s="184" t="e">
        <f t="shared" si="82"/>
        <v>#N/A</v>
      </c>
      <c r="S20" s="184" t="e">
        <f t="shared" si="82"/>
        <v>#N/A</v>
      </c>
      <c r="T20" s="184" t="e">
        <f t="shared" si="82"/>
        <v>#N/A</v>
      </c>
      <c r="U20" s="184" t="e">
        <f t="shared" si="82"/>
        <v>#N/A</v>
      </c>
      <c r="V20" s="184" t="e">
        <f t="shared" si="82"/>
        <v>#N/A</v>
      </c>
      <c r="W20" s="184" t="e">
        <f t="shared" si="82"/>
        <v>#N/A</v>
      </c>
      <c r="X20" s="184" t="e">
        <f t="shared" si="82"/>
        <v>#N/A</v>
      </c>
      <c r="Y20" s="184" t="e">
        <f t="shared" si="82"/>
        <v>#N/A</v>
      </c>
      <c r="Z20" s="183"/>
      <c r="AA20" s="182">
        <f t="shared" ref="AA20:AH20" si="83">SUM(AA8:AA19)</f>
        <v>104.02455999999999</v>
      </c>
      <c r="AB20" s="182">
        <f t="shared" si="83"/>
        <v>802.28946399999995</v>
      </c>
      <c r="AC20" s="182">
        <f t="shared" si="83"/>
        <v>0</v>
      </c>
      <c r="AD20" s="182">
        <f t="shared" si="83"/>
        <v>0</v>
      </c>
      <c r="AE20" s="182">
        <f t="shared" si="83"/>
        <v>0</v>
      </c>
      <c r="AF20" s="182">
        <f t="shared" si="83"/>
        <v>0</v>
      </c>
      <c r="AG20" s="182">
        <f t="shared" si="83"/>
        <v>802.28946399999995</v>
      </c>
      <c r="AH20" s="182">
        <f t="shared" si="83"/>
        <v>20531.735096000004</v>
      </c>
      <c r="AI20" s="182"/>
      <c r="AJ20" s="7"/>
      <c r="AK20" s="114">
        <f t="shared" ref="AK20:AL20" si="84">SUM(AK8:AK19)</f>
        <v>196.14</v>
      </c>
      <c r="AL20" s="114" t="e">
        <f t="shared" si="84"/>
        <v>#REF!</v>
      </c>
    </row>
    <row r="21" spans="1:38" s="140" customFormat="1" ht="13.5" thickTop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7"/>
      <c r="AK21" s="7"/>
      <c r="AL21" s="7"/>
    </row>
    <row r="22" spans="1:38"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</row>
    <row r="24" spans="1:38">
      <c r="C24" s="52"/>
      <c r="D24" s="52"/>
    </row>
    <row r="25" spans="1:38">
      <c r="C25" s="52"/>
      <c r="D25" s="52"/>
    </row>
    <row r="26" spans="1:38">
      <c r="C26" s="52"/>
      <c r="D26" s="52"/>
      <c r="N26" s="159"/>
    </row>
    <row r="27" spans="1:38">
      <c r="N27" s="159"/>
    </row>
    <row r="28" spans="1:38">
      <c r="C28" s="144"/>
      <c r="D28" s="144"/>
    </row>
  </sheetData>
  <mergeCells count="6">
    <mergeCell ref="B20:F20"/>
    <mergeCell ref="B2:AH2"/>
    <mergeCell ref="B3:AH3"/>
    <mergeCell ref="G4:N4"/>
    <mergeCell ref="R4:W4"/>
    <mergeCell ref="AB4:AG4"/>
  </mergeCells>
  <pageMargins left="0.25" right="0.25" top="0.75" bottom="0.75" header="0.3" footer="0.3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30</vt:i4>
      </vt:variant>
    </vt:vector>
  </HeadingPairs>
  <TitlesOfParts>
    <vt:vector size="59" baseType="lpstr">
      <vt:lpstr>tarifa</vt:lpstr>
      <vt:lpstr>  SEGURIDAD PUBLICA  </vt:lpstr>
      <vt:lpstr>FOM EC=PLANEAC=COM SOC=INFORM</vt:lpstr>
      <vt:lpstr>  AGUA POTABLE  </vt:lpstr>
      <vt:lpstr>  OBR. PUBLICA  </vt:lpstr>
      <vt:lpstr>  PRESIDENCIA  </vt:lpstr>
      <vt:lpstr>  TESORERIA  </vt:lpstr>
      <vt:lpstr>  SERV. PUBLICOS  </vt:lpstr>
      <vt:lpstr>  MODULO  </vt:lpstr>
      <vt:lpstr>  CATASTRO Y REG. CIVIL  </vt:lpstr>
      <vt:lpstr>   REGIDORES PROP.  </vt:lpstr>
      <vt:lpstr>  RASTRO  </vt:lpstr>
      <vt:lpstr>FOM. AGROPECIARIO</vt:lpstr>
      <vt:lpstr>  DIF  </vt:lpstr>
      <vt:lpstr>CENTRO DE SALUD</vt:lpstr>
      <vt:lpstr>TURISMO, ECOLOGIA Y COMEDOR</vt:lpstr>
      <vt:lpstr>  PROTECCION CIVIL  </vt:lpstr>
      <vt:lpstr>  DEPORTES  </vt:lpstr>
      <vt:lpstr>  CASA DE LA CULTURA  </vt:lpstr>
      <vt:lpstr>  APOYOS  </vt:lpstr>
      <vt:lpstr>MENSUAL</vt:lpstr>
      <vt:lpstr>Calculo ISPT MENSUAL  2015  </vt:lpstr>
      <vt:lpstr>CALCULO AGINALDO PROPORCIONAL</vt:lpstr>
      <vt:lpstr>EVENTUALES</vt:lpstr>
      <vt:lpstr>MAESTROS CULTURA</vt:lpstr>
      <vt:lpstr>AGENTES MUNICIPALES</vt:lpstr>
      <vt:lpstr>APOYO INS. DE ENSEÑANZA</vt:lpstr>
      <vt:lpstr>ORDENES DE PAGO</vt:lpstr>
      <vt:lpstr>ISR Y PAGO</vt:lpstr>
      <vt:lpstr>'   REGIDORES PROP.  '!Área_de_impresión</vt:lpstr>
      <vt:lpstr>'  AGUA POTABLE  '!Área_de_impresión</vt:lpstr>
      <vt:lpstr>'  APOYOS  '!Área_de_impresión</vt:lpstr>
      <vt:lpstr>'  CASA DE LA CULTURA  '!Área_de_impresión</vt:lpstr>
      <vt:lpstr>'  CATASTRO Y REG. CIVIL  '!Área_de_impresión</vt:lpstr>
      <vt:lpstr>'  DEPORTES  '!Área_de_impresión</vt:lpstr>
      <vt:lpstr>'  DIF  '!Área_de_impresión</vt:lpstr>
      <vt:lpstr>'  MODULO  '!Área_de_impresión</vt:lpstr>
      <vt:lpstr>'  OBR. PUBLICA  '!Área_de_impresión</vt:lpstr>
      <vt:lpstr>'  PRESIDENCIA  '!Área_de_impresión</vt:lpstr>
      <vt:lpstr>'  PROTECCION CIVIL  '!Área_de_impresión</vt:lpstr>
      <vt:lpstr>'  RASTRO  '!Área_de_impresión</vt:lpstr>
      <vt:lpstr>'  SEGURIDAD PUBLICA  '!Área_de_impresión</vt:lpstr>
      <vt:lpstr>'  TESORERIA  '!Área_de_impresión</vt:lpstr>
      <vt:lpstr>'AGENTES MUNICIPALES'!Área_de_impresión</vt:lpstr>
      <vt:lpstr>'APOYO INS. DE ENSEÑANZA'!Área_de_impresión</vt:lpstr>
      <vt:lpstr>'Calculo ISPT MENSUAL  2015  '!Área_de_impresión</vt:lpstr>
      <vt:lpstr>EVENTUALES!Área_de_impresión</vt:lpstr>
      <vt:lpstr>'FOM EC=PLANEAC=COM SOC=INFORM'!Área_de_impresión</vt:lpstr>
      <vt:lpstr>'FOM. AGROPECIARIO'!Área_de_impresión</vt:lpstr>
      <vt:lpstr>'ISR Y PAGO'!Área_de_impresión</vt:lpstr>
      <vt:lpstr>'MAESTROS CULTURA'!Área_de_impresión</vt:lpstr>
      <vt:lpstr>MENSUAL!Área_de_impresión</vt:lpstr>
      <vt:lpstr>'TURISMO, ECOLOGIA Y COMEDOR'!Área_de_impresión</vt:lpstr>
      <vt:lpstr>'Calculo ISPT MENSUAL  2015  '!CREDITO</vt:lpstr>
      <vt:lpstr>Credito1</vt:lpstr>
      <vt:lpstr>'Calculo ISPT MENSUAL  2015  '!TABLA</vt:lpstr>
      <vt:lpstr>'Calculo ISPT MENSUAL  2015  '!TARIFA</vt:lpstr>
      <vt:lpstr>Tarifa1</vt:lpstr>
      <vt:lpstr>MENSUAL!Títulos_a_imprimir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2016-09-06T17:47:23Z</cp:lastPrinted>
  <dcterms:created xsi:type="dcterms:W3CDTF">2000-05-05T04:08:27Z</dcterms:created>
  <dcterms:modified xsi:type="dcterms:W3CDTF">2016-09-13T20:38:49Z</dcterms:modified>
</cp:coreProperties>
</file>