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 firstSheet="5" activeTab="9"/>
  </bookViews>
  <sheets>
    <sheet name="01-15 AGOSTO" sheetId="3" r:id="rId1"/>
    <sheet name="16-30 AGOSTO" sheetId="4" r:id="rId2"/>
    <sheet name="01-15 SEPTIEMBRE" sheetId="5" r:id="rId3"/>
    <sheet name="16-30 SEPTIEMBRE" sheetId="6" r:id="rId4"/>
    <sheet name="01-15 OCTUBRE" sheetId="7" r:id="rId5"/>
    <sheet name="16-31 OCTUBRE" sheetId="8" r:id="rId6"/>
    <sheet name="01-15 NOVIEMBRE" sheetId="1" r:id="rId7"/>
    <sheet name="16-30 NOVIEMBRE" sheetId="2" r:id="rId8"/>
    <sheet name="01-15 DICIEMBRE" sheetId="9" r:id="rId9"/>
    <sheet name="16-31 DICIEMBRE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Titles" localSheetId="0">'01-15 AGOSTO'!$3:$11</definedName>
    <definedName name="_xlnm.Print_Titles" localSheetId="8">'01-15 DICIEMBRE'!$3:$10</definedName>
    <definedName name="_xlnm.Print_Titles" localSheetId="6">'01-15 NOVIEMBRE'!$3:$11</definedName>
    <definedName name="_xlnm.Print_Titles" localSheetId="4">'01-15 OCTUBRE'!$3:$10</definedName>
    <definedName name="_xlnm.Print_Titles" localSheetId="2">'01-15 SEPTIEMBRE'!$3:$10</definedName>
    <definedName name="_xlnm.Print_Titles" localSheetId="1">'16-30 AGOSTO'!$3:$10</definedName>
    <definedName name="_xlnm.Print_Titles" localSheetId="7">'16-30 NOVIEMBRE'!$3:$11</definedName>
    <definedName name="_xlnm.Print_Titles" localSheetId="3">'16-30 SEPTIEMBRE'!$3:$10</definedName>
    <definedName name="_xlnm.Print_Titles" localSheetId="9">'16-31 DICIEMBRE'!$3:$10</definedName>
    <definedName name="_xlnm.Print_Titles" localSheetId="5">'16-31 OCTUBRE'!$3:$10</definedName>
  </definedNames>
  <calcPr calcId="125725"/>
</workbook>
</file>

<file path=xl/calcChain.xml><?xml version="1.0" encoding="utf-8"?>
<calcChain xmlns="http://schemas.openxmlformats.org/spreadsheetml/2006/main">
  <c r="H16" i="10"/>
  <c r="P16"/>
  <c r="M16"/>
  <c r="G16"/>
  <c r="F16"/>
  <c r="E16"/>
  <c r="D16"/>
  <c r="C16"/>
  <c r="T15"/>
  <c r="L15"/>
  <c r="K15"/>
  <c r="Q15" s="1"/>
  <c r="J15"/>
  <c r="T14"/>
  <c r="L14"/>
  <c r="K14"/>
  <c r="Q14" s="1"/>
  <c r="J14"/>
  <c r="T13"/>
  <c r="L13"/>
  <c r="K13"/>
  <c r="Q13" s="1"/>
  <c r="J13"/>
  <c r="T12"/>
  <c r="Q12"/>
  <c r="L12"/>
  <c r="K12"/>
  <c r="J12"/>
  <c r="T11"/>
  <c r="T16" s="1"/>
  <c r="R11"/>
  <c r="R16" s="1"/>
  <c r="O11"/>
  <c r="O16" s="1"/>
  <c r="N11"/>
  <c r="N16" s="1"/>
  <c r="L11"/>
  <c r="L16" s="1"/>
  <c r="K11"/>
  <c r="J11"/>
  <c r="J16" s="1"/>
  <c r="I11"/>
  <c r="I16" s="1"/>
  <c r="Q11" l="1"/>
  <c r="S13"/>
  <c r="S12"/>
  <c r="S14"/>
  <c r="Q16"/>
  <c r="S15"/>
  <c r="K16"/>
  <c r="S11"/>
  <c r="S16" l="1"/>
  <c r="P16" i="9" l="1"/>
  <c r="M16"/>
  <c r="G16"/>
  <c r="F16"/>
  <c r="E16"/>
  <c r="D16"/>
  <c r="C16"/>
  <c r="T15"/>
  <c r="L15"/>
  <c r="K15"/>
  <c r="Q15" s="1"/>
  <c r="J15"/>
  <c r="T14"/>
  <c r="Q14"/>
  <c r="L14"/>
  <c r="K14"/>
  <c r="J14"/>
  <c r="S14" s="1"/>
  <c r="T13"/>
  <c r="L13"/>
  <c r="K13"/>
  <c r="Q13" s="1"/>
  <c r="S13" s="1"/>
  <c r="J13"/>
  <c r="T12"/>
  <c r="L12"/>
  <c r="K12"/>
  <c r="Q12" s="1"/>
  <c r="J12"/>
  <c r="T11"/>
  <c r="T16" s="1"/>
  <c r="R11"/>
  <c r="R16" s="1"/>
  <c r="O11"/>
  <c r="O16" s="1"/>
  <c r="N11"/>
  <c r="N16" s="1"/>
  <c r="L11"/>
  <c r="L16" s="1"/>
  <c r="K11"/>
  <c r="J11"/>
  <c r="I11"/>
  <c r="I16" s="1"/>
  <c r="S12" l="1"/>
  <c r="Q11"/>
  <c r="Q16" s="1"/>
  <c r="S15"/>
  <c r="K16"/>
  <c r="J16"/>
  <c r="S11" l="1"/>
  <c r="S16" s="1"/>
  <c r="O16" i="8"/>
  <c r="L16"/>
  <c r="G16"/>
  <c r="F16"/>
  <c r="E16"/>
  <c r="D16"/>
  <c r="C16"/>
  <c r="S15"/>
  <c r="K15"/>
  <c r="J15"/>
  <c r="P15" s="1"/>
  <c r="I15"/>
  <c r="S14"/>
  <c r="P14"/>
  <c r="K14"/>
  <c r="J14"/>
  <c r="I14"/>
  <c r="S13"/>
  <c r="K13"/>
  <c r="J13"/>
  <c r="P13" s="1"/>
  <c r="I13"/>
  <c r="S12"/>
  <c r="P12"/>
  <c r="K12"/>
  <c r="J12"/>
  <c r="I12"/>
  <c r="R12" s="1"/>
  <c r="S11"/>
  <c r="S16" s="1"/>
  <c r="Q11"/>
  <c r="Q16" s="1"/>
  <c r="N11"/>
  <c r="N16" s="1"/>
  <c r="M11"/>
  <c r="M16" s="1"/>
  <c r="K11"/>
  <c r="K16" s="1"/>
  <c r="J11"/>
  <c r="P11" s="1"/>
  <c r="I11"/>
  <c r="I16" s="1"/>
  <c r="H11"/>
  <c r="H16" s="1"/>
  <c r="P16" l="1"/>
  <c r="R14"/>
  <c r="R15"/>
  <c r="R13"/>
  <c r="R11"/>
  <c r="J16"/>
  <c r="R16" l="1"/>
  <c r="R16" i="7" l="1"/>
  <c r="O16"/>
  <c r="N16"/>
  <c r="J16"/>
  <c r="I16"/>
  <c r="H16"/>
  <c r="G16"/>
  <c r="F16"/>
  <c r="E16"/>
  <c r="D16"/>
  <c r="C16"/>
  <c r="V15"/>
  <c r="N15"/>
  <c r="M15"/>
  <c r="S15" s="1"/>
  <c r="L15"/>
  <c r="V14"/>
  <c r="S14"/>
  <c r="N14"/>
  <c r="M14"/>
  <c r="L14"/>
  <c r="V13"/>
  <c r="N13"/>
  <c r="M13"/>
  <c r="S13" s="1"/>
  <c r="L13"/>
  <c r="V12"/>
  <c r="S12"/>
  <c r="N12"/>
  <c r="M12"/>
  <c r="L12"/>
  <c r="U12" s="1"/>
  <c r="V11"/>
  <c r="V16" s="1"/>
  <c r="T11"/>
  <c r="T16" s="1"/>
  <c r="Q11"/>
  <c r="Q16" s="1"/>
  <c r="P11"/>
  <c r="P16" s="1"/>
  <c r="N11"/>
  <c r="M11"/>
  <c r="S11" s="1"/>
  <c r="L11"/>
  <c r="L16" s="1"/>
  <c r="K11"/>
  <c r="K16" s="1"/>
  <c r="O16" i="6"/>
  <c r="L16"/>
  <c r="G16"/>
  <c r="F16"/>
  <c r="E16"/>
  <c r="D16"/>
  <c r="C16"/>
  <c r="S15"/>
  <c r="K15"/>
  <c r="J15"/>
  <c r="P15" s="1"/>
  <c r="I15"/>
  <c r="S14"/>
  <c r="P14"/>
  <c r="K14"/>
  <c r="J14"/>
  <c r="I14"/>
  <c r="R14" s="1"/>
  <c r="S13"/>
  <c r="K13"/>
  <c r="J13"/>
  <c r="P13" s="1"/>
  <c r="I13"/>
  <c r="R13" s="1"/>
  <c r="S12"/>
  <c r="P12"/>
  <c r="K12"/>
  <c r="J12"/>
  <c r="I12"/>
  <c r="S11"/>
  <c r="S16" s="1"/>
  <c r="Q11"/>
  <c r="Q16" s="1"/>
  <c r="N11"/>
  <c r="N16" s="1"/>
  <c r="M11"/>
  <c r="M16" s="1"/>
  <c r="K11"/>
  <c r="K16" s="1"/>
  <c r="J11"/>
  <c r="I11"/>
  <c r="I16" s="1"/>
  <c r="H11"/>
  <c r="H16" s="1"/>
  <c r="U14" i="7" l="1"/>
  <c r="U15"/>
  <c r="S16"/>
  <c r="U13"/>
  <c r="U11"/>
  <c r="M16"/>
  <c r="J16" i="6"/>
  <c r="R12"/>
  <c r="P11"/>
  <c r="R11" s="1"/>
  <c r="R15"/>
  <c r="P16" l="1"/>
  <c r="U16" i="7"/>
  <c r="R16" i="6"/>
  <c r="S16" i="5" l="1"/>
  <c r="O16"/>
  <c r="L16"/>
  <c r="G16"/>
  <c r="F16"/>
  <c r="E16"/>
  <c r="D16"/>
  <c r="C16"/>
  <c r="S15"/>
  <c r="K15"/>
  <c r="J15"/>
  <c r="P15" s="1"/>
  <c r="I15"/>
  <c r="R15" s="1"/>
  <c r="S14"/>
  <c r="K14"/>
  <c r="J14"/>
  <c r="P14" s="1"/>
  <c r="I14"/>
  <c r="S13"/>
  <c r="K13"/>
  <c r="K16" s="1"/>
  <c r="J13"/>
  <c r="P13" s="1"/>
  <c r="I13"/>
  <c r="S12"/>
  <c r="K12"/>
  <c r="J12"/>
  <c r="P12" s="1"/>
  <c r="I12"/>
  <c r="S11"/>
  <c r="Q11"/>
  <c r="Q16" s="1"/>
  <c r="N11"/>
  <c r="N16" s="1"/>
  <c r="M11"/>
  <c r="M16" s="1"/>
  <c r="K11"/>
  <c r="J11"/>
  <c r="I11"/>
  <c r="I16" s="1"/>
  <c r="H11"/>
  <c r="H16" s="1"/>
  <c r="J16" l="1"/>
  <c r="R14"/>
  <c r="R12"/>
  <c r="P11"/>
  <c r="P16" s="1"/>
  <c r="R13"/>
  <c r="R11" l="1"/>
  <c r="R16" s="1"/>
  <c r="R16" i="4" l="1"/>
  <c r="O16"/>
  <c r="O17" s="1"/>
  <c r="K16"/>
  <c r="I16"/>
  <c r="G16"/>
  <c r="F16"/>
  <c r="E16"/>
  <c r="D16"/>
  <c r="C16"/>
  <c r="V15"/>
  <c r="N15"/>
  <c r="M15"/>
  <c r="S15" s="1"/>
  <c r="J15"/>
  <c r="L15" s="1"/>
  <c r="V14"/>
  <c r="N14"/>
  <c r="M14"/>
  <c r="S14" s="1"/>
  <c r="J14"/>
  <c r="L14" s="1"/>
  <c r="V13"/>
  <c r="N13"/>
  <c r="M13"/>
  <c r="S13" s="1"/>
  <c r="J13"/>
  <c r="L13" s="1"/>
  <c r="V12"/>
  <c r="N12"/>
  <c r="N16" s="1"/>
  <c r="M12"/>
  <c r="S12" s="1"/>
  <c r="J12"/>
  <c r="L12" s="1"/>
  <c r="V11"/>
  <c r="V16" s="1"/>
  <c r="T11"/>
  <c r="T16" s="1"/>
  <c r="Q11"/>
  <c r="Q16" s="1"/>
  <c r="P11"/>
  <c r="P16" s="1"/>
  <c r="N11"/>
  <c r="M11"/>
  <c r="J11"/>
  <c r="L11" s="1"/>
  <c r="H11"/>
  <c r="H16" s="1"/>
  <c r="S11" l="1"/>
  <c r="U14"/>
  <c r="U15"/>
  <c r="U12"/>
  <c r="U13"/>
  <c r="S16"/>
  <c r="L16"/>
  <c r="J16"/>
  <c r="M16"/>
  <c r="U11"/>
  <c r="U16" l="1"/>
  <c r="T13" i="3"/>
  <c r="L13"/>
  <c r="K13"/>
  <c r="Q13" s="1"/>
  <c r="J13"/>
  <c r="T16"/>
  <c r="L16"/>
  <c r="K16"/>
  <c r="Q16" s="1"/>
  <c r="J16"/>
  <c r="T15"/>
  <c r="L15"/>
  <c r="K15"/>
  <c r="Q15" s="1"/>
  <c r="J15"/>
  <c r="S13" l="1"/>
  <c r="S15"/>
  <c r="S16"/>
  <c r="P17" l="1"/>
  <c r="M17"/>
  <c r="M18" s="1"/>
  <c r="H17"/>
  <c r="G17"/>
  <c r="F17"/>
  <c r="E17"/>
  <c r="D17"/>
  <c r="T14"/>
  <c r="N14"/>
  <c r="L14"/>
  <c r="L17" s="1"/>
  <c r="K14"/>
  <c r="J14"/>
  <c r="T12"/>
  <c r="T17" s="1"/>
  <c r="R12"/>
  <c r="R17" s="1"/>
  <c r="O12"/>
  <c r="O17" s="1"/>
  <c r="N12"/>
  <c r="N17" s="1"/>
  <c r="L12"/>
  <c r="K12"/>
  <c r="I12"/>
  <c r="I17" s="1"/>
  <c r="H12"/>
  <c r="Q12" l="1"/>
  <c r="Q14"/>
  <c r="S14" s="1"/>
  <c r="J12"/>
  <c r="J17" s="1"/>
  <c r="K17"/>
  <c r="Q17" l="1"/>
  <c r="S12"/>
  <c r="S17" s="1"/>
  <c r="I17" i="2" l="1"/>
  <c r="Q17"/>
  <c r="O17"/>
  <c r="N17"/>
  <c r="H17"/>
  <c r="G17"/>
  <c r="F17"/>
  <c r="E17"/>
  <c r="D17"/>
  <c r="C17"/>
  <c r="U16"/>
  <c r="M16"/>
  <c r="L16"/>
  <c r="R16" s="1"/>
  <c r="K16"/>
  <c r="U15"/>
  <c r="M15"/>
  <c r="L15"/>
  <c r="R15" s="1"/>
  <c r="K15"/>
  <c r="U14"/>
  <c r="M14"/>
  <c r="L14"/>
  <c r="R14" s="1"/>
  <c r="K14"/>
  <c r="U13"/>
  <c r="M13"/>
  <c r="L13"/>
  <c r="R13" s="1"/>
  <c r="K13"/>
  <c r="U12"/>
  <c r="U17" s="1"/>
  <c r="S12"/>
  <c r="S17" s="1"/>
  <c r="P12"/>
  <c r="P17" s="1"/>
  <c r="O12"/>
  <c r="M12"/>
  <c r="M17" s="1"/>
  <c r="L12"/>
  <c r="K12"/>
  <c r="J12"/>
  <c r="J17" s="1"/>
  <c r="I12"/>
  <c r="T16" l="1"/>
  <c r="L17"/>
  <c r="T15"/>
  <c r="T13"/>
  <c r="T14"/>
  <c r="R12"/>
  <c r="R17" s="1"/>
  <c r="K17"/>
  <c r="T12" l="1"/>
  <c r="T17" s="1"/>
  <c r="S17" i="1" l="1"/>
  <c r="O17"/>
  <c r="L17"/>
  <c r="G17"/>
  <c r="F17"/>
  <c r="E17"/>
  <c r="D17"/>
  <c r="C17"/>
  <c r="S16"/>
  <c r="K16"/>
  <c r="J16"/>
  <c r="P16" s="1"/>
  <c r="I16"/>
  <c r="S15"/>
  <c r="K15"/>
  <c r="J15"/>
  <c r="P15" s="1"/>
  <c r="I15"/>
  <c r="S14"/>
  <c r="K14"/>
  <c r="K17" s="1"/>
  <c r="J14"/>
  <c r="P14" s="1"/>
  <c r="I14"/>
  <c r="S13"/>
  <c r="K13"/>
  <c r="J13"/>
  <c r="P13" s="1"/>
  <c r="I13"/>
  <c r="S12"/>
  <c r="Q12"/>
  <c r="Q17" s="1"/>
  <c r="N12"/>
  <c r="N17" s="1"/>
  <c r="M12"/>
  <c r="M17" s="1"/>
  <c r="K12"/>
  <c r="J12"/>
  <c r="I12"/>
  <c r="I17" s="1"/>
  <c r="H12"/>
  <c r="H17" s="1"/>
  <c r="R13" l="1"/>
  <c r="P12"/>
  <c r="R12" s="1"/>
  <c r="R15"/>
  <c r="R16"/>
  <c r="R14"/>
  <c r="J17"/>
  <c r="P17" l="1"/>
  <c r="R17"/>
</calcChain>
</file>

<file path=xl/sharedStrings.xml><?xml version="1.0" encoding="utf-8"?>
<sst xmlns="http://schemas.openxmlformats.org/spreadsheetml/2006/main" count="472" uniqueCount="66">
  <si>
    <t>INSTITUTO TECNOLOGICO SUPERIOR DE MASCOTA</t>
  </si>
  <si>
    <t>NOMINA PROFESOR DE TIEMPO COMPLETO DEL 01-15 DE NOVIEMBRE DEL 2015</t>
  </si>
  <si>
    <t>CODIGO INTERNO</t>
  </si>
  <si>
    <t>NOMBRE</t>
  </si>
  <si>
    <t>PERCEPCIONES</t>
  </si>
  <si>
    <t>DEDUCCIONES</t>
  </si>
  <si>
    <t>RESUMEN DE PAGO</t>
  </si>
  <si>
    <t>HORAS TRABAJADAS</t>
  </si>
  <si>
    <t>SUELDO ACTUAL</t>
  </si>
  <si>
    <t xml:space="preserve">DESPENSA </t>
  </si>
  <si>
    <t xml:space="preserve">MATERIAL DIDACTICO </t>
  </si>
  <si>
    <t>GUARDERIA</t>
  </si>
  <si>
    <t>PRIMA DE ANTIGÜEDAD (QUINQUENIO)</t>
  </si>
  <si>
    <t>TOTAL PERCEPCION</t>
  </si>
  <si>
    <t>ISPT</t>
  </si>
  <si>
    <t>Aportacion a Pensiones 10.5%</t>
  </si>
  <si>
    <t>Deduccion por prestamo pensiones</t>
  </si>
  <si>
    <t>Aportación Sindical 1%</t>
  </si>
  <si>
    <t>Deduccion por convenio</t>
  </si>
  <si>
    <t>OTRAS(inasistencias)</t>
  </si>
  <si>
    <t>TOTAL DEDUCCIÓN</t>
  </si>
  <si>
    <t>SUBSIDIO AL EMPLEO PAGAR</t>
  </si>
  <si>
    <t>TOTAL A PAGAR EFECTIVO</t>
  </si>
  <si>
    <t>TOTAL A PAGAR DESPENSA</t>
  </si>
  <si>
    <t>FIRMA DEL EMPLEADO</t>
  </si>
  <si>
    <t>ITSM-PAA-001</t>
  </si>
  <si>
    <t>GONZALEZ RODRIGUEZ RIGOBERTO</t>
  </si>
  <si>
    <t>ITSM-PAA-002</t>
  </si>
  <si>
    <t>ROCIO RAMÍREZ GONZÁLEZ</t>
  </si>
  <si>
    <t>ITSM-PTA-003</t>
  </si>
  <si>
    <t>MARCO VINIVIO FELIX LERMA</t>
  </si>
  <si>
    <t>ITSM-PTA-004</t>
  </si>
  <si>
    <t>FABIO ALEXIS VENGOECHEA GÓMEZ</t>
  </si>
  <si>
    <t>ITSM-PTA-005</t>
  </si>
  <si>
    <t>MÓNICA SABRINA OYATOMARI</t>
  </si>
  <si>
    <t>TOTAL</t>
  </si>
  <si>
    <t>ELABORO</t>
  </si>
  <si>
    <t>REVISO</t>
  </si>
  <si>
    <t xml:space="preserve">                        AUTORIZO</t>
  </si>
  <si>
    <t>LIC. FRANCISCO JAVIER MEDRANO GUZMÁN</t>
  </si>
  <si>
    <t>ING. LUIS ALBERTO GOMEZ CARDENAS</t>
  </si>
  <si>
    <t xml:space="preserve">M.V Z . GILDARDO SANCHEZ GONZALEZ </t>
  </si>
  <si>
    <t>JEFE DE DEPTO RECURSOS HUMANOS Y SERVICIOS GRALES</t>
  </si>
  <si>
    <t>SUBDIRECTOR ADMINISTRATIVO Y DE PLANEACION</t>
  </si>
  <si>
    <t>DIRECTOR GENERAL</t>
  </si>
  <si>
    <t>NOMINA PROFESOR DE TIEMPO COMPLETO DEL 16-30 DE NOVIEMBRE DEL 2015</t>
  </si>
  <si>
    <t>APOYO PARA LENTES</t>
  </si>
  <si>
    <t>ESTIMULO DOCENTE</t>
  </si>
  <si>
    <t>NOMINA PROFESOR DE TIEMPO COMPLETO DEL 01-15 DE AGOSTO DEL 2015</t>
  </si>
  <si>
    <t>SUELDOS COMPENSADOS</t>
  </si>
  <si>
    <t>MARCO VINICIO FELIX LERMA</t>
  </si>
  <si>
    <t>AUTORIZO</t>
  </si>
  <si>
    <t>NOMINA PROFESOR DE TIEMPO COMPLETO DEL 16-30 DE AGOSTO DEL 2015</t>
  </si>
  <si>
    <t>RETRO QUINQUENIO</t>
  </si>
  <si>
    <t>IMPCATCO AL SALARIO</t>
  </si>
  <si>
    <t>APOYO PARA UTILES</t>
  </si>
  <si>
    <t>NOMINA PROFESOR DE TIEMPO COMPLETO DEL 01-15 DE SEPTIEMBRE DEL 2015</t>
  </si>
  <si>
    <t>NOMINA PROFESOR DE TIEMPO COMPLETO DEL 16-30  DE SEPTIEMBRE DEL 2015</t>
  </si>
  <si>
    <t xml:space="preserve"> AUTORIZO</t>
  </si>
  <si>
    <t>NOMINA PROFESOR DE TIEMPO COMPLETO DEL 01-15 DE OCTUBRE DEL 2015</t>
  </si>
  <si>
    <t>RETROACTIVO DESPENSA</t>
  </si>
  <si>
    <t>RETROACTIVO MATERIAL DIDACTICO</t>
  </si>
  <si>
    <t>RETROACTIVO AYUDA PARA UTILES</t>
  </si>
  <si>
    <t>NOMINA PROFESOR DE TIEMPO COMPLETO DEL 16-31 DE OCTUBRE DEL 2015</t>
  </si>
  <si>
    <t>NOMINA PROFESOR DE TIEMPO COMPLETO DEL 01-15 DE DICIEMBRE 2015</t>
  </si>
  <si>
    <t>NOMINA PROFESOR DE TIEMPO COMPLETO DEL  16-31 DE DICIEMBRE 2015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</si>
</sst>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2" fillId="0" borderId="0" xfId="1" applyFill="1"/>
    <xf numFmtId="0" fontId="2" fillId="0" borderId="0" xfId="1" applyFont="1"/>
    <xf numFmtId="0" fontId="2" fillId="0" borderId="0" xfId="1"/>
    <xf numFmtId="0" fontId="3" fillId="0" borderId="0" xfId="1" applyFont="1"/>
    <xf numFmtId="0" fontId="3" fillId="0" borderId="0" xfId="1" applyFont="1" applyFill="1"/>
    <xf numFmtId="43" fontId="3" fillId="0" borderId="0" xfId="1" applyNumberFormat="1" applyFont="1"/>
    <xf numFmtId="10" fontId="3" fillId="0" borderId="0" xfId="1" applyNumberFormat="1" applyFont="1"/>
    <xf numFmtId="9" fontId="3" fillId="0" borderId="0" xfId="1" applyNumberFormat="1" applyFont="1" applyFill="1"/>
    <xf numFmtId="0" fontId="4" fillId="0" borderId="0" xfId="1" applyFont="1" applyFill="1"/>
    <xf numFmtId="0" fontId="4" fillId="0" borderId="0" xfId="1" applyFont="1"/>
    <xf numFmtId="0" fontId="5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wrapText="1"/>
    </xf>
    <xf numFmtId="43" fontId="2" fillId="0" borderId="7" xfId="2" applyFill="1" applyBorder="1"/>
    <xf numFmtId="43" fontId="2" fillId="0" borderId="7" xfId="1" applyNumberFormat="1" applyFill="1" applyBorder="1"/>
    <xf numFmtId="43" fontId="9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/>
    <xf numFmtId="0" fontId="2" fillId="0" borderId="7" xfId="1" applyFont="1" applyFill="1" applyBorder="1"/>
    <xf numFmtId="43" fontId="2" fillId="0" borderId="17" xfId="1" applyNumberFormat="1" applyFill="1" applyBorder="1" applyAlignment="1">
      <alignment horizontal="center"/>
    </xf>
    <xf numFmtId="43" fontId="2" fillId="0" borderId="0" xfId="1" applyNumberFormat="1" applyFill="1" applyBorder="1" applyAlignment="1">
      <alignment horizontal="center"/>
    </xf>
    <xf numFmtId="0" fontId="0" fillId="0" borderId="0" xfId="0" applyAlignment="1">
      <alignment wrapText="1"/>
    </xf>
    <xf numFmtId="43" fontId="2" fillId="0" borderId="18" xfId="1" applyNumberFormat="1" applyFill="1" applyBorder="1" applyAlignment="1">
      <alignment horizontal="center"/>
    </xf>
    <xf numFmtId="0" fontId="4" fillId="0" borderId="19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left"/>
    </xf>
    <xf numFmtId="0" fontId="4" fillId="0" borderId="21" xfId="1" applyFont="1" applyFill="1" applyBorder="1" applyAlignment="1">
      <alignment horizontal="left"/>
    </xf>
    <xf numFmtId="43" fontId="4" fillId="0" borderId="22" xfId="2" applyFont="1" applyBorder="1" applyAlignment="1">
      <alignment horizontal="right"/>
    </xf>
    <xf numFmtId="43" fontId="4" fillId="0" borderId="22" xfId="2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2" fillId="0" borderId="0" xfId="1" applyNumberFormat="1"/>
    <xf numFmtId="0" fontId="2" fillId="0" borderId="0" xfId="1" applyFont="1" applyBorder="1"/>
    <xf numFmtId="43" fontId="2" fillId="0" borderId="0" xfId="1" applyNumberFormat="1" applyFont="1"/>
    <xf numFmtId="0" fontId="2" fillId="0" borderId="0" xfId="1" applyAlignment="1">
      <alignment horizontal="center"/>
    </xf>
    <xf numFmtId="43" fontId="10" fillId="0" borderId="0" xfId="1" applyNumberFormat="1" applyFont="1"/>
    <xf numFmtId="0" fontId="2" fillId="0" borderId="0" xfId="1" applyAlignment="1">
      <alignment horizontal="center"/>
    </xf>
    <xf numFmtId="43" fontId="11" fillId="0" borderId="0" xfId="1" applyNumberFormat="1" applyFont="1" applyAlignment="1">
      <alignment wrapText="1"/>
    </xf>
    <xf numFmtId="43" fontId="11" fillId="0" borderId="0" xfId="1" applyNumberFormat="1" applyFont="1" applyBorder="1" applyAlignment="1">
      <alignment wrapText="1"/>
    </xf>
    <xf numFmtId="0" fontId="11" fillId="0" borderId="0" xfId="1" applyFont="1" applyBorder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Font="1" applyAlignment="1"/>
    <xf numFmtId="0" fontId="2" fillId="0" borderId="0" xfId="1" applyFont="1" applyAlignment="1"/>
    <xf numFmtId="0" fontId="9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1" fillId="0" borderId="0" xfId="1" applyFont="1"/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43" fontId="13" fillId="0" borderId="0" xfId="2" applyFont="1" applyBorder="1" applyAlignment="1">
      <alignment horizontal="right"/>
    </xf>
    <xf numFmtId="43" fontId="13" fillId="0" borderId="0" xfId="1" applyNumberFormat="1" applyFont="1" applyBorder="1" applyAlignment="1">
      <alignment horizontal="right"/>
    </xf>
    <xf numFmtId="43" fontId="10" fillId="0" borderId="0" xfId="1" applyNumberFormat="1" applyFont="1" applyBorder="1"/>
    <xf numFmtId="0" fontId="10" fillId="0" borderId="0" xfId="1" applyFont="1"/>
    <xf numFmtId="9" fontId="13" fillId="0" borderId="0" xfId="1" applyNumberFormat="1" applyFont="1" applyFill="1" applyAlignment="1">
      <alignment horizontal="center"/>
    </xf>
    <xf numFmtId="9" fontId="13" fillId="0" borderId="0" xfId="1" applyNumberFormat="1" applyFont="1" applyFill="1" applyAlignment="1">
      <alignment horizontal="center" vertical="center"/>
    </xf>
    <xf numFmtId="9" fontId="10" fillId="0" borderId="0" xfId="1" applyNumberFormat="1" applyFont="1"/>
    <xf numFmtId="10" fontId="10" fillId="0" borderId="0" xfId="1" applyNumberFormat="1" applyFont="1"/>
    <xf numFmtId="9" fontId="10" fillId="0" borderId="0" xfId="1" applyNumberFormat="1" applyFont="1" applyFill="1"/>
    <xf numFmtId="0" fontId="10" fillId="0" borderId="0" xfId="1" applyFont="1" applyFill="1"/>
    <xf numFmtId="0" fontId="5" fillId="3" borderId="1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43" fontId="7" fillId="0" borderId="22" xfId="2" applyFont="1" applyBorder="1" applyAlignment="1">
      <alignment horizontal="right"/>
    </xf>
    <xf numFmtId="0" fontId="2" fillId="0" borderId="0" xfId="1" applyAlignment="1">
      <alignment horizontal="center"/>
    </xf>
    <xf numFmtId="164" fontId="14" fillId="0" borderId="0" xfId="1" applyNumberFormat="1" applyFont="1"/>
    <xf numFmtId="0" fontId="15" fillId="0" borderId="0" xfId="1" applyFont="1"/>
    <xf numFmtId="9" fontId="15" fillId="0" borderId="0" xfId="1" applyNumberFormat="1" applyFont="1" applyFill="1"/>
    <xf numFmtId="9" fontId="16" fillId="0" borderId="0" xfId="1" applyNumberFormat="1" applyFont="1" applyFill="1" applyAlignment="1">
      <alignment horizontal="center"/>
    </xf>
    <xf numFmtId="9" fontId="16" fillId="0" borderId="0" xfId="1" applyNumberFormat="1" applyFont="1" applyFill="1" applyAlignment="1">
      <alignment horizontal="center" vertical="center"/>
    </xf>
    <xf numFmtId="9" fontId="15" fillId="0" borderId="0" xfId="1" applyNumberFormat="1" applyFont="1"/>
    <xf numFmtId="0" fontId="17" fillId="3" borderId="7" xfId="1" applyFont="1" applyFill="1" applyBorder="1" applyAlignment="1">
      <alignment horizontal="center" vertical="center" wrapText="1"/>
    </xf>
    <xf numFmtId="43" fontId="2" fillId="0" borderId="7" xfId="3" applyFill="1" applyBorder="1"/>
    <xf numFmtId="43" fontId="2" fillId="0" borderId="23" xfId="1" applyNumberFormat="1" applyFill="1" applyBorder="1" applyAlignment="1">
      <alignment horizontal="center"/>
    </xf>
    <xf numFmtId="43" fontId="4" fillId="0" borderId="22" xfId="3" applyFont="1" applyBorder="1" applyAlignment="1">
      <alignment horizontal="right"/>
    </xf>
    <xf numFmtId="8" fontId="4" fillId="0" borderId="22" xfId="3" applyNumberFormat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43" fontId="4" fillId="0" borderId="0" xfId="3" applyFont="1" applyBorder="1" applyAlignment="1">
      <alignment horizontal="right"/>
    </xf>
    <xf numFmtId="43" fontId="13" fillId="0" borderId="0" xfId="3" applyFont="1" applyBorder="1" applyAlignment="1">
      <alignment horizontal="right"/>
    </xf>
    <xf numFmtId="43" fontId="2" fillId="0" borderId="0" xfId="1" applyNumberFormat="1" applyFont="1" applyBorder="1"/>
    <xf numFmtId="43" fontId="18" fillId="0" borderId="0" xfId="3" applyFont="1" applyBorder="1" applyAlignment="1">
      <alignment horizontal="right"/>
    </xf>
    <xf numFmtId="4" fontId="2" fillId="0" borderId="7" xfId="1" applyNumberFormat="1" applyFont="1" applyFill="1" applyBorder="1"/>
    <xf numFmtId="2" fontId="2" fillId="0" borderId="7" xfId="1" applyNumberFormat="1" applyFont="1" applyFill="1" applyBorder="1"/>
    <xf numFmtId="43" fontId="2" fillId="0" borderId="7" xfId="1" applyNumberFormat="1" applyFont="1" applyFill="1" applyBorder="1"/>
    <xf numFmtId="0" fontId="2" fillId="0" borderId="0" xfId="1" applyAlignment="1"/>
    <xf numFmtId="0" fontId="4" fillId="0" borderId="0" xfId="1" applyFont="1" applyAlignment="1">
      <alignment horizontal="center"/>
    </xf>
    <xf numFmtId="164" fontId="19" fillId="0" borderId="0" xfId="1" applyNumberFormat="1" applyFont="1"/>
    <xf numFmtId="43" fontId="4" fillId="0" borderId="22" xfId="3" applyNumberFormat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18" fillId="0" borderId="0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43" fontId="18" fillId="0" borderId="0" xfId="2" applyFont="1" applyBorder="1" applyAlignment="1">
      <alignment horizontal="right"/>
    </xf>
    <xf numFmtId="43" fontId="18" fillId="0" borderId="0" xfId="1" applyNumberFormat="1" applyFont="1" applyBorder="1" applyAlignment="1">
      <alignment horizontal="right"/>
    </xf>
    <xf numFmtId="43" fontId="3" fillId="0" borderId="0" xfId="1" applyNumberFormat="1" applyFont="1" applyBorder="1"/>
    <xf numFmtId="43" fontId="2" fillId="0" borderId="16" xfId="1" applyNumberForma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2" fillId="6" borderId="14" xfId="1" applyFill="1" applyBorder="1" applyAlignment="1">
      <alignment horizontal="center" vertical="center" wrapText="1"/>
    </xf>
    <xf numFmtId="0" fontId="2" fillId="6" borderId="15" xfId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</cellXfs>
  <cellStyles count="8">
    <cellStyle name="Millares 2" xfId="3"/>
    <cellStyle name="Millares 2 2" xfId="2"/>
    <cellStyle name="Moneda 2" xfId="4"/>
    <cellStyle name="Moneda 3" xfId="5"/>
    <cellStyle name="Normal" xfId="0" builtinId="0"/>
    <cellStyle name="Normal 2" xfId="1"/>
    <cellStyle name="Normal 3" xfId="6"/>
    <cellStyle name="Normal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157163</xdr:colOff>
      <xdr:row>1</xdr:row>
      <xdr:rowOff>140495</xdr:rowOff>
    </xdr:from>
    <xdr:to>
      <xdr:col>18</xdr:col>
      <xdr:colOff>733275</xdr:colOff>
      <xdr:row>6</xdr:row>
      <xdr:rowOff>50008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9205913" y="307183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438151</xdr:colOff>
      <xdr:row>2</xdr:row>
      <xdr:rowOff>38102</xdr:rowOff>
    </xdr:from>
    <xdr:to>
      <xdr:col>1</xdr:col>
      <xdr:colOff>631032</xdr:colOff>
      <xdr:row>6</xdr:row>
      <xdr:rowOff>26366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1" y="371477"/>
          <a:ext cx="1097756" cy="65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</xdr:colOff>
      <xdr:row>2</xdr:row>
      <xdr:rowOff>114445</xdr:rowOff>
    </xdr:from>
    <xdr:to>
      <xdr:col>9</xdr:col>
      <xdr:colOff>280989</xdr:colOff>
      <xdr:row>5</xdr:row>
      <xdr:rowOff>116682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55658" y="447820"/>
          <a:ext cx="602456" cy="50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202405</xdr:colOff>
      <xdr:row>3</xdr:row>
      <xdr:rowOff>58421</xdr:rowOff>
    </xdr:from>
    <xdr:to>
      <xdr:col>18</xdr:col>
      <xdr:colOff>578493</xdr:colOff>
      <xdr:row>7</xdr:row>
      <xdr:rowOff>2383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9715499" y="558484"/>
          <a:ext cx="923775" cy="610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723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107155</xdr:colOff>
      <xdr:row>2</xdr:row>
      <xdr:rowOff>76598</xdr:rowOff>
    </xdr:from>
    <xdr:to>
      <xdr:col>10</xdr:col>
      <xdr:colOff>116486</xdr:colOff>
      <xdr:row>5</xdr:row>
      <xdr:rowOff>130969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48624" y="409973"/>
          <a:ext cx="842768" cy="554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73819</xdr:colOff>
      <xdr:row>2</xdr:row>
      <xdr:rowOff>104777</xdr:rowOff>
    </xdr:from>
    <xdr:to>
      <xdr:col>20</xdr:col>
      <xdr:colOff>649931</xdr:colOff>
      <xdr:row>7</xdr:row>
      <xdr:rowOff>14289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0837069" y="438152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723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678658</xdr:colOff>
      <xdr:row>2</xdr:row>
      <xdr:rowOff>100411</xdr:rowOff>
    </xdr:from>
    <xdr:to>
      <xdr:col>11</xdr:col>
      <xdr:colOff>8855</xdr:colOff>
      <xdr:row>5</xdr:row>
      <xdr:rowOff>130970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93908" y="433786"/>
          <a:ext cx="806572" cy="530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311944</xdr:colOff>
      <xdr:row>2</xdr:row>
      <xdr:rowOff>128589</xdr:rowOff>
    </xdr:from>
    <xdr:to>
      <xdr:col>17</xdr:col>
      <xdr:colOff>888056</xdr:colOff>
      <xdr:row>7</xdr:row>
      <xdr:rowOff>38101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9039225" y="461964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723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142875</xdr:colOff>
      <xdr:row>2</xdr:row>
      <xdr:rowOff>28972</xdr:rowOff>
    </xdr:from>
    <xdr:to>
      <xdr:col>10</xdr:col>
      <xdr:colOff>352425</xdr:colOff>
      <xdr:row>5</xdr:row>
      <xdr:rowOff>152400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24825" y="352822"/>
          <a:ext cx="942975" cy="60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169068</xdr:colOff>
      <xdr:row>2</xdr:row>
      <xdr:rowOff>140496</xdr:rowOff>
    </xdr:from>
    <xdr:to>
      <xdr:col>17</xdr:col>
      <xdr:colOff>745180</xdr:colOff>
      <xdr:row>7</xdr:row>
      <xdr:rowOff>50008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658724" y="473871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723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11907</xdr:colOff>
      <xdr:row>2</xdr:row>
      <xdr:rowOff>52784</xdr:rowOff>
    </xdr:from>
    <xdr:to>
      <xdr:col>9</xdr:col>
      <xdr:colOff>126206</xdr:colOff>
      <xdr:row>6</xdr:row>
      <xdr:rowOff>9525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67563" y="386159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145256</xdr:colOff>
      <xdr:row>2</xdr:row>
      <xdr:rowOff>104777</xdr:rowOff>
    </xdr:from>
    <xdr:to>
      <xdr:col>20</xdr:col>
      <xdr:colOff>721369</xdr:colOff>
      <xdr:row>7</xdr:row>
      <xdr:rowOff>14289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0884694" y="438152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723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154781</xdr:colOff>
      <xdr:row>2</xdr:row>
      <xdr:rowOff>40878</xdr:rowOff>
    </xdr:from>
    <xdr:to>
      <xdr:col>10</xdr:col>
      <xdr:colOff>423863</xdr:colOff>
      <xdr:row>5</xdr:row>
      <xdr:rowOff>164306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84344" y="374253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452438</xdr:colOff>
      <xdr:row>1</xdr:row>
      <xdr:rowOff>152401</xdr:rowOff>
    </xdr:from>
    <xdr:to>
      <xdr:col>21</xdr:col>
      <xdr:colOff>54619</xdr:colOff>
      <xdr:row>5</xdr:row>
      <xdr:rowOff>135720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9179719" y="319089"/>
          <a:ext cx="983306" cy="650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723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476250</xdr:colOff>
      <xdr:row>2</xdr:row>
      <xdr:rowOff>52784</xdr:rowOff>
    </xdr:from>
    <xdr:to>
      <xdr:col>9</xdr:col>
      <xdr:colOff>30956</xdr:colOff>
      <xdr:row>6</xdr:row>
      <xdr:rowOff>9525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72313" y="386159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704851</xdr:colOff>
      <xdr:row>2</xdr:row>
      <xdr:rowOff>69058</xdr:rowOff>
    </xdr:from>
    <xdr:to>
      <xdr:col>17</xdr:col>
      <xdr:colOff>1090463</xdr:colOff>
      <xdr:row>6</xdr:row>
      <xdr:rowOff>145258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9432132" y="402433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438151</xdr:colOff>
      <xdr:row>2</xdr:row>
      <xdr:rowOff>109540</xdr:rowOff>
    </xdr:from>
    <xdr:to>
      <xdr:col>1</xdr:col>
      <xdr:colOff>881064</xdr:colOff>
      <xdr:row>6</xdr:row>
      <xdr:rowOff>71438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1" y="442915"/>
          <a:ext cx="1347788" cy="628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631033</xdr:colOff>
      <xdr:row>3</xdr:row>
      <xdr:rowOff>52387</xdr:rowOff>
    </xdr:from>
    <xdr:to>
      <xdr:col>5</xdr:col>
      <xdr:colOff>250033</xdr:colOff>
      <xdr:row>6</xdr:row>
      <xdr:rowOff>107156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43314" y="552450"/>
          <a:ext cx="1869282" cy="554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357186</xdr:colOff>
      <xdr:row>3</xdr:row>
      <xdr:rowOff>53700</xdr:rowOff>
    </xdr:from>
    <xdr:to>
      <xdr:col>8</xdr:col>
      <xdr:colOff>654844</xdr:colOff>
      <xdr:row>6</xdr:row>
      <xdr:rowOff>79109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53249" y="553763"/>
          <a:ext cx="857251" cy="525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192881</xdr:colOff>
      <xdr:row>2</xdr:row>
      <xdr:rowOff>21432</xdr:rowOff>
    </xdr:from>
    <xdr:to>
      <xdr:col>19</xdr:col>
      <xdr:colOff>768994</xdr:colOff>
      <xdr:row>6</xdr:row>
      <xdr:rowOff>97632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0456069" y="354807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723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2</xdr:row>
      <xdr:rowOff>64691</xdr:rowOff>
    </xdr:from>
    <xdr:to>
      <xdr:col>9</xdr:col>
      <xdr:colOff>257175</xdr:colOff>
      <xdr:row>6</xdr:row>
      <xdr:rowOff>21432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41406" y="398066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311943</xdr:colOff>
      <xdr:row>2</xdr:row>
      <xdr:rowOff>104777</xdr:rowOff>
    </xdr:from>
    <xdr:to>
      <xdr:col>18</xdr:col>
      <xdr:colOff>650327</xdr:colOff>
      <xdr:row>6</xdr:row>
      <xdr:rowOff>23813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9825037" y="438152"/>
          <a:ext cx="886071" cy="58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723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2</xdr:row>
      <xdr:rowOff>100013</xdr:rowOff>
    </xdr:from>
    <xdr:to>
      <xdr:col>5</xdr:col>
      <xdr:colOff>297658</xdr:colOff>
      <xdr:row>5</xdr:row>
      <xdr:rowOff>154781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86176" y="423863"/>
          <a:ext cx="1869282" cy="540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178594</xdr:colOff>
      <xdr:row>2</xdr:row>
      <xdr:rowOff>136130</xdr:rowOff>
    </xdr:from>
    <xdr:to>
      <xdr:col>10</xdr:col>
      <xdr:colOff>151729</xdr:colOff>
      <xdr:row>6</xdr:row>
      <xdr:rowOff>2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20063" y="469505"/>
          <a:ext cx="806572" cy="530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5.%20DEL%2001-15%20DE%20AGOSTO%20DEL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3%20DE%2001-15%20DICIEMBRE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4%20DE%2016-30%20DICIEMBR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5.%20DEL%2001-15%20DE%20AGOSTO%20DEL%202015%20AJUSTE%20DE%20PT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6.%20DEL%2016-30%20DE%20AGOSTO%20DEL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7.%20DEL%2001-15%20DE%20SEPTIEMBRE%20%20DEL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8.%20DEL%2016-30%20DE%20SEPTIEMBRE%20%20DEL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1%20DE%2001-15%20NOVIEMBRE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2%20DE%2016-30NOVIEMBR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9.%20DEL%2001-15%20DE%20OCTUBRE%20DEL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0.%20DEL16-31DE%20OCTUBRE%20DEL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45">
          <cell r="O45">
            <v>22533.81</v>
          </cell>
        </row>
      </sheetData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>
        <row r="34">
          <cell r="AT34">
            <v>826.77146400000004</v>
          </cell>
          <cell r="BB34">
            <v>906.53183999999999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Admon aguinaldo FIRMAS "/>
      <sheetName val="HT-DOCENTE FIRMA"/>
      <sheetName val="HT-DOCENTE FIRMA estimulo "/>
      <sheetName val="Docentes aguinaldo FIRMAS"/>
      <sheetName val="HT-PTC FIRMAS "/>
      <sheetName val="PTC aguinaldo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PROYECTO.50 DIAS DE AGUI"/>
      <sheetName val="Admon aguinaldo CALCULOS"/>
      <sheetName val="Admon aguinaldo CALCULO RESUME "/>
      <sheetName val=" aguinaldo DOCENTES "/>
      <sheetName val="HT-DOCENTE TODOS LOS CALCULOSS"/>
      <sheetName val="CALCULOSS AGUINALDO PTC"/>
      <sheetName val="Calculo ISR  CON AGUINALDOSSS"/>
      <sheetName val="DOCENTE CALCULOS PRUEBA"/>
      <sheetName val="calculo. PRIMA VAC. ADMVOS"/>
      <sheetName val="FIRMAS PV. ADMVOS"/>
      <sheetName val="CALCULO PV DOCENTES"/>
      <sheetName val="FIRMAS PV. DOCENTES"/>
      <sheetName val="calculo. PRIMA VAC. PTC"/>
      <sheetName val="FIRMAS PV. PTC"/>
      <sheetName val="Calculo ISR P. VACACIONAL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>
        <row r="34">
          <cell r="AT34">
            <v>1450.9512480000003</v>
          </cell>
          <cell r="BE34">
            <v>910.99608000000012</v>
          </cell>
          <cell r="CJ34">
            <v>831.23570400000017</v>
          </cell>
          <cell r="CK34">
            <v>1450.9512480000003</v>
          </cell>
          <cell r="CL34">
            <v>1450.9512480000003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Admon aguinaldo FIRMAS "/>
      <sheetName val="HT-DOCENTE FIRMA"/>
      <sheetName val="HT-DOCENTE FIRMA estimulo "/>
      <sheetName val="Docentes aguinaldo FIRMAS"/>
      <sheetName val="HT-PTC FIRMAS "/>
      <sheetName val="PTC aguinaldo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PROYECTO.50 DIAS DE AGUI"/>
      <sheetName val="Admon aguinaldo CALCULOS"/>
      <sheetName val="Admon aguinaldo CALCULO RESUME "/>
      <sheetName val=" aguinaldo DOCENTES "/>
      <sheetName val="HT-DOCENTE TODOS LOS CALCULOSS"/>
      <sheetName val="CALCULOSS AGUINALDO PTC"/>
      <sheetName val="Calculo ISR  CON AGUINALDOSSS"/>
      <sheetName val="DOCENTE CALCULOS PRUEBA"/>
      <sheetName val="calculo. PRIMA VAC. ADMVOS"/>
      <sheetName val="FIRMAS PV. ADMVOS"/>
      <sheetName val="CALCULO PV DOCENTES"/>
      <sheetName val="FIRMAS PV. DOCENTES"/>
      <sheetName val="calculo. PRIMA VAC. PTC"/>
      <sheetName val="FIRMAS PV. PTC"/>
      <sheetName val="Calculo ISR P. VACACIONAL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>
        <row r="34">
          <cell r="AT34">
            <v>1450.9512480000003</v>
          </cell>
          <cell r="BG34">
            <v>1826.2056</v>
          </cell>
          <cell r="CL34">
            <v>831.23570400000017</v>
          </cell>
          <cell r="CM34">
            <v>1450.9512480000003</v>
          </cell>
          <cell r="CN34">
            <v>1450.9512480000003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"/>
      <sheetName val="HT-DOCENTE FIRMA (2)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34">
          <cell r="CE34">
            <v>799.64426400000025</v>
          </cell>
          <cell r="CF34">
            <v>1364.7123840000002</v>
          </cell>
          <cell r="CG34">
            <v>1364.7123840000002</v>
          </cell>
        </row>
      </sheetData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"/>
      <sheetName val="Calculo ISR "/>
      <sheetName val="Calculo ISR  con prima. VAC."/>
      <sheetName val="E"/>
      <sheetName val="E."/>
      <sheetName val="E.."/>
      <sheetName val="descuentos"/>
      <sheetName val="DEL INTERINATO DE YERA"/>
      <sheetName val="Hoja2"/>
      <sheetName val="10 DIAS AGUINALDO"/>
      <sheetName val="DOCENTES AGUIN"/>
      <sheetName val="Hoja1"/>
      <sheetName val="IMPACTO PTC"/>
      <sheetName val="calculo IMPCAT.ADMVO"/>
      <sheetName val="CALCULO IMPAC. DOCENTES.VIEJAA"/>
      <sheetName val="CALCULO IMPAC. DOCENTES.NUEVAAA"/>
      <sheetName val="PV. INCREMETADA DOCENTE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>
        <row r="45">
          <cell r="R45">
            <v>22533.81</v>
          </cell>
        </row>
      </sheetData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34">
          <cell r="AT34">
            <v>2755.7139396479997</v>
          </cell>
          <cell r="BC34">
            <v>2059.1278329863012</v>
          </cell>
          <cell r="CG34">
            <v>870.48470399999997</v>
          </cell>
          <cell r="CH34">
            <v>1508.2708079999998</v>
          </cell>
          <cell r="CI34">
            <v>1508.2708079999998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>
        <row r="3">
          <cell r="H3">
            <v>4132.2156164383559</v>
          </cell>
        </row>
        <row r="4">
          <cell r="H4">
            <v>204.64999999999964</v>
          </cell>
        </row>
        <row r="5">
          <cell r="H5">
            <v>5658.9812399999992</v>
          </cell>
        </row>
        <row r="6">
          <cell r="H6">
            <v>297.21999999999935</v>
          </cell>
        </row>
        <row r="7">
          <cell r="H7">
            <v>297.21999999999935</v>
          </cell>
        </row>
      </sheetData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>
        <row r="34">
          <cell r="AT34">
            <v>1444.7846159999999</v>
          </cell>
          <cell r="BD34">
            <v>906.53183999999999</v>
          </cell>
          <cell r="CI34">
            <v>826.77146400000004</v>
          </cell>
          <cell r="CJ34">
            <v>1444.7846159999999</v>
          </cell>
          <cell r="CK34">
            <v>1444.7846159999999</v>
          </cell>
        </row>
      </sheetData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NOMINA DE BONO SERV. DOCENTES"/>
      <sheetName val="NOMINA BONO SERV. PTC"/>
      <sheetName val=" ISR DEL BONO DOCENT. Y PTC "/>
      <sheetName val="PROY. BONO DEL SERV. ADMVOV"/>
      <sheetName val="proyecto bono del ser. DOCENTES"/>
      <sheetName val="PROYECTO DE BONO. PROPORCIONAL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>
        <row r="34">
          <cell r="AT34">
            <v>1444.7846159999999</v>
          </cell>
          <cell r="BD34">
            <v>906.53183999999999</v>
          </cell>
          <cell r="CI34">
            <v>826.77146400000004</v>
          </cell>
          <cell r="CJ34">
            <v>1444.7846159999999</v>
          </cell>
          <cell r="CK34">
            <v>1444.7846159999999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 refreshError="1"/>
      <sheetData sheetId="149" refreshError="1"/>
      <sheetData sheetId="150" refreshError="1"/>
      <sheetData sheetId="151">
        <row r="38">
          <cell r="I38">
            <v>117642.6</v>
          </cell>
        </row>
      </sheetData>
      <sheetData sheetId="152" refreshError="1"/>
      <sheetData sheetId="153">
        <row r="15">
          <cell r="D15">
            <v>39564.509999999995</v>
          </cell>
        </row>
      </sheetData>
      <sheetData sheetId="154">
        <row r="34">
          <cell r="K34">
            <v>5457.759</v>
          </cell>
          <cell r="AT34">
            <v>1450.9512480000003</v>
          </cell>
          <cell r="BE34">
            <v>910.99608000000012</v>
          </cell>
          <cell r="CJ34">
            <v>831.23570400000017</v>
          </cell>
          <cell r="CK34">
            <v>1450.9512480000003</v>
          </cell>
          <cell r="CL34">
            <v>1450.9512480000003</v>
          </cell>
        </row>
      </sheetData>
      <sheetData sheetId="155" refreshError="1"/>
      <sheetData sheetId="156">
        <row r="10">
          <cell r="D10">
            <v>0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38">
          <cell r="I38">
            <v>117642.6</v>
          </cell>
        </row>
      </sheetData>
      <sheetData sheetId="152"/>
      <sheetData sheetId="153">
        <row r="15">
          <cell r="D15">
            <v>39564.509999999995</v>
          </cell>
        </row>
      </sheetData>
      <sheetData sheetId="154">
        <row r="34">
          <cell r="K34">
            <v>5457.759</v>
          </cell>
          <cell r="AT34">
            <v>1450.9512480000003</v>
          </cell>
          <cell r="BE34">
            <v>10519.738000000001</v>
          </cell>
          <cell r="CJ34">
            <v>1365.2357039999999</v>
          </cell>
          <cell r="CK34">
            <v>2019.5117760000003</v>
          </cell>
          <cell r="CL34">
            <v>2019.5117760000003</v>
          </cell>
        </row>
      </sheetData>
      <sheetData sheetId="155"/>
      <sheetData sheetId="156">
        <row r="10">
          <cell r="D10">
            <v>0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>
        <row r="34">
          <cell r="AT34">
            <v>1519.3032480000002</v>
          </cell>
          <cell r="BD34">
            <v>1282.1047200000003</v>
          </cell>
          <cell r="CI34">
            <v>899.58770400000014</v>
          </cell>
          <cell r="CJ34">
            <v>1519.3032480000002</v>
          </cell>
          <cell r="CK34">
            <v>1519.3032480000002</v>
          </cell>
        </row>
      </sheetData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>
        <row r="34">
          <cell r="AT34">
            <v>1450.9512480000003</v>
          </cell>
          <cell r="BE34">
            <v>910.99608000000012</v>
          </cell>
          <cell r="CJ34">
            <v>831.23570400000017</v>
          </cell>
          <cell r="CK34">
            <v>1450.9512480000003</v>
          </cell>
          <cell r="CL34">
            <v>1450.9512480000003</v>
          </cell>
        </row>
      </sheetData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46"/>
  <sheetViews>
    <sheetView topLeftCell="A3" zoomScale="80" zoomScaleNormal="80" zoomScaleSheetLayoutView="100" workbookViewId="0">
      <pane xSplit="2" ySplit="9" topLeftCell="C12" activePane="bottomRight" state="frozen"/>
      <selection activeCell="A3" sqref="A3"/>
      <selection pane="topRight" activeCell="C3" sqref="C3"/>
      <selection pane="bottomLeft" activeCell="A10" sqref="A10"/>
      <selection pane="bottomRight" activeCell="D30" sqref="D30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8" width="8.42578125" style="3" customWidth="1"/>
    <col min="9" max="9" width="4.85546875" style="3" customWidth="1"/>
    <col min="10" max="10" width="12.42578125" style="3" customWidth="1"/>
    <col min="11" max="11" width="11" style="3" hidden="1" customWidth="1"/>
    <col min="12" max="12" width="10.85546875" style="3" hidden="1" customWidth="1"/>
    <col min="13" max="13" width="11.140625" style="3" hidden="1" customWidth="1"/>
    <col min="14" max="14" width="8.5703125" style="3" hidden="1" customWidth="1"/>
    <col min="15" max="15" width="5" style="3" hidden="1" customWidth="1"/>
    <col min="16" max="16" width="9.85546875" style="3" hidden="1" customWidth="1"/>
    <col min="17" max="17" width="11.140625" style="3" customWidth="1"/>
    <col min="18" max="18" width="8.28515625" style="3" customWidth="1"/>
    <col min="19" max="19" width="13.7109375" style="3" customWidth="1"/>
    <col min="20" max="20" width="10.5703125" style="3" hidden="1" customWidth="1"/>
    <col min="21" max="21" width="31" style="3" hidden="1" customWidth="1"/>
    <col min="22" max="22" width="0.5703125" style="3" hidden="1" customWidth="1"/>
    <col min="23" max="16384" width="11.42578125" style="3"/>
  </cols>
  <sheetData>
    <row r="2" spans="1:23">
      <c r="B2" s="2" t="s">
        <v>0</v>
      </c>
      <c r="C2" s="2"/>
    </row>
    <row r="3" spans="1:23">
      <c r="B3" s="2"/>
      <c r="C3" s="2"/>
      <c r="D3" s="4"/>
      <c r="E3" s="4"/>
      <c r="F3" s="4"/>
      <c r="G3" s="4"/>
      <c r="H3" s="4"/>
    </row>
    <row r="4" spans="1:23"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1:23">
      <c r="D5" s="4"/>
      <c r="E5" s="4"/>
      <c r="F5" s="4"/>
      <c r="G5" s="4"/>
      <c r="H5" s="4"/>
      <c r="I5" s="4"/>
      <c r="J5" s="6"/>
      <c r="K5" s="4"/>
      <c r="L5" s="4"/>
      <c r="M5" s="4"/>
      <c r="N5" s="4"/>
      <c r="O5" s="4"/>
      <c r="P5" s="4"/>
      <c r="Q5" s="4"/>
      <c r="R5" s="2"/>
    </row>
    <row r="6" spans="1:23">
      <c r="D6" s="4"/>
      <c r="E6" s="4"/>
      <c r="F6" s="4"/>
      <c r="G6" s="4"/>
      <c r="H6" s="4"/>
      <c r="I6" s="4"/>
      <c r="J6" s="6"/>
      <c r="K6" s="4"/>
      <c r="L6" s="4"/>
      <c r="M6" s="4"/>
      <c r="N6" s="4"/>
      <c r="O6" s="4"/>
      <c r="P6" s="4"/>
      <c r="Q6" s="4"/>
      <c r="R6" s="2"/>
    </row>
    <row r="7" spans="1:23">
      <c r="D7" s="4"/>
      <c r="E7" s="97" t="s">
        <v>48</v>
      </c>
      <c r="F7" s="4"/>
      <c r="G7" s="4"/>
      <c r="H7" s="4"/>
      <c r="I7" s="4"/>
      <c r="J7" s="6"/>
      <c r="K7" s="4"/>
      <c r="L7" s="4"/>
      <c r="M7" s="4"/>
      <c r="N7" s="4"/>
      <c r="O7" s="4"/>
      <c r="P7" s="4"/>
      <c r="Q7" s="4"/>
      <c r="R7" s="2"/>
    </row>
    <row r="8" spans="1:23">
      <c r="B8" s="2"/>
      <c r="C8" s="2"/>
      <c r="D8" s="70">
        <v>10.95</v>
      </c>
      <c r="F8" s="4"/>
      <c r="G8" s="4"/>
      <c r="H8" s="4"/>
      <c r="I8" s="76">
        <v>0.105</v>
      </c>
      <c r="J8" s="4"/>
      <c r="K8" s="4"/>
      <c r="L8" s="4"/>
      <c r="M8" s="4"/>
      <c r="N8" s="77"/>
      <c r="O8" s="78">
        <v>0.01</v>
      </c>
      <c r="P8" s="77"/>
      <c r="Q8" s="4"/>
      <c r="R8" s="64"/>
    </row>
    <row r="9" spans="1:23" ht="13.5" thickBot="1">
      <c r="A9" s="9" t="s">
        <v>0</v>
      </c>
      <c r="D9" s="79">
        <v>0.02</v>
      </c>
      <c r="E9" s="80">
        <v>0.04</v>
      </c>
      <c r="F9" s="81">
        <v>0.06</v>
      </c>
      <c r="H9" s="4"/>
      <c r="I9" s="4"/>
      <c r="K9" s="4"/>
      <c r="L9" s="4"/>
      <c r="M9" s="4"/>
      <c r="N9" s="4"/>
      <c r="O9" s="4"/>
      <c r="P9" s="4"/>
      <c r="Q9" s="4"/>
      <c r="R9" s="2"/>
    </row>
    <row r="10" spans="1:23" ht="15.75" customHeight="1" thickBot="1">
      <c r="A10" s="107" t="s">
        <v>2</v>
      </c>
      <c r="B10" s="109" t="s">
        <v>3</v>
      </c>
      <c r="C10" s="11"/>
      <c r="D10" s="12"/>
      <c r="E10" s="111" t="s">
        <v>4</v>
      </c>
      <c r="F10" s="112"/>
      <c r="G10" s="112"/>
      <c r="H10" s="113"/>
      <c r="I10" s="113"/>
      <c r="J10" s="114"/>
      <c r="K10" s="115" t="s">
        <v>5</v>
      </c>
      <c r="L10" s="116"/>
      <c r="M10" s="116"/>
      <c r="N10" s="116"/>
      <c r="O10" s="116"/>
      <c r="P10" s="116"/>
      <c r="Q10" s="116"/>
      <c r="R10" s="117" t="s">
        <v>6</v>
      </c>
      <c r="S10" s="117"/>
      <c r="T10" s="117"/>
    </row>
    <row r="11" spans="1:23" s="25" customFormat="1" ht="72">
      <c r="A11" s="108"/>
      <c r="B11" s="110"/>
      <c r="C11" s="13" t="s">
        <v>7</v>
      </c>
      <c r="D11" s="14" t="s">
        <v>8</v>
      </c>
      <c r="E11" s="15" t="s">
        <v>9</v>
      </c>
      <c r="F11" s="15" t="s">
        <v>10</v>
      </c>
      <c r="G11" s="16" t="s">
        <v>11</v>
      </c>
      <c r="H11" s="17" t="s">
        <v>12</v>
      </c>
      <c r="I11" s="82" t="s">
        <v>49</v>
      </c>
      <c r="J11" s="18" t="s">
        <v>13</v>
      </c>
      <c r="K11" s="19" t="s">
        <v>14</v>
      </c>
      <c r="L11" s="20" t="s">
        <v>15</v>
      </c>
      <c r="M11" s="20" t="s">
        <v>16</v>
      </c>
      <c r="N11" s="20" t="s">
        <v>17</v>
      </c>
      <c r="O11" s="20" t="s">
        <v>18</v>
      </c>
      <c r="P11" s="20" t="s">
        <v>19</v>
      </c>
      <c r="Q11" s="20" t="s">
        <v>20</v>
      </c>
      <c r="R11" s="21" t="s">
        <v>21</v>
      </c>
      <c r="S11" s="22" t="s">
        <v>22</v>
      </c>
      <c r="T11" s="23" t="s">
        <v>23</v>
      </c>
      <c r="U11" s="118" t="s">
        <v>24</v>
      </c>
      <c r="V11" s="119"/>
      <c r="W11" s="24"/>
    </row>
    <row r="12" spans="1:23" s="32" customFormat="1" ht="45" customHeight="1">
      <c r="A12" s="26" t="s">
        <v>25</v>
      </c>
      <c r="B12" s="27" t="s">
        <v>26</v>
      </c>
      <c r="C12" s="27">
        <v>20</v>
      </c>
      <c r="D12" s="83">
        <v>6223.5</v>
      </c>
      <c r="E12" s="83">
        <v>385.5</v>
      </c>
      <c r="F12" s="83">
        <v>208.9</v>
      </c>
      <c r="G12" s="83">
        <v>0</v>
      </c>
      <c r="H12" s="83">
        <f>D12*F9</f>
        <v>373.40999999999997</v>
      </c>
      <c r="I12" s="83">
        <f>'[1]HT-DOCENTE'!J10</f>
        <v>0</v>
      </c>
      <c r="J12" s="83">
        <f>SUM(D12:I12)</f>
        <v>7191.3099999999995</v>
      </c>
      <c r="K12" s="29">
        <f>IF('[1]Calculo ISR '!$BB$34&lt;0,0,'[1]Calculo ISR '!$BB$34)</f>
        <v>906.53183999999999</v>
      </c>
      <c r="L12" s="30">
        <f>D12*I8</f>
        <v>653.46749999999997</v>
      </c>
      <c r="M12" s="30">
        <v>1986</v>
      </c>
      <c r="N12" s="30">
        <f>D12*O8</f>
        <v>62.234999999999999</v>
      </c>
      <c r="O12" s="30">
        <f>'[1]HT-DOCENTE'!R10</f>
        <v>0</v>
      </c>
      <c r="P12" s="30"/>
      <c r="Q12" s="83">
        <f t="shared" ref="Q12" si="0">K12+L12+M12+N12+P12+O12</f>
        <v>3608.23434</v>
      </c>
      <c r="R12" s="30">
        <f>IF('[1]Calculo ISR '!$BB$34&gt;0,0,('[1]Calculo ISR '!$BB$34)*-1)</f>
        <v>0</v>
      </c>
      <c r="S12" s="83">
        <f>J12-Q12-T12</f>
        <v>3197.5756599999995</v>
      </c>
      <c r="T12" s="83">
        <f t="shared" ref="T12" si="1">E12</f>
        <v>385.5</v>
      </c>
      <c r="U12" s="106"/>
      <c r="V12" s="106"/>
      <c r="W12" s="31"/>
    </row>
    <row r="13" spans="1:23" s="32" customFormat="1" ht="45" customHeight="1">
      <c r="A13" s="32" t="s">
        <v>27</v>
      </c>
      <c r="B13" s="33" t="s">
        <v>28</v>
      </c>
      <c r="C13" s="27">
        <v>20</v>
      </c>
      <c r="D13" s="93">
        <v>6018.85</v>
      </c>
      <c r="E13" s="33">
        <v>385.5</v>
      </c>
      <c r="F13" s="33">
        <v>286.55</v>
      </c>
      <c r="G13" s="33"/>
      <c r="H13" s="33"/>
      <c r="I13" s="33"/>
      <c r="J13" s="93">
        <f>SUM(D13+E13+F13+G13+H13+I13)</f>
        <v>6690.9000000000005</v>
      </c>
      <c r="K13" s="29">
        <f>IF('[2]Calculo ISR '!$CE$34&lt;0,0,'[2]Calculo ISR '!$CE$34)</f>
        <v>799.64426400000025</v>
      </c>
      <c r="L13" s="94">
        <f>D13*10.5%</f>
        <v>631.97924999999998</v>
      </c>
      <c r="M13" s="33"/>
      <c r="N13" s="33"/>
      <c r="O13" s="33"/>
      <c r="P13" s="33"/>
      <c r="Q13" s="95">
        <f>SUM(K13+L13+M13+N13+O13+P13)</f>
        <v>1431.6235140000003</v>
      </c>
      <c r="R13" s="33"/>
      <c r="S13" s="93">
        <f>J13-Q13-T13</f>
        <v>4873.7764860000007</v>
      </c>
      <c r="T13" s="94">
        <f>E13</f>
        <v>385.5</v>
      </c>
      <c r="U13" s="84"/>
      <c r="V13" s="35"/>
      <c r="W13" s="31"/>
    </row>
    <row r="14" spans="1:23" s="32" customFormat="1" ht="45" customHeight="1">
      <c r="A14" s="26" t="s">
        <v>27</v>
      </c>
      <c r="B14" s="27" t="s">
        <v>50</v>
      </c>
      <c r="C14" s="27">
        <v>20</v>
      </c>
      <c r="D14" s="83">
        <v>8741.9500000000007</v>
      </c>
      <c r="E14" s="83">
        <v>385.5</v>
      </c>
      <c r="F14" s="83">
        <v>208.9</v>
      </c>
      <c r="G14" s="83">
        <v>0</v>
      </c>
      <c r="H14" s="83"/>
      <c r="I14" s="83"/>
      <c r="J14" s="83">
        <f>SUM(D14+E14+F14+G14+H14)</f>
        <v>9336.35</v>
      </c>
      <c r="K14" s="29">
        <f>IF('[1]Calculo ISR '!$AT$34&lt;0,0,'[1]Calculo ISR '!$AT$34)</f>
        <v>826.77146400000004</v>
      </c>
      <c r="L14" s="30">
        <f>D14*I8</f>
        <v>917.90475000000004</v>
      </c>
      <c r="M14" s="30"/>
      <c r="N14" s="30">
        <f>D14*O8</f>
        <v>87.419500000000014</v>
      </c>
      <c r="O14" s="30"/>
      <c r="P14" s="30"/>
      <c r="Q14" s="83">
        <f>SUM(K14+L14+M14+N14+O14+P14)</f>
        <v>1832.095714</v>
      </c>
      <c r="R14" s="30"/>
      <c r="S14" s="83">
        <f>J14-Q14-T14</f>
        <v>7118.7542860000003</v>
      </c>
      <c r="T14" s="83">
        <f>E14</f>
        <v>385.5</v>
      </c>
      <c r="U14" s="84"/>
      <c r="V14" s="35"/>
      <c r="W14" s="31"/>
    </row>
    <row r="15" spans="1:23" s="32" customFormat="1" ht="45" customHeight="1">
      <c r="A15" s="26" t="s">
        <v>31</v>
      </c>
      <c r="B15" s="36" t="s">
        <v>32</v>
      </c>
      <c r="C15" s="27">
        <v>20</v>
      </c>
      <c r="D15" s="83">
        <v>8741.9500000000007</v>
      </c>
      <c r="E15" s="83">
        <v>385.5</v>
      </c>
      <c r="F15" s="83">
        <v>208.9</v>
      </c>
      <c r="G15" s="83"/>
      <c r="H15" s="83"/>
      <c r="I15" s="83"/>
      <c r="J15" s="83">
        <f>SUM(D15+E15+F15+G15+H15+I15)</f>
        <v>9336.35</v>
      </c>
      <c r="K15" s="29">
        <f>IF('[2]Calculo ISR '!$CF$34&lt;0,0,'[2]Calculo ISR '!$CF$34)</f>
        <v>1364.7123840000002</v>
      </c>
      <c r="L15" s="30">
        <f>D15*10.5%</f>
        <v>917.90475000000004</v>
      </c>
      <c r="M15" s="30"/>
      <c r="N15" s="30"/>
      <c r="O15" s="30"/>
      <c r="P15" s="30"/>
      <c r="Q15" s="83">
        <f>SUM(K15+L15+M15+N15+O15+P15)</f>
        <v>2282.6171340000001</v>
      </c>
      <c r="R15" s="30"/>
      <c r="S15" s="83">
        <f>J15-Q15-T15</f>
        <v>6668.2328660000003</v>
      </c>
      <c r="T15" s="83">
        <f>E15</f>
        <v>385.5</v>
      </c>
      <c r="U15" s="34"/>
      <c r="V15" s="35"/>
      <c r="W15" s="31"/>
    </row>
    <row r="16" spans="1:23" s="32" customFormat="1" ht="45" customHeight="1">
      <c r="A16" s="26" t="s">
        <v>33</v>
      </c>
      <c r="B16" s="27" t="s">
        <v>34</v>
      </c>
      <c r="C16" s="27">
        <v>20</v>
      </c>
      <c r="D16" s="83">
        <v>8741.9500000000007</v>
      </c>
      <c r="E16" s="83">
        <v>385.5</v>
      </c>
      <c r="F16" s="83">
        <v>208.9</v>
      </c>
      <c r="G16" s="83"/>
      <c r="H16" s="83"/>
      <c r="I16" s="83"/>
      <c r="J16" s="83">
        <f>SUM(D16+E16+F16+G16+H16+I16)</f>
        <v>9336.35</v>
      </c>
      <c r="K16" s="29">
        <f>IF('[2]Calculo ISR '!$CG$34&lt;0,0,'[2]Calculo ISR '!$CG$34)</f>
        <v>1364.7123840000002</v>
      </c>
      <c r="L16" s="30">
        <f>D16*10.5%</f>
        <v>917.90475000000004</v>
      </c>
      <c r="M16" s="30"/>
      <c r="N16" s="30"/>
      <c r="O16" s="30"/>
      <c r="P16" s="30"/>
      <c r="Q16" s="83">
        <f>SUM(K16+L16+M16+N16+O16+P16)</f>
        <v>2282.6171340000001</v>
      </c>
      <c r="R16" s="30"/>
      <c r="S16" s="83">
        <f>J16-Q16-T16</f>
        <v>6668.2328660000003</v>
      </c>
      <c r="T16" s="83">
        <f>E16</f>
        <v>385.5</v>
      </c>
      <c r="U16" s="34"/>
      <c r="V16" s="35"/>
      <c r="W16" s="31"/>
    </row>
    <row r="17" spans="1:26" s="2" customFormat="1" ht="30" customHeight="1" thickBot="1">
      <c r="A17" s="38"/>
      <c r="B17" s="39" t="s">
        <v>35</v>
      </c>
      <c r="C17" s="40"/>
      <c r="D17" s="85">
        <f t="shared" ref="D17:S17" si="2">SUM(D12:D14)</f>
        <v>20984.300000000003</v>
      </c>
      <c r="E17" s="85">
        <f t="shared" si="2"/>
        <v>1156.5</v>
      </c>
      <c r="F17" s="85">
        <f t="shared" si="2"/>
        <v>704.35</v>
      </c>
      <c r="G17" s="85">
        <f t="shared" si="2"/>
        <v>0</v>
      </c>
      <c r="H17" s="85">
        <f t="shared" si="2"/>
        <v>373.40999999999997</v>
      </c>
      <c r="I17" s="85">
        <f t="shared" si="2"/>
        <v>0</v>
      </c>
      <c r="J17" s="85">
        <f t="shared" si="2"/>
        <v>23218.559999999998</v>
      </c>
      <c r="K17" s="85">
        <f t="shared" si="2"/>
        <v>2532.947568</v>
      </c>
      <c r="L17" s="85">
        <f t="shared" si="2"/>
        <v>2203.3515000000002</v>
      </c>
      <c r="M17" s="85">
        <f t="shared" si="2"/>
        <v>1986</v>
      </c>
      <c r="N17" s="85">
        <f t="shared" si="2"/>
        <v>149.65450000000001</v>
      </c>
      <c r="O17" s="85">
        <f t="shared" si="2"/>
        <v>0</v>
      </c>
      <c r="P17" s="86">
        <f t="shared" si="2"/>
        <v>0</v>
      </c>
      <c r="Q17" s="85">
        <f t="shared" si="2"/>
        <v>6871.9535679999999</v>
      </c>
      <c r="R17" s="85">
        <f t="shared" si="2"/>
        <v>0</v>
      </c>
      <c r="S17" s="85">
        <f t="shared" si="2"/>
        <v>15190.106432</v>
      </c>
      <c r="T17" s="85">
        <f>SUM(T11:T14)</f>
        <v>1156.5</v>
      </c>
      <c r="U17" s="43"/>
      <c r="V17" s="44"/>
      <c r="W17" s="45"/>
      <c r="X17" s="46"/>
    </row>
    <row r="18" spans="1:26" s="2" customFormat="1" ht="9" customHeight="1">
      <c r="A18" s="87"/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90">
        <f>M17+'[1]HT-ADMINISTRATIVOS FIRMA '!O45</f>
        <v>24519.81</v>
      </c>
      <c r="N18" s="89"/>
      <c r="O18" s="89"/>
      <c r="P18" s="89"/>
      <c r="Q18" s="89"/>
      <c r="R18" s="89"/>
      <c r="S18" s="89"/>
      <c r="T18" s="89"/>
      <c r="U18" s="43"/>
      <c r="V18" s="44"/>
      <c r="W18" s="91"/>
    </row>
    <row r="19" spans="1:26" s="2" customFormat="1" ht="9" customHeight="1">
      <c r="A19" s="87"/>
      <c r="B19" s="88"/>
      <c r="C19" s="88"/>
      <c r="D19" s="92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43"/>
      <c r="V19" s="44"/>
      <c r="W19" s="46"/>
    </row>
    <row r="20" spans="1:26" s="2" customFormat="1" ht="15" customHeight="1">
      <c r="A20" s="1"/>
      <c r="B20" s="49" t="s">
        <v>36</v>
      </c>
      <c r="C20" s="49"/>
      <c r="D20" s="48"/>
      <c r="F20" s="96" t="s">
        <v>37</v>
      </c>
      <c r="G20" s="96"/>
      <c r="H20" s="96"/>
      <c r="I20" s="96"/>
      <c r="J20" s="96"/>
      <c r="K20" s="50"/>
      <c r="L20" s="51"/>
      <c r="M20" s="3"/>
      <c r="N20" s="3"/>
      <c r="O20" s="3"/>
      <c r="P20" s="3"/>
      <c r="Q20" s="3" t="s">
        <v>51</v>
      </c>
      <c r="R20" s="3"/>
      <c r="S20" s="3"/>
      <c r="T20" s="3"/>
      <c r="U20" s="3"/>
      <c r="W20" s="46"/>
      <c r="Z20" s="3"/>
    </row>
    <row r="21" spans="1:26" s="2" customFormat="1" hidden="1">
      <c r="A21" s="1"/>
      <c r="B21" s="3"/>
      <c r="C21" s="3"/>
      <c r="F21" s="3"/>
      <c r="G21" s="3"/>
      <c r="H21" s="3"/>
      <c r="I21" s="3"/>
      <c r="J21" s="52"/>
      <c r="K21" s="52"/>
      <c r="L21" s="52"/>
      <c r="M21" s="3"/>
      <c r="N21" s="3"/>
      <c r="O21" s="3"/>
      <c r="P21" s="3"/>
      <c r="Q21" s="3"/>
      <c r="R21" s="3"/>
      <c r="S21" s="3"/>
      <c r="T21" s="3"/>
      <c r="U21" s="3"/>
      <c r="W21" s="46"/>
      <c r="Z21" s="3"/>
    </row>
    <row r="22" spans="1:26" s="2" customFormat="1" hidden="1">
      <c r="A22" s="1"/>
      <c r="B22" s="3"/>
      <c r="C22" s="3"/>
      <c r="F22" s="3"/>
      <c r="G22" s="3"/>
      <c r="H22" s="3"/>
      <c r="I22" s="3"/>
      <c r="J22" s="52"/>
      <c r="K22" s="52"/>
      <c r="L22" s="52"/>
      <c r="M22" s="3"/>
      <c r="N22" s="3"/>
      <c r="O22" s="3"/>
      <c r="P22" s="3"/>
      <c r="Q22" s="3"/>
      <c r="R22" s="3"/>
      <c r="S22" s="3"/>
      <c r="T22" s="3"/>
      <c r="U22" s="3"/>
      <c r="W22" s="46"/>
      <c r="Z22" s="3"/>
    </row>
    <row r="23" spans="1:26" s="2" customFormat="1" hidden="1">
      <c r="A23" s="1"/>
      <c r="B23" s="3"/>
      <c r="C23" s="3"/>
      <c r="F23" s="3"/>
      <c r="G23" s="3"/>
      <c r="H23" s="3"/>
      <c r="I23" s="3"/>
      <c r="J23" s="53"/>
      <c r="K23" s="53"/>
      <c r="L23" s="53"/>
      <c r="M23" s="3"/>
      <c r="N23" s="44"/>
      <c r="O23" s="3"/>
      <c r="P23" s="3"/>
      <c r="Q23" s="3"/>
      <c r="R23" s="3"/>
      <c r="S23" s="3"/>
      <c r="T23" s="3"/>
      <c r="U23" s="3"/>
      <c r="Z23" s="3"/>
    </row>
    <row r="24" spans="1:26" s="2" customFormat="1">
      <c r="A24" s="1"/>
      <c r="B24" s="49" t="s">
        <v>39</v>
      </c>
      <c r="C24" s="49"/>
      <c r="D24" s="46"/>
      <c r="E24" s="55" t="s">
        <v>40</v>
      </c>
      <c r="G24" s="55"/>
      <c r="H24" s="55"/>
      <c r="I24" s="55"/>
      <c r="J24" s="55"/>
      <c r="K24" s="53"/>
      <c r="L24" s="50"/>
      <c r="M24" s="3"/>
      <c r="N24" s="3"/>
      <c r="O24" s="3"/>
      <c r="Q24" s="54" t="s">
        <v>41</v>
      </c>
      <c r="S24" s="55"/>
      <c r="T24" s="55"/>
      <c r="U24" s="3"/>
      <c r="Z24" s="3"/>
    </row>
    <row r="25" spans="1:26" ht="12.75" customHeight="1">
      <c r="B25" s="56" t="s">
        <v>42</v>
      </c>
      <c r="C25" s="56"/>
      <c r="E25" s="55" t="s">
        <v>43</v>
      </c>
      <c r="G25" s="55"/>
      <c r="H25" s="55"/>
      <c r="I25" s="55"/>
      <c r="J25" s="55"/>
      <c r="K25" s="55"/>
      <c r="L25" s="53"/>
      <c r="Q25" s="55" t="s">
        <v>44</v>
      </c>
      <c r="S25" s="55"/>
      <c r="T25" s="55"/>
      <c r="V25" s="44"/>
    </row>
    <row r="26" spans="1:26">
      <c r="V26" s="44"/>
    </row>
    <row r="27" spans="1:26">
      <c r="M27" s="44"/>
      <c r="V27" s="44"/>
    </row>
    <row r="28" spans="1:26">
      <c r="V28" s="44"/>
    </row>
    <row r="29" spans="1:26">
      <c r="V29" s="44"/>
    </row>
    <row r="30" spans="1:26">
      <c r="J30" s="10"/>
      <c r="V30" s="44"/>
    </row>
    <row r="31" spans="1:26">
      <c r="V31" s="44"/>
    </row>
    <row r="32" spans="1:26">
      <c r="V32" s="44"/>
    </row>
    <row r="33" spans="1:21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s="57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s="58" customForma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s="58" customForma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s="58" customForma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s="58" customFormat="1">
      <c r="A40" s="1"/>
      <c r="B40" s="3"/>
      <c r="C40" s="3"/>
      <c r="D40" s="3"/>
      <c r="E40" s="3"/>
      <c r="F40" s="3"/>
      <c r="G40" s="3"/>
      <c r="H40" s="3"/>
      <c r="I40" s="3"/>
      <c r="J40" s="1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s="58" customForma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6" spans="1:21">
      <c r="N46" s="44"/>
    </row>
  </sheetData>
  <mergeCells count="7">
    <mergeCell ref="U12:V12"/>
    <mergeCell ref="A10:A11"/>
    <mergeCell ref="B10:B11"/>
    <mergeCell ref="E10:J10"/>
    <mergeCell ref="K10:Q10"/>
    <mergeCell ref="R10:T10"/>
    <mergeCell ref="U11:V11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Z45"/>
  <sheetViews>
    <sheetView tabSelected="1" topLeftCell="A3" zoomScale="80" zoomScaleNormal="80" zoomScaleSheetLayoutView="100" workbookViewId="0">
      <pane xSplit="2" ySplit="8" topLeftCell="C14" activePane="bottomRight" state="frozen"/>
      <selection activeCell="A3" sqref="A3"/>
      <selection pane="topRight" activeCell="C3" sqref="C3"/>
      <selection pane="bottomLeft" activeCell="A10" sqref="A10"/>
      <selection pane="bottomRight" activeCell="R28" sqref="R28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8" width="11.7109375" style="3" customWidth="1"/>
    <col min="9" max="9" width="8.42578125" style="3" customWidth="1"/>
    <col min="10" max="10" width="12.42578125" style="3" customWidth="1"/>
    <col min="11" max="11" width="11" style="3" hidden="1" customWidth="1"/>
    <col min="12" max="12" width="10.85546875" style="3" hidden="1" customWidth="1"/>
    <col min="13" max="13" width="11.140625" style="3" hidden="1" customWidth="1"/>
    <col min="14" max="14" width="8.5703125" style="3" hidden="1" customWidth="1"/>
    <col min="15" max="15" width="5" style="3" hidden="1" customWidth="1"/>
    <col min="16" max="16" width="9.85546875" style="3" hidden="1" customWidth="1"/>
    <col min="17" max="17" width="11.140625" style="3" customWidth="1"/>
    <col min="18" max="18" width="8.28515625" style="3" customWidth="1"/>
    <col min="19" max="19" width="13.85546875" style="3" customWidth="1"/>
    <col min="20" max="20" width="10.5703125" style="3" hidden="1" customWidth="1"/>
    <col min="21" max="21" width="31" style="3" hidden="1" customWidth="1"/>
    <col min="22" max="22" width="12.28515625" style="3" hidden="1" customWidth="1"/>
    <col min="23" max="16384" width="11.42578125" style="3"/>
  </cols>
  <sheetData>
    <row r="2" spans="1:24">
      <c r="B2" s="2" t="s">
        <v>0</v>
      </c>
      <c r="C2" s="2"/>
    </row>
    <row r="3" spans="1:2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4" s="4" customFormat="1">
      <c r="A4" s="5"/>
    </row>
    <row r="5" spans="1:24" s="4" customFormat="1">
      <c r="A5" s="5"/>
      <c r="J5" s="6"/>
    </row>
    <row r="6" spans="1:24" s="4" customFormat="1">
      <c r="A6" s="5"/>
      <c r="D6" s="5">
        <v>10.95</v>
      </c>
      <c r="E6" s="5"/>
      <c r="L6" s="7">
        <v>0.105</v>
      </c>
      <c r="O6" s="8">
        <v>0.01</v>
      </c>
    </row>
    <row r="7" spans="1:24" s="4" customFormat="1">
      <c r="A7" s="5"/>
      <c r="D7" s="5"/>
      <c r="E7" s="10" t="s">
        <v>65</v>
      </c>
      <c r="L7" s="7"/>
      <c r="O7" s="8"/>
    </row>
    <row r="8" spans="1:24" ht="13.5" thickBot="1">
      <c r="A8" s="9" t="s">
        <v>0</v>
      </c>
      <c r="C8" s="64"/>
      <c r="D8" s="65">
        <v>0.02</v>
      </c>
      <c r="E8" s="66">
        <v>0.04</v>
      </c>
      <c r="F8" s="67">
        <v>0.06</v>
      </c>
      <c r="G8" s="4"/>
      <c r="H8" s="4"/>
      <c r="I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4" ht="15.75" customHeight="1" thickBot="1">
      <c r="A9" s="122" t="s">
        <v>2</v>
      </c>
      <c r="B9" s="124" t="s">
        <v>3</v>
      </c>
      <c r="C9" s="11"/>
      <c r="D9" s="12"/>
      <c r="E9" s="111" t="s">
        <v>4</v>
      </c>
      <c r="F9" s="112"/>
      <c r="G9" s="112"/>
      <c r="H9" s="113"/>
      <c r="I9" s="113"/>
      <c r="J9" s="114"/>
      <c r="K9" s="115" t="s">
        <v>5</v>
      </c>
      <c r="L9" s="116"/>
      <c r="M9" s="116"/>
      <c r="N9" s="116"/>
      <c r="O9" s="116"/>
      <c r="P9" s="116"/>
      <c r="Q9" s="116"/>
      <c r="R9" s="117" t="s">
        <v>6</v>
      </c>
      <c r="S9" s="117"/>
      <c r="T9" s="117"/>
    </row>
    <row r="10" spans="1:24" s="25" customFormat="1" ht="72">
      <c r="A10" s="123"/>
      <c r="B10" s="125"/>
      <c r="C10" s="13" t="s">
        <v>7</v>
      </c>
      <c r="D10" s="14" t="s">
        <v>8</v>
      </c>
      <c r="E10" s="15" t="s">
        <v>9</v>
      </c>
      <c r="F10" s="15" t="s">
        <v>10</v>
      </c>
      <c r="G10" s="16" t="s">
        <v>11</v>
      </c>
      <c r="H10" s="71" t="s">
        <v>47</v>
      </c>
      <c r="I10" s="71" t="s">
        <v>12</v>
      </c>
      <c r="J10" s="72" t="s">
        <v>13</v>
      </c>
      <c r="K10" s="19" t="s">
        <v>14</v>
      </c>
      <c r="L10" s="20" t="s">
        <v>15</v>
      </c>
      <c r="M10" s="20" t="s">
        <v>16</v>
      </c>
      <c r="N10" s="20" t="s">
        <v>17</v>
      </c>
      <c r="O10" s="20" t="s">
        <v>18</v>
      </c>
      <c r="P10" s="20" t="s">
        <v>19</v>
      </c>
      <c r="Q10" s="20" t="s">
        <v>20</v>
      </c>
      <c r="R10" s="21" t="s">
        <v>21</v>
      </c>
      <c r="S10" s="22" t="s">
        <v>22</v>
      </c>
      <c r="T10" s="23" t="s">
        <v>23</v>
      </c>
      <c r="U10" s="118" t="s">
        <v>24</v>
      </c>
      <c r="V10" s="119"/>
      <c r="W10" s="24"/>
    </row>
    <row r="11" spans="1:24" s="32" customFormat="1" ht="45" customHeight="1">
      <c r="A11" s="26" t="s">
        <v>25</v>
      </c>
      <c r="B11" s="27" t="s">
        <v>26</v>
      </c>
      <c r="C11" s="27">
        <v>20</v>
      </c>
      <c r="D11" s="28">
        <v>6223.5</v>
      </c>
      <c r="E11" s="28">
        <v>465.5</v>
      </c>
      <c r="F11" s="28">
        <v>229.8</v>
      </c>
      <c r="G11" s="28">
        <v>0</v>
      </c>
      <c r="H11" s="28">
        <v>4206</v>
      </c>
      <c r="I11" s="28">
        <f>D11*F8</f>
        <v>373.40999999999997</v>
      </c>
      <c r="J11" s="28">
        <f>SUM(D11:I11)</f>
        <v>11498.21</v>
      </c>
      <c r="K11" s="29">
        <f>'[11]Calculo ISR '!BG34</f>
        <v>1826.2056</v>
      </c>
      <c r="L11" s="30">
        <f>D11*L$6</f>
        <v>653.46749999999997</v>
      </c>
      <c r="M11" s="30">
        <v>1986</v>
      </c>
      <c r="N11" s="30">
        <f>D11*O6</f>
        <v>62.234999999999999</v>
      </c>
      <c r="O11" s="30">
        <f>'[3]HT-DOCENTE'!R10</f>
        <v>0</v>
      </c>
      <c r="P11" s="30"/>
      <c r="Q11" s="28">
        <f t="shared" ref="Q11" si="0">K11+L11+M11+N11+P11+O11</f>
        <v>4527.9080999999996</v>
      </c>
      <c r="R11" s="30">
        <f>IF('[3]Calculo ISR '!$BC$34&gt;0,0,('[3]Calculo ISR '!$BC$34)*-1)</f>
        <v>0</v>
      </c>
      <c r="S11" s="28">
        <f>J11-Q11-E11+R11</f>
        <v>6504.8018999999995</v>
      </c>
      <c r="T11" s="28">
        <f>E11</f>
        <v>465.5</v>
      </c>
      <c r="U11" s="106"/>
      <c r="V11" s="106"/>
      <c r="W11" s="31"/>
    </row>
    <row r="12" spans="1:24" s="32" customFormat="1" ht="45" customHeight="1">
      <c r="A12" s="26" t="s">
        <v>27</v>
      </c>
      <c r="B12" s="33" t="s">
        <v>28</v>
      </c>
      <c r="C12" s="27">
        <v>20</v>
      </c>
      <c r="D12" s="28">
        <v>6223.5</v>
      </c>
      <c r="E12" s="28">
        <v>465.5</v>
      </c>
      <c r="F12" s="28">
        <v>229.8</v>
      </c>
      <c r="G12" s="28">
        <v>0</v>
      </c>
      <c r="H12" s="28"/>
      <c r="I12" s="28"/>
      <c r="J12" s="28">
        <f>SUM(D12:I12)</f>
        <v>6918.8</v>
      </c>
      <c r="K12" s="29">
        <f>'[11]Calculo ISR '!CL34</f>
        <v>831.23570400000017</v>
      </c>
      <c r="L12" s="30">
        <f>D12*L$6</f>
        <v>653.46749999999997</v>
      </c>
      <c r="M12" s="30"/>
      <c r="N12" s="30"/>
      <c r="O12" s="30"/>
      <c r="P12" s="30"/>
      <c r="Q12" s="28">
        <f>SUM(K12+L12+M12+N12+O12+P12)</f>
        <v>1484.7032040000001</v>
      </c>
      <c r="R12" s="30"/>
      <c r="S12" s="28">
        <f>J12-Q12-E12+R12</f>
        <v>4968.5967959999998</v>
      </c>
      <c r="T12" s="28">
        <f t="shared" ref="T12:T15" si="1">E12</f>
        <v>465.5</v>
      </c>
      <c r="U12" s="34"/>
      <c r="V12" s="35"/>
      <c r="W12" s="31"/>
    </row>
    <row r="13" spans="1:24" s="32" customFormat="1" ht="45" customHeight="1">
      <c r="A13" s="33" t="s">
        <v>29</v>
      </c>
      <c r="B13" s="27" t="s">
        <v>30</v>
      </c>
      <c r="C13" s="27">
        <v>20</v>
      </c>
      <c r="D13" s="28">
        <v>9039.17</v>
      </c>
      <c r="E13" s="28">
        <v>465.5</v>
      </c>
      <c r="F13" s="28">
        <v>315.42</v>
      </c>
      <c r="G13" s="28"/>
      <c r="H13" s="28"/>
      <c r="I13" s="28"/>
      <c r="J13" s="28">
        <f>SUM(D13:I13)</f>
        <v>9820.09</v>
      </c>
      <c r="K13" s="29">
        <f>'[11]Calculo ISR '!AT34</f>
        <v>1450.9512480000003</v>
      </c>
      <c r="L13" s="30">
        <f>D13*L$6</f>
        <v>949.11284999999998</v>
      </c>
      <c r="M13" s="30">
        <v>3773</v>
      </c>
      <c r="N13" s="30"/>
      <c r="O13" s="30"/>
      <c r="P13" s="30"/>
      <c r="Q13" s="28">
        <f t="shared" ref="Q13:Q15" si="2">SUM(K13+L13+M13+N13+O13+P13)</f>
        <v>6173.0640980000007</v>
      </c>
      <c r="R13" s="30"/>
      <c r="S13" s="28">
        <f>J13-Q13-E13+R13</f>
        <v>3181.5259019999994</v>
      </c>
      <c r="T13" s="28">
        <f t="shared" si="1"/>
        <v>465.5</v>
      </c>
      <c r="U13" s="34"/>
      <c r="V13" s="35"/>
      <c r="W13" s="31"/>
    </row>
    <row r="14" spans="1:24" s="32" customFormat="1" ht="45" customHeight="1">
      <c r="A14" s="26" t="s">
        <v>31</v>
      </c>
      <c r="B14" s="73" t="s">
        <v>32</v>
      </c>
      <c r="C14" s="27">
        <v>20</v>
      </c>
      <c r="D14" s="28">
        <v>9039.17</v>
      </c>
      <c r="E14" s="28">
        <v>465.5</v>
      </c>
      <c r="F14" s="28">
        <v>315.42</v>
      </c>
      <c r="G14" s="28"/>
      <c r="H14" s="28"/>
      <c r="I14" s="28"/>
      <c r="J14" s="28">
        <f>SUM(D14:I14)</f>
        <v>9820.09</v>
      </c>
      <c r="K14" s="29">
        <f>'[11]Calculo ISR '!CM34</f>
        <v>1450.9512480000003</v>
      </c>
      <c r="L14" s="30">
        <f>D14*L$6</f>
        <v>949.11284999999998</v>
      </c>
      <c r="M14" s="30"/>
      <c r="N14" s="30"/>
      <c r="O14" s="30"/>
      <c r="P14" s="30"/>
      <c r="Q14" s="28">
        <f t="shared" si="2"/>
        <v>2400.0640980000003</v>
      </c>
      <c r="R14" s="30"/>
      <c r="S14" s="28">
        <f>J14-Q14-E14+R14</f>
        <v>6954.5259019999994</v>
      </c>
      <c r="T14" s="28">
        <f t="shared" si="1"/>
        <v>465.5</v>
      </c>
      <c r="U14" s="37"/>
      <c r="V14" s="35"/>
      <c r="W14" s="31"/>
    </row>
    <row r="15" spans="1:24" s="32" customFormat="1" ht="45" customHeight="1">
      <c r="A15" s="26" t="s">
        <v>33</v>
      </c>
      <c r="B15" s="27" t="s">
        <v>34</v>
      </c>
      <c r="C15" s="27">
        <v>20</v>
      </c>
      <c r="D15" s="28">
        <v>9039.17</v>
      </c>
      <c r="E15" s="28">
        <v>465.5</v>
      </c>
      <c r="F15" s="28">
        <v>315.42</v>
      </c>
      <c r="G15" s="28"/>
      <c r="H15" s="28"/>
      <c r="I15" s="28"/>
      <c r="J15" s="28">
        <f>SUM(D15:I15)</f>
        <v>9820.09</v>
      </c>
      <c r="K15" s="29">
        <f>'[11]Calculo ISR '!CN34</f>
        <v>1450.9512480000003</v>
      </c>
      <c r="L15" s="30">
        <f>D15*L$6</f>
        <v>949.11284999999998</v>
      </c>
      <c r="M15" s="30"/>
      <c r="N15" s="30"/>
      <c r="O15" s="30"/>
      <c r="P15" s="30"/>
      <c r="Q15" s="28">
        <f t="shared" si="2"/>
        <v>2400.0640980000003</v>
      </c>
      <c r="R15" s="30"/>
      <c r="S15" s="28">
        <f>J15-Q15-E15+R15</f>
        <v>6954.5259019999994</v>
      </c>
      <c r="T15" s="28">
        <f t="shared" si="1"/>
        <v>465.5</v>
      </c>
      <c r="U15" s="34"/>
      <c r="V15" s="35"/>
      <c r="W15" s="31"/>
    </row>
    <row r="16" spans="1:24" s="2" customFormat="1" ht="30" customHeight="1" thickBot="1">
      <c r="A16" s="38"/>
      <c r="B16" s="39" t="s">
        <v>35</v>
      </c>
      <c r="C16" s="40">
        <f t="shared" ref="C16:S16" si="3">SUM(C11:C15)</f>
        <v>100</v>
      </c>
      <c r="D16" s="41">
        <f t="shared" si="3"/>
        <v>39564.509999999995</v>
      </c>
      <c r="E16" s="41">
        <f t="shared" si="3"/>
        <v>2327.5</v>
      </c>
      <c r="F16" s="41">
        <f t="shared" si="3"/>
        <v>1405.8600000000001</v>
      </c>
      <c r="G16" s="41">
        <f t="shared" si="3"/>
        <v>0</v>
      </c>
      <c r="H16" s="41">
        <f>H11</f>
        <v>4206</v>
      </c>
      <c r="I16" s="41">
        <f t="shared" si="3"/>
        <v>373.40999999999997</v>
      </c>
      <c r="J16" s="41">
        <f t="shared" si="3"/>
        <v>47877.279999999999</v>
      </c>
      <c r="K16" s="41">
        <f t="shared" si="3"/>
        <v>7010.2950480000009</v>
      </c>
      <c r="L16" s="41">
        <f t="shared" si="3"/>
        <v>4154.2735499999999</v>
      </c>
      <c r="M16" s="41">
        <f>SUM(M11:M15)</f>
        <v>5759</v>
      </c>
      <c r="N16" s="41">
        <f t="shared" si="3"/>
        <v>62.234999999999999</v>
      </c>
      <c r="O16" s="41">
        <f t="shared" si="3"/>
        <v>0</v>
      </c>
      <c r="P16" s="42">
        <f t="shared" si="3"/>
        <v>0</v>
      </c>
      <c r="Q16" s="41">
        <f t="shared" si="3"/>
        <v>16985.803598000002</v>
      </c>
      <c r="R16" s="41">
        <f t="shared" si="3"/>
        <v>0</v>
      </c>
      <c r="S16" s="41">
        <f t="shared" si="3"/>
        <v>28563.976402</v>
      </c>
      <c r="T16" s="41">
        <f>SUM(T10:T15)</f>
        <v>2327.5</v>
      </c>
      <c r="U16" s="43"/>
      <c r="V16" s="44"/>
      <c r="W16" s="45"/>
      <c r="X16" s="46"/>
    </row>
    <row r="17" spans="1:26" s="4" customFormat="1" ht="11.25" customHeight="1">
      <c r="A17" s="101"/>
      <c r="B17" s="60">
        <v>5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6"/>
      <c r="W17" s="105"/>
    </row>
    <row r="18" spans="1:26" s="4" customFormat="1" ht="11.25" customHeight="1">
      <c r="A18" s="101"/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4"/>
      <c r="V18" s="6"/>
      <c r="W18" s="6"/>
    </row>
    <row r="19" spans="1:26" s="2" customFormat="1" ht="15" customHeight="1">
      <c r="A19" s="1"/>
      <c r="B19" s="75" t="s">
        <v>36</v>
      </c>
      <c r="C19" s="75"/>
      <c r="D19" s="48"/>
      <c r="E19" s="96" t="s">
        <v>37</v>
      </c>
      <c r="G19" s="96"/>
      <c r="H19" s="96"/>
      <c r="I19" s="96"/>
      <c r="J19" s="96"/>
      <c r="K19" s="50"/>
      <c r="L19" s="51"/>
      <c r="M19" s="3"/>
      <c r="N19" s="3"/>
      <c r="O19" s="3"/>
      <c r="P19" s="3"/>
      <c r="Q19" s="3" t="s">
        <v>51</v>
      </c>
      <c r="R19" s="3"/>
      <c r="S19" s="3"/>
      <c r="T19" s="3"/>
      <c r="U19" s="3"/>
      <c r="W19" s="46"/>
      <c r="Z19" s="3"/>
    </row>
    <row r="20" spans="1:26" s="2" customFormat="1" hidden="1">
      <c r="A20" s="1"/>
      <c r="B20" s="3"/>
      <c r="C20" s="3"/>
      <c r="F20" s="3"/>
      <c r="G20" s="3"/>
      <c r="H20" s="3"/>
      <c r="I20" s="3"/>
      <c r="J20" s="52"/>
      <c r="K20" s="52"/>
      <c r="L20" s="52"/>
      <c r="M20" s="3"/>
      <c r="N20" s="3"/>
      <c r="O20" s="3"/>
      <c r="P20" s="3"/>
      <c r="Q20" s="3"/>
      <c r="R20" s="3"/>
      <c r="S20" s="3"/>
      <c r="T20" s="3"/>
      <c r="U20" s="3"/>
      <c r="W20" s="46"/>
      <c r="Z20" s="3"/>
    </row>
    <row r="21" spans="1:26" s="2" customFormat="1" hidden="1">
      <c r="A21" s="1"/>
      <c r="B21" s="3"/>
      <c r="C21" s="3"/>
      <c r="F21" s="3"/>
      <c r="G21" s="3"/>
      <c r="H21" s="3"/>
      <c r="I21" s="3"/>
      <c r="J21" s="52"/>
      <c r="K21" s="52"/>
      <c r="L21" s="52"/>
      <c r="M21" s="3"/>
      <c r="N21" s="3"/>
      <c r="O21" s="3"/>
      <c r="P21" s="3"/>
      <c r="Q21" s="3"/>
      <c r="R21" s="3"/>
      <c r="S21" s="3"/>
      <c r="T21" s="3"/>
      <c r="U21" s="3"/>
      <c r="W21" s="46"/>
      <c r="Z21" s="3"/>
    </row>
    <row r="22" spans="1:26" s="2" customFormat="1" hidden="1">
      <c r="A22" s="1"/>
      <c r="B22" s="3"/>
      <c r="C22" s="3"/>
      <c r="F22" s="3"/>
      <c r="G22" s="3"/>
      <c r="H22" s="3"/>
      <c r="I22" s="3"/>
      <c r="J22" s="53"/>
      <c r="K22" s="53"/>
      <c r="L22" s="53"/>
      <c r="M22" s="3"/>
      <c r="N22" s="44"/>
      <c r="O22" s="3"/>
      <c r="P22" s="3"/>
      <c r="Q22" s="3"/>
      <c r="R22" s="3"/>
      <c r="S22" s="3"/>
      <c r="T22" s="3"/>
      <c r="U22" s="3"/>
      <c r="Z22" s="3"/>
    </row>
    <row r="23" spans="1:26" s="2" customFormat="1">
      <c r="A23" s="1"/>
      <c r="B23" s="75" t="s">
        <v>39</v>
      </c>
      <c r="C23" s="75"/>
      <c r="D23" s="46"/>
      <c r="E23" s="55" t="s">
        <v>40</v>
      </c>
      <c r="G23" s="55"/>
      <c r="H23" s="55"/>
      <c r="I23" s="55"/>
      <c r="J23" s="55"/>
      <c r="K23" s="53"/>
      <c r="L23" s="50"/>
      <c r="M23" s="3"/>
      <c r="N23" s="3"/>
      <c r="O23" s="3"/>
      <c r="Q23" s="54" t="s">
        <v>41</v>
      </c>
      <c r="R23" s="55"/>
      <c r="S23" s="55"/>
      <c r="T23" s="55"/>
      <c r="U23" s="3"/>
      <c r="Z23" s="3"/>
    </row>
    <row r="24" spans="1:26" ht="12.75" customHeight="1">
      <c r="B24" s="56" t="s">
        <v>42</v>
      </c>
      <c r="C24" s="56"/>
      <c r="E24" s="55" t="s">
        <v>43</v>
      </c>
      <c r="G24" s="55"/>
      <c r="H24" s="55"/>
      <c r="I24" s="55"/>
      <c r="J24" s="55"/>
      <c r="K24" s="55"/>
      <c r="L24" s="53"/>
      <c r="Q24" s="55" t="s">
        <v>44</v>
      </c>
      <c r="R24" s="55"/>
      <c r="S24" s="55"/>
      <c r="T24" s="55"/>
      <c r="V24" s="44"/>
    </row>
    <row r="25" spans="1:26">
      <c r="V25" s="44"/>
    </row>
    <row r="26" spans="1:26">
      <c r="M26" s="44"/>
      <c r="V26" s="44"/>
    </row>
    <row r="27" spans="1:26">
      <c r="V27" s="44"/>
    </row>
    <row r="28" spans="1:26">
      <c r="V28" s="44"/>
    </row>
    <row r="29" spans="1:26">
      <c r="J29" s="10"/>
      <c r="V29" s="44"/>
    </row>
    <row r="30" spans="1:26">
      <c r="V30" s="44"/>
    </row>
    <row r="31" spans="1:26">
      <c r="V31" s="44"/>
    </row>
    <row r="32" spans="1:26" s="57" customForma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s="58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s="58" customFormat="1">
      <c r="A36" s="1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s="58" customForma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s="58" customFormat="1">
      <c r="A39" s="1"/>
      <c r="B39" s="3"/>
      <c r="C39" s="3"/>
      <c r="D39" s="3"/>
      <c r="E39" s="3"/>
      <c r="F39" s="3"/>
      <c r="G39" s="3"/>
      <c r="H39" s="3"/>
      <c r="I39" s="3"/>
      <c r="J39" s="1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s="58" customForma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5" spans="1:21">
      <c r="N45" s="44"/>
    </row>
  </sheetData>
  <mergeCells count="7">
    <mergeCell ref="U11:V11"/>
    <mergeCell ref="A9:A10"/>
    <mergeCell ref="B9:B10"/>
    <mergeCell ref="E9:J9"/>
    <mergeCell ref="K9:Q9"/>
    <mergeCell ref="R9:T9"/>
    <mergeCell ref="U10:V10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45"/>
  <sheetViews>
    <sheetView topLeftCell="A3" zoomScale="80" zoomScaleNormal="80" zoomScaleSheetLayoutView="100" workbookViewId="0">
      <pane xSplit="2" ySplit="8" topLeftCell="C11" activePane="bottomRight" state="frozen"/>
      <selection activeCell="A3" sqref="A3"/>
      <selection pane="topRight" activeCell="C3" sqref="C3"/>
      <selection pane="bottomLeft" activeCell="A10" sqref="A10"/>
      <selection pane="bottomRight" activeCell="AA17" sqref="AA17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9" width="8.42578125" style="3" customWidth="1"/>
    <col min="10" max="10" width="11.7109375" style="3" customWidth="1"/>
    <col min="11" max="11" width="10.28515625" style="3" customWidth="1"/>
    <col min="12" max="12" width="12.42578125" style="3" customWidth="1"/>
    <col min="13" max="13" width="11" style="3" hidden="1" customWidth="1"/>
    <col min="14" max="14" width="10.85546875" style="3" hidden="1" customWidth="1"/>
    <col min="15" max="15" width="11.140625" style="3" hidden="1" customWidth="1"/>
    <col min="16" max="16" width="8.5703125" style="3" hidden="1" customWidth="1"/>
    <col min="17" max="17" width="5" style="3" hidden="1" customWidth="1"/>
    <col min="18" max="18" width="9.85546875" style="3" hidden="1" customWidth="1"/>
    <col min="19" max="19" width="11.140625" style="3" customWidth="1"/>
    <col min="20" max="20" width="8.28515625" style="3" customWidth="1"/>
    <col min="21" max="21" width="12.42578125" style="3" customWidth="1"/>
    <col min="22" max="22" width="10.5703125" style="3" hidden="1" customWidth="1"/>
    <col min="23" max="23" width="31" style="3" hidden="1" customWidth="1"/>
    <col min="24" max="24" width="12.28515625" style="3" hidden="1" customWidth="1"/>
    <col min="25" max="16384" width="11.42578125" style="3"/>
  </cols>
  <sheetData>
    <row r="2" spans="1:26">
      <c r="B2" s="2" t="s">
        <v>0</v>
      </c>
      <c r="C2" s="2"/>
    </row>
    <row r="3" spans="1:26">
      <c r="B3" s="4"/>
      <c r="C3" s="4"/>
      <c r="D3" s="4"/>
      <c r="E3" s="4"/>
      <c r="F3" s="4"/>
      <c r="G3" s="4"/>
      <c r="H3" s="4"/>
      <c r="I3" s="4"/>
      <c r="J3" s="4"/>
    </row>
    <row r="4" spans="1:2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6">
      <c r="B5" s="4"/>
      <c r="C5" s="4"/>
      <c r="D5" s="4"/>
      <c r="E5" s="4"/>
      <c r="F5" s="4"/>
      <c r="G5" s="4"/>
      <c r="H5" s="4"/>
      <c r="I5" s="4"/>
      <c r="J5" s="4"/>
      <c r="K5" s="4"/>
      <c r="L5" s="6"/>
      <c r="M5" s="4"/>
      <c r="N5" s="4"/>
      <c r="O5" s="4"/>
      <c r="P5" s="4"/>
      <c r="Q5" s="64"/>
      <c r="R5" s="64"/>
      <c r="S5" s="4"/>
      <c r="T5" s="4"/>
      <c r="U5" s="4"/>
    </row>
    <row r="6" spans="1:26">
      <c r="B6" s="4"/>
      <c r="C6" s="4"/>
      <c r="D6" s="70">
        <v>10.95</v>
      </c>
      <c r="E6" s="70"/>
      <c r="F6" s="64"/>
      <c r="G6" s="64"/>
      <c r="H6" s="64"/>
      <c r="I6" s="64"/>
      <c r="J6" s="64"/>
      <c r="K6" s="98">
        <v>0.105</v>
      </c>
      <c r="L6" s="4"/>
      <c r="M6" s="4"/>
      <c r="N6" s="4"/>
      <c r="O6" s="4"/>
      <c r="P6" s="4"/>
      <c r="Q6" s="69">
        <v>0.01</v>
      </c>
      <c r="R6" s="64"/>
      <c r="S6" s="4"/>
      <c r="T6" s="4"/>
      <c r="U6" s="4"/>
    </row>
    <row r="7" spans="1:26">
      <c r="B7" s="4"/>
      <c r="C7" s="4"/>
      <c r="D7" s="70"/>
      <c r="E7" s="10" t="s">
        <v>52</v>
      </c>
      <c r="G7" s="64"/>
      <c r="H7" s="64"/>
      <c r="I7" s="64"/>
      <c r="J7" s="64"/>
      <c r="K7" s="98"/>
      <c r="L7" s="4"/>
      <c r="M7" s="4"/>
      <c r="N7" s="4"/>
      <c r="O7" s="4"/>
      <c r="P7" s="4"/>
      <c r="Q7" s="69"/>
      <c r="R7" s="64"/>
      <c r="S7" s="4"/>
      <c r="T7" s="4"/>
      <c r="U7" s="4"/>
    </row>
    <row r="8" spans="1:26" ht="13.5" thickBot="1">
      <c r="A8" s="9" t="s">
        <v>0</v>
      </c>
      <c r="D8" s="65">
        <v>0.02</v>
      </c>
      <c r="E8" s="66">
        <v>0.04</v>
      </c>
      <c r="F8" s="67">
        <v>0.06</v>
      </c>
      <c r="G8" s="64"/>
      <c r="H8" s="64"/>
      <c r="I8" s="64"/>
      <c r="J8" s="64"/>
      <c r="K8" s="64"/>
      <c r="M8" s="4"/>
      <c r="N8" s="4"/>
      <c r="O8" s="4"/>
      <c r="P8" s="4"/>
      <c r="Q8" s="4"/>
      <c r="R8" s="4"/>
      <c r="S8" s="4"/>
      <c r="T8" s="4"/>
      <c r="U8" s="4"/>
    </row>
    <row r="9" spans="1:26" ht="15.75" customHeight="1" thickBot="1">
      <c r="A9" s="107" t="s">
        <v>2</v>
      </c>
      <c r="B9" s="109" t="s">
        <v>3</v>
      </c>
      <c r="C9" s="11"/>
      <c r="D9" s="12"/>
      <c r="E9" s="111" t="s">
        <v>4</v>
      </c>
      <c r="F9" s="112"/>
      <c r="G9" s="112"/>
      <c r="H9" s="113"/>
      <c r="I9" s="113"/>
      <c r="J9" s="113"/>
      <c r="K9" s="113"/>
      <c r="L9" s="114"/>
      <c r="M9" s="115" t="s">
        <v>5</v>
      </c>
      <c r="N9" s="116"/>
      <c r="O9" s="116"/>
      <c r="P9" s="116"/>
      <c r="Q9" s="116"/>
      <c r="R9" s="116"/>
      <c r="S9" s="116"/>
      <c r="T9" s="117" t="s">
        <v>6</v>
      </c>
      <c r="U9" s="117"/>
      <c r="V9" s="117"/>
    </row>
    <row r="10" spans="1:26" s="25" customFormat="1" ht="72">
      <c r="A10" s="108"/>
      <c r="B10" s="110"/>
      <c r="C10" s="13" t="s">
        <v>7</v>
      </c>
      <c r="D10" s="14" t="s">
        <v>8</v>
      </c>
      <c r="E10" s="15" t="s">
        <v>9</v>
      </c>
      <c r="F10" s="15" t="s">
        <v>10</v>
      </c>
      <c r="G10" s="16" t="s">
        <v>11</v>
      </c>
      <c r="H10" s="17" t="s">
        <v>12</v>
      </c>
      <c r="I10" s="17" t="s">
        <v>53</v>
      </c>
      <c r="J10" s="17" t="s">
        <v>54</v>
      </c>
      <c r="K10" s="82" t="s">
        <v>55</v>
      </c>
      <c r="L10" s="18" t="s">
        <v>13</v>
      </c>
      <c r="M10" s="19" t="s">
        <v>14</v>
      </c>
      <c r="N10" s="20" t="s">
        <v>15</v>
      </c>
      <c r="O10" s="20" t="s">
        <v>16</v>
      </c>
      <c r="P10" s="20" t="s">
        <v>17</v>
      </c>
      <c r="Q10" s="20" t="s">
        <v>18</v>
      </c>
      <c r="R10" s="20" t="s">
        <v>19</v>
      </c>
      <c r="S10" s="20" t="s">
        <v>20</v>
      </c>
      <c r="T10" s="21" t="s">
        <v>21</v>
      </c>
      <c r="U10" s="22" t="s">
        <v>22</v>
      </c>
      <c r="V10" s="23" t="s">
        <v>23</v>
      </c>
      <c r="W10" s="118" t="s">
        <v>24</v>
      </c>
      <c r="X10" s="119"/>
      <c r="Y10" s="24"/>
    </row>
    <row r="11" spans="1:26" s="32" customFormat="1" ht="45" customHeight="1">
      <c r="A11" s="26" t="s">
        <v>25</v>
      </c>
      <c r="B11" s="27" t="s">
        <v>26</v>
      </c>
      <c r="C11" s="27">
        <v>20</v>
      </c>
      <c r="D11" s="83">
        <v>6223.5</v>
      </c>
      <c r="E11" s="83">
        <v>385.5</v>
      </c>
      <c r="F11" s="83">
        <v>208.9</v>
      </c>
      <c r="G11" s="83">
        <v>0</v>
      </c>
      <c r="H11" s="83">
        <f>D11*F8</f>
        <v>373.40999999999997</v>
      </c>
      <c r="I11" s="83"/>
      <c r="J11" s="83">
        <f>'[3]IMPACTO PTC'!H3</f>
        <v>4132.2156164383559</v>
      </c>
      <c r="K11" s="83">
        <v>1085</v>
      </c>
      <c r="L11" s="83">
        <f>SUM(D11:K11)</f>
        <v>12408.525616438355</v>
      </c>
      <c r="M11" s="29">
        <f>IF('[3]Calculo ISR '!$BC$34&lt;0,0,'[3]Calculo ISR '!$BC$34)</f>
        <v>2059.1278329863012</v>
      </c>
      <c r="N11" s="30">
        <f>D11*K6</f>
        <v>653.46749999999997</v>
      </c>
      <c r="O11" s="30">
        <v>1986</v>
      </c>
      <c r="P11" s="30">
        <f>D11*Q6</f>
        <v>62.234999999999999</v>
      </c>
      <c r="Q11" s="30">
        <f>'[3]HT-DOCENTE'!R10</f>
        <v>0</v>
      </c>
      <c r="R11" s="30"/>
      <c r="S11" s="83">
        <f t="shared" ref="S11" si="0">M11+N11+O11+P11+R11+Q11</f>
        <v>4760.8303329863011</v>
      </c>
      <c r="T11" s="30">
        <f>IF('[3]Calculo ISR '!$BC$34&gt;0,0,('[3]Calculo ISR '!$BC$34)*-1)</f>
        <v>0</v>
      </c>
      <c r="U11" s="83">
        <f>L11-S11-V11</f>
        <v>7262.1952834520544</v>
      </c>
      <c r="V11" s="83">
        <f t="shared" ref="V11" si="1">E11</f>
        <v>385.5</v>
      </c>
      <c r="W11" s="106"/>
      <c r="X11" s="106"/>
      <c r="Y11" s="31"/>
    </row>
    <row r="12" spans="1:26" s="32" customFormat="1" ht="45" customHeight="1">
      <c r="A12" s="26" t="s">
        <v>27</v>
      </c>
      <c r="B12" s="33" t="s">
        <v>28</v>
      </c>
      <c r="C12" s="27">
        <v>20</v>
      </c>
      <c r="D12" s="83">
        <v>6223.5</v>
      </c>
      <c r="E12" s="83">
        <v>385.5</v>
      </c>
      <c r="F12" s="83">
        <v>208.9</v>
      </c>
      <c r="G12" s="83">
        <v>0</v>
      </c>
      <c r="H12" s="83"/>
      <c r="I12" s="83"/>
      <c r="J12" s="83">
        <f>'[3]IMPACTO PTC'!H4</f>
        <v>204.64999999999964</v>
      </c>
      <c r="K12" s="83"/>
      <c r="L12" s="83">
        <f>SUM(D12:K12)</f>
        <v>7022.5499999999993</v>
      </c>
      <c r="M12" s="29">
        <f>IF('[3]Calculo ISR '!$CG$34&lt;0,0,'[3]Calculo ISR '!$CG$34)</f>
        <v>870.48470399999997</v>
      </c>
      <c r="N12" s="30">
        <f>D12*K$6</f>
        <v>653.46749999999997</v>
      </c>
      <c r="O12" s="30"/>
      <c r="P12" s="30"/>
      <c r="Q12" s="30"/>
      <c r="R12" s="30"/>
      <c r="S12" s="83">
        <f>SUM(M12+N12+O12+P12+Q12+R12)</f>
        <v>1523.9522039999999</v>
      </c>
      <c r="T12" s="30"/>
      <c r="U12" s="83">
        <f>L12-S12-V12</f>
        <v>5113.0977959999991</v>
      </c>
      <c r="V12" s="83">
        <f>E12</f>
        <v>385.5</v>
      </c>
      <c r="W12" s="34"/>
      <c r="X12" s="35"/>
      <c r="Y12" s="31"/>
    </row>
    <row r="13" spans="1:26" s="32" customFormat="1" ht="45" customHeight="1">
      <c r="A13" s="32" t="s">
        <v>29</v>
      </c>
      <c r="B13" s="27" t="s">
        <v>30</v>
      </c>
      <c r="C13" s="27">
        <v>20</v>
      </c>
      <c r="D13" s="83">
        <v>9039.17</v>
      </c>
      <c r="E13" s="83">
        <v>385.5</v>
      </c>
      <c r="F13" s="83">
        <v>286.55</v>
      </c>
      <c r="G13" s="83"/>
      <c r="H13" s="83"/>
      <c r="I13" s="83"/>
      <c r="J13" s="83">
        <f>'[3]IMPACTO PTC'!H5</f>
        <v>5658.9812399999992</v>
      </c>
      <c r="K13" s="83"/>
      <c r="L13" s="83">
        <f>SUM(D13:K13)</f>
        <v>15370.201239999999</v>
      </c>
      <c r="M13" s="29">
        <f>IF('[3]Calculo ISR '!$AT$34&lt;0,0,'[3]Calculo ISR '!$AT$34)</f>
        <v>2755.7139396479997</v>
      </c>
      <c r="N13" s="30">
        <f t="shared" ref="N13:N15" si="2">D13*K$6</f>
        <v>949.11284999999998</v>
      </c>
      <c r="O13" s="30">
        <v>3773</v>
      </c>
      <c r="P13" s="30"/>
      <c r="Q13" s="30"/>
      <c r="R13" s="30"/>
      <c r="S13" s="83">
        <f t="shared" ref="S13:S15" si="3">SUM(M13+N13+O13+P13+Q13+R13)</f>
        <v>7477.8267896479992</v>
      </c>
      <c r="T13" s="30"/>
      <c r="U13" s="83">
        <f t="shared" ref="U13:U15" si="4">L13-S13-V13</f>
        <v>7506.8744503519993</v>
      </c>
      <c r="V13" s="83">
        <f>E13</f>
        <v>385.5</v>
      </c>
      <c r="W13" s="34"/>
      <c r="X13" s="35"/>
      <c r="Y13" s="31"/>
    </row>
    <row r="14" spans="1:26" s="32" customFormat="1" ht="45" customHeight="1">
      <c r="A14" s="26" t="s">
        <v>31</v>
      </c>
      <c r="B14" s="36" t="s">
        <v>32</v>
      </c>
      <c r="C14" s="27">
        <v>20</v>
      </c>
      <c r="D14" s="83">
        <v>9039.17</v>
      </c>
      <c r="E14" s="83">
        <v>385.5</v>
      </c>
      <c r="F14" s="83">
        <v>286.55</v>
      </c>
      <c r="G14" s="83"/>
      <c r="H14" s="83"/>
      <c r="I14" s="83"/>
      <c r="J14" s="83">
        <f>'[3]IMPACTO PTC'!H6</f>
        <v>297.21999999999935</v>
      </c>
      <c r="K14" s="83"/>
      <c r="L14" s="83">
        <f>SUM(D14:K14)</f>
        <v>10008.439999999999</v>
      </c>
      <c r="M14" s="29">
        <f>IF('[3]Calculo ISR '!$CH$34&lt;0,0,'[3]Calculo ISR '!$CH$34)</f>
        <v>1508.2708079999998</v>
      </c>
      <c r="N14" s="30">
        <f t="shared" si="2"/>
        <v>949.11284999999998</v>
      </c>
      <c r="O14" s="30"/>
      <c r="P14" s="30"/>
      <c r="Q14" s="30"/>
      <c r="R14" s="30"/>
      <c r="S14" s="83">
        <f t="shared" si="3"/>
        <v>2457.3836579999997</v>
      </c>
      <c r="T14" s="30"/>
      <c r="U14" s="83">
        <f t="shared" si="4"/>
        <v>7165.5563419999989</v>
      </c>
      <c r="V14" s="83">
        <f>E14</f>
        <v>385.5</v>
      </c>
      <c r="W14" s="37"/>
      <c r="X14" s="35"/>
      <c r="Y14" s="31"/>
    </row>
    <row r="15" spans="1:26" s="32" customFormat="1" ht="45" customHeight="1">
      <c r="A15" s="26" t="s">
        <v>33</v>
      </c>
      <c r="B15" s="27" t="s">
        <v>34</v>
      </c>
      <c r="C15" s="27">
        <v>20</v>
      </c>
      <c r="D15" s="83">
        <v>9039.17</v>
      </c>
      <c r="E15" s="83">
        <v>385.5</v>
      </c>
      <c r="F15" s="83">
        <v>286.55</v>
      </c>
      <c r="G15" s="83"/>
      <c r="H15" s="83"/>
      <c r="I15" s="83"/>
      <c r="J15" s="83">
        <f>'[3]IMPACTO PTC'!H7</f>
        <v>297.21999999999935</v>
      </c>
      <c r="K15" s="83"/>
      <c r="L15" s="83">
        <f>SUM(D15:K15)</f>
        <v>10008.439999999999</v>
      </c>
      <c r="M15" s="29">
        <f>IF('[3]Calculo ISR '!$CI$34&lt;0,0,'[3]Calculo ISR '!$CI$34)</f>
        <v>1508.2708079999998</v>
      </c>
      <c r="N15" s="30">
        <f t="shared" si="2"/>
        <v>949.11284999999998</v>
      </c>
      <c r="O15" s="30"/>
      <c r="P15" s="30"/>
      <c r="Q15" s="30"/>
      <c r="R15" s="30"/>
      <c r="S15" s="83">
        <f t="shared" si="3"/>
        <v>2457.3836579999997</v>
      </c>
      <c r="T15" s="30"/>
      <c r="U15" s="83">
        <f t="shared" si="4"/>
        <v>7165.5563419999989</v>
      </c>
      <c r="V15" s="83">
        <f>E15</f>
        <v>385.5</v>
      </c>
      <c r="W15" s="34"/>
      <c r="X15" s="35"/>
      <c r="Y15" s="31"/>
    </row>
    <row r="16" spans="1:26" s="2" customFormat="1" ht="30" customHeight="1" thickBot="1">
      <c r="A16" s="38"/>
      <c r="B16" s="39" t="s">
        <v>35</v>
      </c>
      <c r="C16" s="40">
        <f t="shared" ref="C16:U16" si="5">SUM(C11:C15)</f>
        <v>100</v>
      </c>
      <c r="D16" s="85">
        <f t="shared" si="5"/>
        <v>39564.509999999995</v>
      </c>
      <c r="E16" s="85">
        <f t="shared" si="5"/>
        <v>1927.5</v>
      </c>
      <c r="F16" s="85">
        <f t="shared" si="5"/>
        <v>1277.45</v>
      </c>
      <c r="G16" s="85">
        <f t="shared" si="5"/>
        <v>0</v>
      </c>
      <c r="H16" s="85">
        <f t="shared" si="5"/>
        <v>373.40999999999997</v>
      </c>
      <c r="I16" s="85">
        <f t="shared" si="5"/>
        <v>0</v>
      </c>
      <c r="J16" s="85">
        <f t="shared" si="5"/>
        <v>10590.286856438353</v>
      </c>
      <c r="K16" s="85">
        <f t="shared" si="5"/>
        <v>1085</v>
      </c>
      <c r="L16" s="85">
        <f t="shared" si="5"/>
        <v>54818.156856438363</v>
      </c>
      <c r="M16" s="85">
        <f t="shared" si="5"/>
        <v>8701.8680926343004</v>
      </c>
      <c r="N16" s="85">
        <f t="shared" si="5"/>
        <v>4154.2735499999999</v>
      </c>
      <c r="O16" s="85">
        <f t="shared" si="5"/>
        <v>5759</v>
      </c>
      <c r="P16" s="85">
        <f t="shared" si="5"/>
        <v>62.234999999999999</v>
      </c>
      <c r="Q16" s="85">
        <f t="shared" si="5"/>
        <v>0</v>
      </c>
      <c r="R16" s="99">
        <f t="shared" si="5"/>
        <v>0</v>
      </c>
      <c r="S16" s="85">
        <f t="shared" si="5"/>
        <v>18677.376642634299</v>
      </c>
      <c r="T16" s="85">
        <f t="shared" si="5"/>
        <v>0</v>
      </c>
      <c r="U16" s="85">
        <f t="shared" si="5"/>
        <v>34213.28021380405</v>
      </c>
      <c r="V16" s="85">
        <f>SUM(V10:V15)</f>
        <v>1927.5</v>
      </c>
      <c r="W16" s="43"/>
      <c r="X16" s="44"/>
      <c r="Y16" s="45"/>
      <c r="Z16" s="46"/>
    </row>
    <row r="17" spans="1:28" s="64" customFormat="1" ht="4.5" customHeight="1">
      <c r="A17" s="59"/>
      <c r="B17" s="60"/>
      <c r="C17" s="6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>
        <f>O16+'[3]HT-ADMINISTRATIVOS FIRMA '!R45</f>
        <v>28292.81</v>
      </c>
      <c r="P17" s="90"/>
      <c r="Q17" s="90"/>
      <c r="R17" s="90"/>
      <c r="S17" s="90"/>
      <c r="T17" s="90"/>
      <c r="U17" s="90"/>
      <c r="V17" s="90"/>
      <c r="W17" s="62"/>
      <c r="X17" s="48"/>
      <c r="Y17" s="63"/>
    </row>
    <row r="18" spans="1:28" s="64" customFormat="1" ht="8.25" customHeight="1">
      <c r="A18" s="59"/>
      <c r="B18" s="60"/>
      <c r="C18" s="6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62"/>
      <c r="X18" s="48"/>
      <c r="Y18" s="48"/>
    </row>
    <row r="19" spans="1:28" s="2" customFormat="1" ht="15" customHeight="1">
      <c r="A19" s="1"/>
      <c r="B19" s="49" t="s">
        <v>36</v>
      </c>
      <c r="C19" s="49"/>
      <c r="D19" s="48"/>
      <c r="E19" s="96" t="s">
        <v>37</v>
      </c>
      <c r="G19" s="96"/>
      <c r="H19" s="96"/>
      <c r="I19" s="96"/>
      <c r="J19" s="96"/>
      <c r="K19" s="96"/>
      <c r="L19" s="96"/>
      <c r="M19" s="50"/>
      <c r="N19" s="51"/>
      <c r="O19" s="3"/>
      <c r="P19" s="3"/>
      <c r="Q19" s="3"/>
      <c r="R19" s="3"/>
      <c r="S19" s="3" t="s">
        <v>51</v>
      </c>
      <c r="T19" s="3"/>
      <c r="U19" s="3"/>
      <c r="V19" s="3"/>
      <c r="W19" s="3"/>
      <c r="Y19" s="46"/>
      <c r="AB19" s="3"/>
    </row>
    <row r="20" spans="1:28" s="2" customFormat="1" hidden="1">
      <c r="A20" s="1"/>
      <c r="B20" s="3"/>
      <c r="C20" s="3"/>
      <c r="F20" s="3"/>
      <c r="G20" s="3"/>
      <c r="H20" s="3"/>
      <c r="I20" s="3"/>
      <c r="J20" s="3"/>
      <c r="K20" s="3"/>
      <c r="L20" s="52"/>
      <c r="M20" s="52"/>
      <c r="N20" s="52"/>
      <c r="O20" s="3"/>
      <c r="P20" s="3"/>
      <c r="Q20" s="3"/>
      <c r="R20" s="3"/>
      <c r="S20" s="3"/>
      <c r="T20" s="3"/>
      <c r="U20" s="3"/>
      <c r="V20" s="3"/>
      <c r="W20" s="3"/>
      <c r="Y20" s="46"/>
      <c r="AB20" s="3"/>
    </row>
    <row r="21" spans="1:28" s="2" customFormat="1" hidden="1">
      <c r="A21" s="1"/>
      <c r="B21" s="3"/>
      <c r="C21" s="3"/>
      <c r="F21" s="3"/>
      <c r="G21" s="3"/>
      <c r="H21" s="3"/>
      <c r="I21" s="3"/>
      <c r="J21" s="3"/>
      <c r="K21" s="3"/>
      <c r="L21" s="52"/>
      <c r="M21" s="52"/>
      <c r="N21" s="52"/>
      <c r="O21" s="3"/>
      <c r="P21" s="3"/>
      <c r="Q21" s="3"/>
      <c r="R21" s="3"/>
      <c r="T21" s="3"/>
      <c r="V21" s="3"/>
      <c r="W21" s="3"/>
      <c r="Y21" s="46"/>
      <c r="AB21" s="3"/>
    </row>
    <row r="22" spans="1:28" s="2" customFormat="1" hidden="1">
      <c r="A22" s="1"/>
      <c r="B22" s="3"/>
      <c r="C22" s="3"/>
      <c r="F22" s="3"/>
      <c r="G22" s="3"/>
      <c r="H22" s="3"/>
      <c r="I22" s="3"/>
      <c r="J22" s="3"/>
      <c r="K22" s="3"/>
      <c r="M22" s="53"/>
      <c r="N22" s="53"/>
      <c r="O22" s="3"/>
      <c r="P22" s="44"/>
      <c r="Q22" s="3"/>
      <c r="R22" s="3"/>
      <c r="V22" s="3"/>
      <c r="W22" s="3"/>
      <c r="AB22" s="3"/>
    </row>
    <row r="23" spans="1:28" s="2" customFormat="1">
      <c r="A23" s="1"/>
      <c r="B23" s="49" t="s">
        <v>39</v>
      </c>
      <c r="C23" s="49"/>
      <c r="D23" s="46"/>
      <c r="E23" s="55" t="s">
        <v>40</v>
      </c>
      <c r="G23" s="55"/>
      <c r="H23" s="55"/>
      <c r="I23" s="55"/>
      <c r="J23" s="55"/>
      <c r="K23" s="55"/>
      <c r="M23" s="53"/>
      <c r="N23" s="50"/>
      <c r="O23" s="3"/>
      <c r="Q23" s="3"/>
      <c r="S23" s="100" t="s">
        <v>41</v>
      </c>
      <c r="U23" s="55"/>
      <c r="V23" s="55"/>
      <c r="W23" s="3"/>
      <c r="AB23" s="3"/>
    </row>
    <row r="24" spans="1:28" ht="12.75" customHeight="1">
      <c r="B24" s="56" t="s">
        <v>42</v>
      </c>
      <c r="C24" s="56"/>
      <c r="E24" s="55" t="s">
        <v>43</v>
      </c>
      <c r="G24" s="55"/>
      <c r="H24" s="55"/>
      <c r="I24" s="55"/>
      <c r="J24" s="55"/>
      <c r="K24" s="55"/>
      <c r="L24" s="55" t="s">
        <v>44</v>
      </c>
      <c r="M24" s="55"/>
      <c r="N24" s="53"/>
      <c r="S24" s="55"/>
      <c r="T24" s="55"/>
      <c r="U24" s="55"/>
      <c r="V24" s="55"/>
      <c r="X24" s="44"/>
    </row>
    <row r="25" spans="1:28">
      <c r="X25" s="44"/>
    </row>
    <row r="26" spans="1:28">
      <c r="O26" s="44"/>
      <c r="X26" s="44"/>
    </row>
    <row r="27" spans="1:28">
      <c r="X27" s="44"/>
    </row>
    <row r="28" spans="1:28">
      <c r="X28" s="44"/>
    </row>
    <row r="29" spans="1:28">
      <c r="L29" s="10"/>
      <c r="X29" s="44"/>
    </row>
    <row r="30" spans="1:28">
      <c r="X30" s="44"/>
    </row>
    <row r="31" spans="1:28">
      <c r="X31" s="44"/>
    </row>
    <row r="32" spans="1:28" s="57" customForma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58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s="58" customFormat="1">
      <c r="A36" s="1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s="58" customForma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s="58" customForma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1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s="58" customForma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5" spans="1:23">
      <c r="P45" s="44"/>
    </row>
  </sheetData>
  <mergeCells count="7">
    <mergeCell ref="W11:X11"/>
    <mergeCell ref="A9:A10"/>
    <mergeCell ref="B9:B10"/>
    <mergeCell ref="E9:L9"/>
    <mergeCell ref="M9:S9"/>
    <mergeCell ref="T9:V9"/>
    <mergeCell ref="W10:X10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Y45"/>
  <sheetViews>
    <sheetView topLeftCell="A3" zoomScale="80" zoomScaleNormal="80" zoomScaleSheetLayoutView="100" workbookViewId="0">
      <pane xSplit="2" ySplit="8" topLeftCell="C14" activePane="bottomRight" state="frozen"/>
      <selection activeCell="A3" sqref="A3"/>
      <selection pane="topRight" activeCell="C3" sqref="C3"/>
      <selection pane="bottomLeft" activeCell="A10" sqref="A10"/>
      <selection pane="bottomRight" activeCell="D31" sqref="D31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8" width="8.42578125" style="3" customWidth="1"/>
    <col min="9" max="9" width="12.42578125" style="3" customWidth="1"/>
    <col min="10" max="10" width="11" style="3" hidden="1" customWidth="1"/>
    <col min="11" max="11" width="10.85546875" style="3" hidden="1" customWidth="1"/>
    <col min="12" max="12" width="11.140625" style="3" hidden="1" customWidth="1"/>
    <col min="13" max="13" width="8.5703125" style="3" hidden="1" customWidth="1"/>
    <col min="14" max="14" width="5" style="3" hidden="1" customWidth="1"/>
    <col min="15" max="15" width="9.85546875" style="3" hidden="1" customWidth="1"/>
    <col min="16" max="16" width="11.140625" style="3" customWidth="1"/>
    <col min="17" max="17" width="8.28515625" style="3" customWidth="1"/>
    <col min="18" max="18" width="13.85546875" style="3" customWidth="1"/>
    <col min="19" max="19" width="10.5703125" style="3" hidden="1" customWidth="1"/>
    <col min="20" max="20" width="31" style="3" hidden="1" customWidth="1"/>
    <col min="21" max="21" width="12.28515625" style="3" hidden="1" customWidth="1"/>
    <col min="22" max="16384" width="11.42578125" style="3"/>
  </cols>
  <sheetData>
    <row r="2" spans="1:23">
      <c r="B2" s="2" t="s">
        <v>0</v>
      </c>
      <c r="C2" s="2"/>
    </row>
    <row r="3" spans="1:2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3">
      <c r="B5" s="4"/>
      <c r="C5" s="4"/>
      <c r="D5" s="4"/>
      <c r="E5" s="4"/>
      <c r="F5" s="4"/>
      <c r="G5" s="4"/>
      <c r="H5" s="4"/>
      <c r="I5" s="6"/>
      <c r="J5" s="4"/>
      <c r="K5" s="4"/>
      <c r="L5" s="4"/>
      <c r="M5" s="4"/>
      <c r="N5" s="4"/>
      <c r="O5" s="4"/>
      <c r="P5" s="4"/>
      <c r="Q5" s="4"/>
      <c r="R5" s="4"/>
    </row>
    <row r="6" spans="1:23">
      <c r="B6" s="4"/>
      <c r="C6" s="4"/>
      <c r="D6" s="5">
        <v>10.95</v>
      </c>
      <c r="E6" s="5"/>
      <c r="F6" s="4"/>
      <c r="G6" s="4"/>
      <c r="H6" s="4"/>
      <c r="I6" s="4"/>
      <c r="J6" s="4"/>
      <c r="K6" s="68">
        <v>0.105</v>
      </c>
      <c r="L6" s="64"/>
      <c r="M6" s="64"/>
      <c r="N6" s="69">
        <v>0.01</v>
      </c>
      <c r="O6" s="64"/>
      <c r="P6" s="4"/>
      <c r="Q6" s="4"/>
      <c r="R6" s="4"/>
    </row>
    <row r="7" spans="1:23">
      <c r="B7" s="4"/>
      <c r="C7" s="4"/>
      <c r="D7" s="10" t="s">
        <v>56</v>
      </c>
      <c r="F7" s="4"/>
      <c r="G7" s="4"/>
      <c r="H7" s="4"/>
      <c r="I7" s="4"/>
      <c r="J7" s="4"/>
      <c r="K7" s="68"/>
      <c r="L7" s="64"/>
      <c r="M7" s="64"/>
      <c r="N7" s="69"/>
      <c r="O7" s="64"/>
      <c r="P7" s="4"/>
      <c r="Q7" s="4"/>
      <c r="R7" s="4"/>
    </row>
    <row r="8" spans="1:23" ht="13.5" thickBot="1">
      <c r="A8" s="9" t="s">
        <v>0</v>
      </c>
      <c r="D8" s="65">
        <v>0.02</v>
      </c>
      <c r="E8" s="66">
        <v>0.04</v>
      </c>
      <c r="F8" s="67">
        <v>0.06</v>
      </c>
      <c r="G8" s="64"/>
      <c r="H8" s="64"/>
      <c r="J8" s="4"/>
      <c r="K8" s="4"/>
      <c r="L8" s="4"/>
      <c r="M8" s="4"/>
      <c r="N8" s="4"/>
      <c r="O8" s="4"/>
      <c r="P8" s="4"/>
      <c r="Q8" s="4"/>
      <c r="R8" s="4"/>
    </row>
    <row r="9" spans="1:23" ht="15.75" customHeight="1" thickBot="1">
      <c r="A9" s="107" t="s">
        <v>2</v>
      </c>
      <c r="B9" s="109" t="s">
        <v>3</v>
      </c>
      <c r="C9" s="11"/>
      <c r="D9" s="12"/>
      <c r="E9" s="111" t="s">
        <v>4</v>
      </c>
      <c r="F9" s="112"/>
      <c r="G9" s="112"/>
      <c r="H9" s="113"/>
      <c r="I9" s="114"/>
      <c r="J9" s="115" t="s">
        <v>5</v>
      </c>
      <c r="K9" s="116"/>
      <c r="L9" s="116"/>
      <c r="M9" s="116"/>
      <c r="N9" s="116"/>
      <c r="O9" s="116"/>
      <c r="P9" s="116"/>
      <c r="Q9" s="117" t="s">
        <v>6</v>
      </c>
      <c r="R9" s="117"/>
      <c r="S9" s="117"/>
    </row>
    <row r="10" spans="1:23" s="25" customFormat="1" ht="72">
      <c r="A10" s="108"/>
      <c r="B10" s="110"/>
      <c r="C10" s="13" t="s">
        <v>7</v>
      </c>
      <c r="D10" s="14" t="s">
        <v>8</v>
      </c>
      <c r="E10" s="15" t="s">
        <v>9</v>
      </c>
      <c r="F10" s="15" t="s">
        <v>10</v>
      </c>
      <c r="G10" s="16" t="s">
        <v>11</v>
      </c>
      <c r="H10" s="17" t="s">
        <v>12</v>
      </c>
      <c r="I10" s="18" t="s">
        <v>13</v>
      </c>
      <c r="J10" s="19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19</v>
      </c>
      <c r="P10" s="20" t="s">
        <v>20</v>
      </c>
      <c r="Q10" s="21" t="s">
        <v>21</v>
      </c>
      <c r="R10" s="22" t="s">
        <v>22</v>
      </c>
      <c r="S10" s="23" t="s">
        <v>23</v>
      </c>
      <c r="T10" s="118" t="s">
        <v>24</v>
      </c>
      <c r="U10" s="119"/>
      <c r="V10" s="24"/>
    </row>
    <row r="11" spans="1:23" s="32" customFormat="1" ht="45" customHeight="1">
      <c r="A11" s="26" t="s">
        <v>25</v>
      </c>
      <c r="B11" s="27" t="s">
        <v>26</v>
      </c>
      <c r="C11" s="27">
        <v>20</v>
      </c>
      <c r="D11" s="28">
        <v>6223.5</v>
      </c>
      <c r="E11" s="28">
        <v>385.5</v>
      </c>
      <c r="F11" s="28">
        <v>208.9</v>
      </c>
      <c r="G11" s="28">
        <v>0</v>
      </c>
      <c r="H11" s="28">
        <f>D11*F8</f>
        <v>373.40999999999997</v>
      </c>
      <c r="I11" s="28">
        <f>SUM(D11:H11)</f>
        <v>7191.3099999999995</v>
      </c>
      <c r="J11" s="29">
        <f>'[4]Calculo ISR '!BD34</f>
        <v>906.53183999999999</v>
      </c>
      <c r="K11" s="30">
        <f>D11*K$6</f>
        <v>653.46749999999997</v>
      </c>
      <c r="L11" s="30">
        <v>1986</v>
      </c>
      <c r="M11" s="30">
        <f>D11*N6</f>
        <v>62.234999999999999</v>
      </c>
      <c r="N11" s="30">
        <f>'[3]HT-DOCENTE'!R10</f>
        <v>0</v>
      </c>
      <c r="O11" s="30"/>
      <c r="P11" s="28">
        <f t="shared" ref="P11" si="0">J11+K11+L11+M11+O11+N11</f>
        <v>3608.23434</v>
      </c>
      <c r="Q11" s="30">
        <f>IF('[3]Calculo ISR '!$BC$34&gt;0,0,('[3]Calculo ISR '!$BC$34)*-1)</f>
        <v>0</v>
      </c>
      <c r="R11" s="28">
        <f>I11-P11-S11</f>
        <v>3197.5756599999995</v>
      </c>
      <c r="S11" s="28">
        <f t="shared" ref="S11" si="1">E11</f>
        <v>385.5</v>
      </c>
      <c r="T11" s="106"/>
      <c r="U11" s="106"/>
      <c r="V11" s="31"/>
    </row>
    <row r="12" spans="1:23" s="32" customFormat="1" ht="45" customHeight="1">
      <c r="A12" s="26" t="s">
        <v>27</v>
      </c>
      <c r="B12" s="33" t="s">
        <v>28</v>
      </c>
      <c r="C12" s="27">
        <v>20</v>
      </c>
      <c r="D12" s="28">
        <v>6223.5</v>
      </c>
      <c r="E12" s="28">
        <v>385.5</v>
      </c>
      <c r="F12" s="28">
        <v>208.9</v>
      </c>
      <c r="G12" s="28">
        <v>0</v>
      </c>
      <c r="H12" s="28"/>
      <c r="I12" s="28">
        <f>SUM(D12:H12)</f>
        <v>6817.9</v>
      </c>
      <c r="J12" s="29">
        <f>'[4]Calculo ISR '!CI34</f>
        <v>826.77146400000004</v>
      </c>
      <c r="K12" s="30">
        <f t="shared" ref="K12:K15" si="2">D12*K$6</f>
        <v>653.46749999999997</v>
      </c>
      <c r="L12" s="30"/>
      <c r="M12" s="30"/>
      <c r="N12" s="30"/>
      <c r="O12" s="30"/>
      <c r="P12" s="28">
        <f>SUM(J12+K12+L12+M12+N12+O12)</f>
        <v>1480.2389640000001</v>
      </c>
      <c r="Q12" s="30"/>
      <c r="R12" s="28">
        <f>I12-P12-S12</f>
        <v>4952.1610359999995</v>
      </c>
      <c r="S12" s="28">
        <f>E12</f>
        <v>385.5</v>
      </c>
      <c r="T12" s="34"/>
      <c r="U12" s="35"/>
      <c r="V12" s="31"/>
    </row>
    <row r="13" spans="1:23" s="32" customFormat="1" ht="45" customHeight="1">
      <c r="A13" s="32" t="s">
        <v>29</v>
      </c>
      <c r="B13" s="27" t="s">
        <v>30</v>
      </c>
      <c r="C13" s="27">
        <v>20</v>
      </c>
      <c r="D13" s="28">
        <v>9039.17</v>
      </c>
      <c r="E13" s="28">
        <v>385.5</v>
      </c>
      <c r="F13" s="28">
        <v>286.55</v>
      </c>
      <c r="G13" s="28"/>
      <c r="H13" s="28"/>
      <c r="I13" s="28">
        <f>SUM(D13:H13)</f>
        <v>9711.2199999999993</v>
      </c>
      <c r="J13" s="29">
        <f>'[4]Calculo ISR '!AT34</f>
        <v>1444.7846159999999</v>
      </c>
      <c r="K13" s="30">
        <f t="shared" si="2"/>
        <v>949.11284999999998</v>
      </c>
      <c r="L13" s="30">
        <v>3773</v>
      </c>
      <c r="M13" s="30"/>
      <c r="N13" s="30"/>
      <c r="O13" s="30"/>
      <c r="P13" s="28">
        <f t="shared" ref="P13:P15" si="3">SUM(J13+K13+L13+M13+N13+O13)</f>
        <v>6166.8974660000003</v>
      </c>
      <c r="Q13" s="30"/>
      <c r="R13" s="28">
        <f t="shared" ref="R13:R15" si="4">I13-P13-S13</f>
        <v>3158.822533999999</v>
      </c>
      <c r="S13" s="28">
        <f>E13</f>
        <v>385.5</v>
      </c>
      <c r="T13" s="34"/>
      <c r="U13" s="35"/>
      <c r="V13" s="31"/>
    </row>
    <row r="14" spans="1:23" s="32" customFormat="1" ht="45" customHeight="1">
      <c r="A14" s="26" t="s">
        <v>31</v>
      </c>
      <c r="B14" s="36" t="s">
        <v>32</v>
      </c>
      <c r="C14" s="27">
        <v>20</v>
      </c>
      <c r="D14" s="28">
        <v>9039.17</v>
      </c>
      <c r="E14" s="28">
        <v>385.5</v>
      </c>
      <c r="F14" s="28">
        <v>286.55</v>
      </c>
      <c r="G14" s="28"/>
      <c r="H14" s="28"/>
      <c r="I14" s="28">
        <f>SUM(D14:H14)</f>
        <v>9711.2199999999993</v>
      </c>
      <c r="J14" s="29">
        <f>'[4]Calculo ISR '!CJ34</f>
        <v>1444.7846159999999</v>
      </c>
      <c r="K14" s="30">
        <f t="shared" si="2"/>
        <v>949.11284999999998</v>
      </c>
      <c r="L14" s="30"/>
      <c r="M14" s="30"/>
      <c r="N14" s="30"/>
      <c r="O14" s="30"/>
      <c r="P14" s="28">
        <f t="shared" si="3"/>
        <v>2393.8974659999999</v>
      </c>
      <c r="Q14" s="30"/>
      <c r="R14" s="28">
        <f t="shared" si="4"/>
        <v>6931.822533999999</v>
      </c>
      <c r="S14" s="28">
        <f>E14</f>
        <v>385.5</v>
      </c>
      <c r="T14" s="37"/>
      <c r="U14" s="35"/>
      <c r="V14" s="31"/>
    </row>
    <row r="15" spans="1:23" s="32" customFormat="1" ht="45" customHeight="1">
      <c r="A15" s="26" t="s">
        <v>33</v>
      </c>
      <c r="B15" s="27" t="s">
        <v>34</v>
      </c>
      <c r="C15" s="27">
        <v>20</v>
      </c>
      <c r="D15" s="28">
        <v>9039.17</v>
      </c>
      <c r="E15" s="28">
        <v>385.5</v>
      </c>
      <c r="F15" s="28">
        <v>286.55</v>
      </c>
      <c r="G15" s="28"/>
      <c r="H15" s="28"/>
      <c r="I15" s="28">
        <f>SUM(D15:H15)</f>
        <v>9711.2199999999993</v>
      </c>
      <c r="J15" s="29">
        <f>'[4]Calculo ISR '!CK34</f>
        <v>1444.7846159999999</v>
      </c>
      <c r="K15" s="30">
        <f t="shared" si="2"/>
        <v>949.11284999999998</v>
      </c>
      <c r="L15" s="30"/>
      <c r="M15" s="30"/>
      <c r="N15" s="30"/>
      <c r="O15" s="30"/>
      <c r="P15" s="28">
        <f t="shared" si="3"/>
        <v>2393.8974659999999</v>
      </c>
      <c r="Q15" s="30"/>
      <c r="R15" s="28">
        <f t="shared" si="4"/>
        <v>6931.822533999999</v>
      </c>
      <c r="S15" s="28">
        <f>E15</f>
        <v>385.5</v>
      </c>
      <c r="T15" s="34"/>
      <c r="U15" s="35"/>
      <c r="V15" s="31"/>
    </row>
    <row r="16" spans="1:23" s="2" customFormat="1" ht="30" customHeight="1" thickBot="1">
      <c r="A16" s="38"/>
      <c r="B16" s="39" t="s">
        <v>35</v>
      </c>
      <c r="C16" s="40">
        <f t="shared" ref="C16:R16" si="5">SUM(C11:C15)</f>
        <v>100</v>
      </c>
      <c r="D16" s="41">
        <f t="shared" si="5"/>
        <v>39564.509999999995</v>
      </c>
      <c r="E16" s="41">
        <f t="shared" si="5"/>
        <v>1927.5</v>
      </c>
      <c r="F16" s="41">
        <f t="shared" si="5"/>
        <v>1277.45</v>
      </c>
      <c r="G16" s="41">
        <f t="shared" si="5"/>
        <v>0</v>
      </c>
      <c r="H16" s="41">
        <f t="shared" si="5"/>
        <v>373.40999999999997</v>
      </c>
      <c r="I16" s="41">
        <f t="shared" si="5"/>
        <v>43142.87</v>
      </c>
      <c r="J16" s="41">
        <f t="shared" si="5"/>
        <v>6067.6571519999998</v>
      </c>
      <c r="K16" s="41">
        <f t="shared" si="5"/>
        <v>4154.2735499999999</v>
      </c>
      <c r="L16" s="41">
        <f t="shared" si="5"/>
        <v>5759</v>
      </c>
      <c r="M16" s="41">
        <f t="shared" si="5"/>
        <v>62.234999999999999</v>
      </c>
      <c r="N16" s="41">
        <f t="shared" si="5"/>
        <v>0</v>
      </c>
      <c r="O16" s="42">
        <f t="shared" si="5"/>
        <v>0</v>
      </c>
      <c r="P16" s="41">
        <f t="shared" si="5"/>
        <v>16043.165702000002</v>
      </c>
      <c r="Q16" s="41">
        <f t="shared" si="5"/>
        <v>0</v>
      </c>
      <c r="R16" s="41">
        <f t="shared" si="5"/>
        <v>25172.204297999997</v>
      </c>
      <c r="S16" s="41">
        <f>SUM(S10:S15)</f>
        <v>1927.5</v>
      </c>
      <c r="T16" s="43"/>
      <c r="U16" s="44"/>
      <c r="V16" s="45"/>
      <c r="W16" s="46"/>
    </row>
    <row r="17" spans="1:25" s="4" customFormat="1" ht="4.5" customHeight="1">
      <c r="A17" s="101"/>
      <c r="B17" s="102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4"/>
      <c r="U17" s="6"/>
      <c r="V17" s="105"/>
    </row>
    <row r="18" spans="1:25" s="4" customFormat="1" ht="4.5" customHeight="1">
      <c r="A18" s="101"/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4"/>
      <c r="U18" s="6"/>
      <c r="V18" s="6"/>
    </row>
    <row r="19" spans="1:25" s="2" customFormat="1" ht="15" customHeight="1">
      <c r="A19" s="1"/>
      <c r="B19" s="49" t="s">
        <v>36</v>
      </c>
      <c r="C19" s="49"/>
      <c r="D19" s="48"/>
      <c r="E19" s="96" t="s">
        <v>37</v>
      </c>
      <c r="G19" s="96"/>
      <c r="H19" s="96"/>
      <c r="I19" s="96"/>
      <c r="J19" s="50"/>
      <c r="K19" s="51"/>
      <c r="L19" s="3"/>
      <c r="M19" s="3"/>
      <c r="N19" s="3"/>
      <c r="O19" s="3"/>
      <c r="P19" s="3" t="s">
        <v>51</v>
      </c>
      <c r="Q19" s="3"/>
      <c r="R19" s="3"/>
      <c r="S19" s="3"/>
      <c r="T19" s="3"/>
      <c r="V19" s="46"/>
      <c r="Y19" s="3"/>
    </row>
    <row r="20" spans="1:25" s="2" customFormat="1" hidden="1">
      <c r="A20" s="1"/>
      <c r="B20" s="3"/>
      <c r="C20" s="3"/>
      <c r="F20" s="3"/>
      <c r="G20" s="3"/>
      <c r="H20" s="3"/>
      <c r="I20" s="52"/>
      <c r="J20" s="52"/>
      <c r="K20" s="52"/>
      <c r="L20" s="3"/>
      <c r="M20" s="3"/>
      <c r="N20" s="3"/>
      <c r="O20" s="3"/>
      <c r="P20" s="3"/>
      <c r="Q20" s="3"/>
      <c r="R20" s="3"/>
      <c r="S20" s="3"/>
      <c r="T20" s="3"/>
      <c r="V20" s="46"/>
      <c r="Y20" s="3"/>
    </row>
    <row r="21" spans="1:25" s="2" customFormat="1" hidden="1">
      <c r="A21" s="1"/>
      <c r="B21" s="3"/>
      <c r="C21" s="3"/>
      <c r="F21" s="3"/>
      <c r="G21" s="3"/>
      <c r="H21" s="3"/>
      <c r="I21" s="52"/>
      <c r="J21" s="52"/>
      <c r="K21" s="52"/>
      <c r="L21" s="3"/>
      <c r="M21" s="3"/>
      <c r="N21" s="3"/>
      <c r="O21" s="3"/>
      <c r="P21" s="3"/>
      <c r="Q21" s="3"/>
      <c r="R21" s="3"/>
      <c r="S21" s="3"/>
      <c r="T21" s="3"/>
      <c r="V21" s="46"/>
      <c r="Y21" s="3"/>
    </row>
    <row r="22" spans="1:25" s="2" customFormat="1" hidden="1">
      <c r="A22" s="1"/>
      <c r="B22" s="3"/>
      <c r="C22" s="3"/>
      <c r="F22" s="3"/>
      <c r="G22" s="3"/>
      <c r="H22" s="3"/>
      <c r="I22" s="53"/>
      <c r="J22" s="53"/>
      <c r="K22" s="53"/>
      <c r="L22" s="3"/>
      <c r="M22" s="44"/>
      <c r="N22" s="3"/>
      <c r="O22" s="3"/>
      <c r="P22" s="3"/>
      <c r="Q22" s="3"/>
      <c r="R22" s="3"/>
      <c r="S22" s="3"/>
      <c r="T22" s="3"/>
      <c r="Y22" s="3"/>
    </row>
    <row r="23" spans="1:25" s="2" customFormat="1">
      <c r="A23" s="1"/>
      <c r="B23" s="49" t="s">
        <v>39</v>
      </c>
      <c r="C23" s="49"/>
      <c r="D23" s="46"/>
      <c r="E23" s="55" t="s">
        <v>40</v>
      </c>
      <c r="G23" s="55"/>
      <c r="H23" s="55"/>
      <c r="I23" s="55"/>
      <c r="J23" s="53"/>
      <c r="K23" s="50"/>
      <c r="L23" s="3"/>
      <c r="M23" s="3"/>
      <c r="N23" s="3"/>
      <c r="P23" s="54" t="s">
        <v>41</v>
      </c>
      <c r="Q23" s="55"/>
      <c r="R23" s="55"/>
      <c r="S23" s="55"/>
      <c r="T23" s="3"/>
      <c r="Y23" s="3"/>
    </row>
    <row r="24" spans="1:25" ht="12.75" customHeight="1">
      <c r="B24" s="56" t="s">
        <v>42</v>
      </c>
      <c r="C24" s="56"/>
      <c r="E24" s="55" t="s">
        <v>43</v>
      </c>
      <c r="G24" s="55"/>
      <c r="H24" s="55"/>
      <c r="I24" s="55"/>
      <c r="J24" s="55"/>
      <c r="K24" s="53"/>
      <c r="P24" s="55" t="s">
        <v>44</v>
      </c>
      <c r="Q24" s="55"/>
      <c r="R24" s="55"/>
      <c r="S24" s="55"/>
      <c r="U24" s="44"/>
    </row>
    <row r="25" spans="1:25">
      <c r="U25" s="44"/>
    </row>
    <row r="26" spans="1:25">
      <c r="L26" s="44"/>
      <c r="U26" s="44"/>
    </row>
    <row r="27" spans="1:25">
      <c r="U27" s="44"/>
    </row>
    <row r="28" spans="1:25">
      <c r="U28" s="44"/>
    </row>
    <row r="29" spans="1:25">
      <c r="I29" s="10"/>
      <c r="U29" s="44"/>
    </row>
    <row r="30" spans="1:25">
      <c r="U30" s="44"/>
    </row>
    <row r="31" spans="1:25">
      <c r="U31" s="44"/>
    </row>
    <row r="32" spans="1:25" s="57" customForma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58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58" customFormat="1">
      <c r="A36" s="1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58" customForma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58" customFormat="1">
      <c r="A39" s="1"/>
      <c r="B39" s="3"/>
      <c r="C39" s="3"/>
      <c r="D39" s="3"/>
      <c r="E39" s="3"/>
      <c r="F39" s="3"/>
      <c r="G39" s="3"/>
      <c r="H39" s="3"/>
      <c r="I39" s="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58" customForma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5" spans="1:20">
      <c r="M45" s="44"/>
    </row>
  </sheetData>
  <mergeCells count="7">
    <mergeCell ref="T11:U11"/>
    <mergeCell ref="A9:A10"/>
    <mergeCell ref="B9:B10"/>
    <mergeCell ref="E9:I9"/>
    <mergeCell ref="J9:P9"/>
    <mergeCell ref="Q9:S9"/>
    <mergeCell ref="T10:U10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Y45"/>
  <sheetViews>
    <sheetView topLeftCell="A3" zoomScale="80" zoomScaleNormal="80" zoomScaleSheetLayoutView="100" workbookViewId="0">
      <pane xSplit="2" ySplit="8" topLeftCell="C14" activePane="bottomRight" state="frozen"/>
      <selection activeCell="A3" sqref="A3"/>
      <selection pane="topRight" activeCell="C3" sqref="C3"/>
      <selection pane="bottomLeft" activeCell="A10" sqref="A10"/>
      <selection pane="bottomRight" activeCell="B27" sqref="B27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8" width="8.42578125" style="3" customWidth="1"/>
    <col min="9" max="9" width="12.42578125" style="3" customWidth="1"/>
    <col min="10" max="10" width="11" style="3" hidden="1" customWidth="1"/>
    <col min="11" max="11" width="10.85546875" style="3" hidden="1" customWidth="1"/>
    <col min="12" max="12" width="11.140625" style="3" hidden="1" customWidth="1"/>
    <col min="13" max="13" width="8.5703125" style="3" hidden="1" customWidth="1"/>
    <col min="14" max="14" width="5" style="3" hidden="1" customWidth="1"/>
    <col min="15" max="15" width="9.85546875" style="3" hidden="1" customWidth="1"/>
    <col min="16" max="16" width="11.140625" style="3" customWidth="1"/>
    <col min="17" max="17" width="8.28515625" style="3" customWidth="1"/>
    <col min="18" max="18" width="13.85546875" style="3" customWidth="1"/>
    <col min="19" max="19" width="10.5703125" style="3" hidden="1" customWidth="1"/>
    <col min="20" max="20" width="31" style="3" hidden="1" customWidth="1"/>
    <col min="21" max="21" width="12.28515625" style="3" hidden="1" customWidth="1"/>
    <col min="22" max="16384" width="11.42578125" style="3"/>
  </cols>
  <sheetData>
    <row r="2" spans="1:23">
      <c r="B2" s="2" t="s">
        <v>0</v>
      </c>
      <c r="C2" s="2"/>
    </row>
    <row r="3" spans="1:2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3" s="64" customFormat="1">
      <c r="A4" s="70"/>
    </row>
    <row r="5" spans="1:23" s="64" customFormat="1">
      <c r="A5" s="70"/>
      <c r="I5" s="48"/>
    </row>
    <row r="6" spans="1:23" s="64" customFormat="1">
      <c r="A6" s="70"/>
      <c r="D6" s="70">
        <v>10.95</v>
      </c>
      <c r="E6" s="70"/>
      <c r="K6" s="68">
        <v>0.105</v>
      </c>
      <c r="N6" s="69">
        <v>0.01</v>
      </c>
    </row>
    <row r="7" spans="1:23" s="64" customFormat="1">
      <c r="A7" s="70"/>
      <c r="D7" s="70"/>
      <c r="E7" s="10" t="s">
        <v>57</v>
      </c>
      <c r="K7" s="68"/>
      <c r="N7" s="69"/>
    </row>
    <row r="8" spans="1:23" ht="13.5" thickBot="1">
      <c r="A8" s="9" t="s">
        <v>0</v>
      </c>
      <c r="D8" s="65">
        <v>0.02</v>
      </c>
      <c r="E8" s="66">
        <v>0.04</v>
      </c>
      <c r="F8" s="67">
        <v>0.06</v>
      </c>
      <c r="G8" s="64"/>
      <c r="H8" s="64"/>
      <c r="J8" s="4"/>
      <c r="K8" s="4"/>
      <c r="L8" s="4"/>
      <c r="M8" s="4"/>
      <c r="N8" s="4"/>
      <c r="O8" s="4"/>
      <c r="P8" s="4"/>
      <c r="Q8" s="4"/>
      <c r="R8" s="4"/>
    </row>
    <row r="9" spans="1:23" ht="15.75" customHeight="1" thickBot="1">
      <c r="A9" s="107" t="s">
        <v>2</v>
      </c>
      <c r="B9" s="109" t="s">
        <v>3</v>
      </c>
      <c r="C9" s="11"/>
      <c r="D9" s="12"/>
      <c r="E9" s="111" t="s">
        <v>4</v>
      </c>
      <c r="F9" s="112"/>
      <c r="G9" s="112"/>
      <c r="H9" s="113"/>
      <c r="I9" s="114"/>
      <c r="J9" s="115" t="s">
        <v>5</v>
      </c>
      <c r="K9" s="116"/>
      <c r="L9" s="116"/>
      <c r="M9" s="116"/>
      <c r="N9" s="116"/>
      <c r="O9" s="116"/>
      <c r="P9" s="116"/>
      <c r="Q9" s="117" t="s">
        <v>6</v>
      </c>
      <c r="R9" s="117"/>
      <c r="S9" s="117"/>
    </row>
    <row r="10" spans="1:23" s="25" customFormat="1" ht="72">
      <c r="A10" s="108"/>
      <c r="B10" s="110"/>
      <c r="C10" s="13" t="s">
        <v>7</v>
      </c>
      <c r="D10" s="14" t="s">
        <v>8</v>
      </c>
      <c r="E10" s="15" t="s">
        <v>9</v>
      </c>
      <c r="F10" s="15" t="s">
        <v>10</v>
      </c>
      <c r="G10" s="16" t="s">
        <v>11</v>
      </c>
      <c r="H10" s="17" t="s">
        <v>12</v>
      </c>
      <c r="I10" s="18" t="s">
        <v>13</v>
      </c>
      <c r="J10" s="19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19</v>
      </c>
      <c r="P10" s="20" t="s">
        <v>20</v>
      </c>
      <c r="Q10" s="21" t="s">
        <v>21</v>
      </c>
      <c r="R10" s="22" t="s">
        <v>22</v>
      </c>
      <c r="S10" s="23" t="s">
        <v>23</v>
      </c>
      <c r="T10" s="118" t="s">
        <v>24</v>
      </c>
      <c r="U10" s="119"/>
      <c r="V10" s="24"/>
    </row>
    <row r="11" spans="1:23" s="32" customFormat="1" ht="45" customHeight="1">
      <c r="A11" s="26" t="s">
        <v>25</v>
      </c>
      <c r="B11" s="27" t="s">
        <v>26</v>
      </c>
      <c r="C11" s="27">
        <v>20</v>
      </c>
      <c r="D11" s="28">
        <v>6223.5</v>
      </c>
      <c r="E11" s="28">
        <v>385.5</v>
      </c>
      <c r="F11" s="28">
        <v>208.9</v>
      </c>
      <c r="G11" s="28">
        <v>0</v>
      </c>
      <c r="H11" s="28">
        <f>D11*F8</f>
        <v>373.40999999999997</v>
      </c>
      <c r="I11" s="28">
        <f>SUM(D11:H11)</f>
        <v>7191.3099999999995</v>
      </c>
      <c r="J11" s="29">
        <f>'[5]Calculo ISR '!BD34</f>
        <v>906.53183999999999</v>
      </c>
      <c r="K11" s="30">
        <f>D11*K$6</f>
        <v>653.46749999999997</v>
      </c>
      <c r="L11" s="30">
        <v>1986</v>
      </c>
      <c r="M11" s="30">
        <f>D11*N6</f>
        <v>62.234999999999999</v>
      </c>
      <c r="N11" s="30">
        <f>'[3]HT-DOCENTE'!R10</f>
        <v>0</v>
      </c>
      <c r="O11" s="30"/>
      <c r="P11" s="28">
        <f t="shared" ref="P11" si="0">J11+K11+L11+M11+O11+N11</f>
        <v>3608.23434</v>
      </c>
      <c r="Q11" s="30">
        <f>IF('[3]Calculo ISR '!$BC$34&gt;0,0,('[3]Calculo ISR '!$BC$34)*-1)</f>
        <v>0</v>
      </c>
      <c r="R11" s="28">
        <f>I11-P11-S11</f>
        <v>3197.5756599999995</v>
      </c>
      <c r="S11" s="28">
        <f t="shared" ref="S11" si="1">E11</f>
        <v>385.5</v>
      </c>
      <c r="T11" s="106"/>
      <c r="U11" s="106"/>
      <c r="V11" s="31"/>
    </row>
    <row r="12" spans="1:23" s="32" customFormat="1" ht="45" customHeight="1">
      <c r="A12" s="26" t="s">
        <v>27</v>
      </c>
      <c r="B12" s="33" t="s">
        <v>28</v>
      </c>
      <c r="C12" s="27">
        <v>20</v>
      </c>
      <c r="D12" s="28">
        <v>6223.5</v>
      </c>
      <c r="E12" s="28">
        <v>385.5</v>
      </c>
      <c r="F12" s="28">
        <v>208.9</v>
      </c>
      <c r="G12" s="28">
        <v>0</v>
      </c>
      <c r="H12" s="28"/>
      <c r="I12" s="28">
        <f>SUM(D12:H12)</f>
        <v>6817.9</v>
      </c>
      <c r="J12" s="29">
        <f>'[5]Calculo ISR '!CI34</f>
        <v>826.77146400000004</v>
      </c>
      <c r="K12" s="30">
        <f t="shared" ref="K12:K15" si="2">D12*K$6</f>
        <v>653.46749999999997</v>
      </c>
      <c r="L12" s="30"/>
      <c r="M12" s="30"/>
      <c r="N12" s="30"/>
      <c r="O12" s="30"/>
      <c r="P12" s="28">
        <f>SUM(J12+K12+L12+M12+N12+O12)</f>
        <v>1480.2389640000001</v>
      </c>
      <c r="Q12" s="30"/>
      <c r="R12" s="28">
        <f>I12-P12-S12</f>
        <v>4952.1610359999995</v>
      </c>
      <c r="S12" s="28">
        <f>E12</f>
        <v>385.5</v>
      </c>
      <c r="T12" s="34"/>
      <c r="U12" s="35"/>
      <c r="V12" s="31"/>
    </row>
    <row r="13" spans="1:23" s="32" customFormat="1" ht="45" customHeight="1">
      <c r="A13" s="32" t="s">
        <v>29</v>
      </c>
      <c r="B13" s="27" t="s">
        <v>30</v>
      </c>
      <c r="C13" s="27">
        <v>20</v>
      </c>
      <c r="D13" s="28">
        <v>9039.17</v>
      </c>
      <c r="E13" s="28">
        <v>385.5</v>
      </c>
      <c r="F13" s="28">
        <v>286.55</v>
      </c>
      <c r="G13" s="28"/>
      <c r="H13" s="28"/>
      <c r="I13" s="28">
        <f>SUM(D13:H13)</f>
        <v>9711.2199999999993</v>
      </c>
      <c r="J13" s="29">
        <f>'[5]Calculo ISR '!AT34</f>
        <v>1444.7846159999999</v>
      </c>
      <c r="K13" s="30">
        <f t="shared" si="2"/>
        <v>949.11284999999998</v>
      </c>
      <c r="L13" s="30">
        <v>3773</v>
      </c>
      <c r="M13" s="30"/>
      <c r="N13" s="30"/>
      <c r="O13" s="30"/>
      <c r="P13" s="28">
        <f t="shared" ref="P13:P15" si="3">SUM(J13+K13+L13+M13+N13+O13)</f>
        <v>6166.8974660000003</v>
      </c>
      <c r="Q13" s="30"/>
      <c r="R13" s="28">
        <f t="shared" ref="R13:R15" si="4">I13-P13-S13</f>
        <v>3158.822533999999</v>
      </c>
      <c r="S13" s="28">
        <f>E13</f>
        <v>385.5</v>
      </c>
      <c r="T13" s="34"/>
      <c r="U13" s="35"/>
      <c r="V13" s="31"/>
    </row>
    <row r="14" spans="1:23" s="32" customFormat="1" ht="45" customHeight="1">
      <c r="A14" s="26" t="s">
        <v>31</v>
      </c>
      <c r="B14" s="36" t="s">
        <v>32</v>
      </c>
      <c r="C14" s="27">
        <v>20</v>
      </c>
      <c r="D14" s="28">
        <v>9039.17</v>
      </c>
      <c r="E14" s="28">
        <v>385.5</v>
      </c>
      <c r="F14" s="28">
        <v>286.55</v>
      </c>
      <c r="G14" s="28"/>
      <c r="H14" s="28"/>
      <c r="I14" s="28">
        <f>SUM(D14:H14)</f>
        <v>9711.2199999999993</v>
      </c>
      <c r="J14" s="29">
        <f>'[5]Calculo ISR '!CJ34</f>
        <v>1444.7846159999999</v>
      </c>
      <c r="K14" s="30">
        <f t="shared" si="2"/>
        <v>949.11284999999998</v>
      </c>
      <c r="L14" s="30"/>
      <c r="M14" s="30"/>
      <c r="N14" s="30"/>
      <c r="O14" s="30"/>
      <c r="P14" s="28">
        <f t="shared" si="3"/>
        <v>2393.8974659999999</v>
      </c>
      <c r="Q14" s="30"/>
      <c r="R14" s="28">
        <f t="shared" si="4"/>
        <v>6931.822533999999</v>
      </c>
      <c r="S14" s="28">
        <f>E14</f>
        <v>385.5</v>
      </c>
      <c r="T14" s="37"/>
      <c r="U14" s="35"/>
      <c r="V14" s="31"/>
    </row>
    <row r="15" spans="1:23" s="32" customFormat="1" ht="45" customHeight="1">
      <c r="A15" s="26" t="s">
        <v>33</v>
      </c>
      <c r="B15" s="27" t="s">
        <v>34</v>
      </c>
      <c r="C15" s="27">
        <v>20</v>
      </c>
      <c r="D15" s="28">
        <v>9039.17</v>
      </c>
      <c r="E15" s="28">
        <v>385.5</v>
      </c>
      <c r="F15" s="28">
        <v>286.55</v>
      </c>
      <c r="G15" s="28"/>
      <c r="H15" s="28"/>
      <c r="I15" s="28">
        <f>SUM(D15:H15)</f>
        <v>9711.2199999999993</v>
      </c>
      <c r="J15" s="29">
        <f>'[5]Calculo ISR '!CK34</f>
        <v>1444.7846159999999</v>
      </c>
      <c r="K15" s="30">
        <f t="shared" si="2"/>
        <v>949.11284999999998</v>
      </c>
      <c r="L15" s="30"/>
      <c r="M15" s="30"/>
      <c r="N15" s="30"/>
      <c r="O15" s="30"/>
      <c r="P15" s="28">
        <f t="shared" si="3"/>
        <v>2393.8974659999999</v>
      </c>
      <c r="Q15" s="30"/>
      <c r="R15" s="28">
        <f t="shared" si="4"/>
        <v>6931.822533999999</v>
      </c>
      <c r="S15" s="28">
        <f>E15</f>
        <v>385.5</v>
      </c>
      <c r="T15" s="34"/>
      <c r="U15" s="35"/>
      <c r="V15" s="31"/>
    </row>
    <row r="16" spans="1:23" s="2" customFormat="1" ht="30" customHeight="1" thickBot="1">
      <c r="A16" s="38"/>
      <c r="B16" s="39" t="s">
        <v>35</v>
      </c>
      <c r="C16" s="40">
        <f t="shared" ref="C16:R16" si="5">SUM(C11:C15)</f>
        <v>100</v>
      </c>
      <c r="D16" s="41">
        <f t="shared" si="5"/>
        <v>39564.509999999995</v>
      </c>
      <c r="E16" s="41">
        <f t="shared" si="5"/>
        <v>1927.5</v>
      </c>
      <c r="F16" s="41">
        <f t="shared" si="5"/>
        <v>1277.45</v>
      </c>
      <c r="G16" s="41">
        <f t="shared" si="5"/>
        <v>0</v>
      </c>
      <c r="H16" s="41">
        <f t="shared" si="5"/>
        <v>373.40999999999997</v>
      </c>
      <c r="I16" s="41">
        <f t="shared" si="5"/>
        <v>43142.87</v>
      </c>
      <c r="J16" s="41">
        <f t="shared" si="5"/>
        <v>6067.6571519999998</v>
      </c>
      <c r="K16" s="41">
        <f t="shared" si="5"/>
        <v>4154.2735499999999</v>
      </c>
      <c r="L16" s="41">
        <f t="shared" si="5"/>
        <v>5759</v>
      </c>
      <c r="M16" s="41">
        <f t="shared" si="5"/>
        <v>62.234999999999999</v>
      </c>
      <c r="N16" s="41">
        <f t="shared" si="5"/>
        <v>0</v>
      </c>
      <c r="O16" s="42">
        <f t="shared" si="5"/>
        <v>0</v>
      </c>
      <c r="P16" s="41">
        <f t="shared" si="5"/>
        <v>16043.165702000002</v>
      </c>
      <c r="Q16" s="41">
        <f t="shared" si="5"/>
        <v>0</v>
      </c>
      <c r="R16" s="41">
        <f t="shared" si="5"/>
        <v>25172.204297999997</v>
      </c>
      <c r="S16" s="41">
        <f>SUM(S10:S15)</f>
        <v>1927.5</v>
      </c>
      <c r="T16" s="43"/>
      <c r="U16" s="44"/>
      <c r="V16" s="45"/>
      <c r="W16" s="46"/>
    </row>
    <row r="17" spans="1:25" s="4" customFormat="1" ht="9" customHeight="1">
      <c r="A17" s="101"/>
      <c r="B17" s="102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4"/>
      <c r="U17" s="6"/>
      <c r="V17" s="105"/>
    </row>
    <row r="18" spans="1:25" s="4" customFormat="1" ht="9" customHeight="1">
      <c r="A18" s="101"/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4"/>
      <c r="U18" s="6"/>
      <c r="V18" s="6"/>
    </row>
    <row r="19" spans="1:25" s="2" customFormat="1" ht="15" customHeight="1">
      <c r="A19" s="1"/>
      <c r="B19" s="49" t="s">
        <v>36</v>
      </c>
      <c r="C19" s="49"/>
      <c r="D19" s="48"/>
      <c r="E19" s="96" t="s">
        <v>37</v>
      </c>
      <c r="G19" s="96"/>
      <c r="H19" s="96"/>
      <c r="I19" s="96"/>
      <c r="J19" s="50"/>
      <c r="K19" s="51"/>
      <c r="L19" s="3"/>
      <c r="M19" s="3"/>
      <c r="N19" s="3"/>
      <c r="O19" s="3"/>
      <c r="P19" s="3" t="s">
        <v>58</v>
      </c>
      <c r="Q19" s="3"/>
      <c r="R19" s="3"/>
      <c r="S19" s="3"/>
      <c r="T19" s="3"/>
      <c r="V19" s="46"/>
      <c r="Y19" s="3"/>
    </row>
    <row r="20" spans="1:25" s="2" customFormat="1" hidden="1">
      <c r="A20" s="1"/>
      <c r="B20" s="3"/>
      <c r="C20" s="3"/>
      <c r="F20" s="3"/>
      <c r="G20" s="3"/>
      <c r="H20" s="3"/>
      <c r="I20" s="52"/>
      <c r="J20" s="52"/>
      <c r="K20" s="52"/>
      <c r="L20" s="3"/>
      <c r="M20" s="3"/>
      <c r="N20" s="3"/>
      <c r="O20" s="3"/>
      <c r="P20" s="3"/>
      <c r="Q20" s="3"/>
      <c r="R20" s="3"/>
      <c r="S20" s="3"/>
      <c r="T20" s="3"/>
      <c r="V20" s="46"/>
      <c r="Y20" s="3"/>
    </row>
    <row r="21" spans="1:25" s="2" customFormat="1" hidden="1">
      <c r="A21" s="1"/>
      <c r="B21" s="3"/>
      <c r="C21" s="3"/>
      <c r="F21" s="3"/>
      <c r="G21" s="3"/>
      <c r="H21" s="3"/>
      <c r="I21" s="52"/>
      <c r="J21" s="52"/>
      <c r="K21" s="52"/>
      <c r="L21" s="3"/>
      <c r="M21" s="3"/>
      <c r="N21" s="3"/>
      <c r="O21" s="3"/>
      <c r="P21" s="3"/>
      <c r="Q21" s="3"/>
      <c r="R21" s="3"/>
      <c r="S21" s="3"/>
      <c r="T21" s="3"/>
      <c r="V21" s="46"/>
      <c r="Y21" s="3"/>
    </row>
    <row r="22" spans="1:25" s="2" customFormat="1" hidden="1">
      <c r="A22" s="1"/>
      <c r="B22" s="3"/>
      <c r="C22" s="3"/>
      <c r="F22" s="3"/>
      <c r="G22" s="3"/>
      <c r="H22" s="3"/>
      <c r="I22" s="53"/>
      <c r="J22" s="53"/>
      <c r="K22" s="53"/>
      <c r="L22" s="3"/>
      <c r="M22" s="44"/>
      <c r="N22" s="3"/>
      <c r="O22" s="3"/>
      <c r="Q22" s="3"/>
      <c r="R22" s="3"/>
      <c r="S22" s="3"/>
      <c r="T22" s="3"/>
      <c r="Y22" s="3"/>
    </row>
    <row r="23" spans="1:25" s="2" customFormat="1">
      <c r="A23" s="1"/>
      <c r="B23" s="49" t="s">
        <v>39</v>
      </c>
      <c r="C23" s="49"/>
      <c r="D23" s="46"/>
      <c r="E23" s="55" t="s">
        <v>40</v>
      </c>
      <c r="G23" s="55"/>
      <c r="H23" s="55"/>
      <c r="I23" s="55"/>
      <c r="J23" s="53"/>
      <c r="K23" s="50"/>
      <c r="L23" s="3"/>
      <c r="M23" s="3"/>
      <c r="N23" s="3"/>
      <c r="P23" s="54" t="s">
        <v>41</v>
      </c>
      <c r="Q23" s="55"/>
      <c r="R23" s="55"/>
      <c r="S23" s="55"/>
      <c r="T23" s="3"/>
      <c r="Y23" s="3"/>
    </row>
    <row r="24" spans="1:25" ht="12.75" customHeight="1">
      <c r="B24" s="56" t="s">
        <v>42</v>
      </c>
      <c r="C24" s="56"/>
      <c r="E24" s="55" t="s">
        <v>43</v>
      </c>
      <c r="G24" s="55"/>
      <c r="H24" s="55"/>
      <c r="I24" s="55"/>
      <c r="J24" s="55"/>
      <c r="K24" s="53"/>
      <c r="P24" s="55" t="s">
        <v>44</v>
      </c>
      <c r="Q24" s="55"/>
      <c r="R24" s="55"/>
      <c r="S24" s="55"/>
      <c r="U24" s="44"/>
    </row>
    <row r="25" spans="1:25">
      <c r="U25" s="44"/>
    </row>
    <row r="26" spans="1:25">
      <c r="L26" s="44"/>
      <c r="U26" s="44"/>
    </row>
    <row r="27" spans="1:25">
      <c r="U27" s="44"/>
    </row>
    <row r="28" spans="1:25">
      <c r="U28" s="44"/>
    </row>
    <row r="29" spans="1:25">
      <c r="I29" s="10"/>
      <c r="U29" s="44"/>
    </row>
    <row r="30" spans="1:25">
      <c r="U30" s="44"/>
    </row>
    <row r="31" spans="1:25">
      <c r="U31" s="44"/>
    </row>
    <row r="32" spans="1:25" s="57" customForma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58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58" customFormat="1">
      <c r="A36" s="1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58" customForma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58" customFormat="1">
      <c r="A39" s="1"/>
      <c r="B39" s="3"/>
      <c r="C39" s="3"/>
      <c r="D39" s="3"/>
      <c r="E39" s="3"/>
      <c r="F39" s="3"/>
      <c r="G39" s="3"/>
      <c r="H39" s="3"/>
      <c r="I39" s="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58" customForma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5" spans="1:20">
      <c r="M45" s="44"/>
    </row>
  </sheetData>
  <mergeCells count="7">
    <mergeCell ref="T11:U11"/>
    <mergeCell ref="A9:A10"/>
    <mergeCell ref="B9:B10"/>
    <mergeCell ref="E9:I9"/>
    <mergeCell ref="J9:P9"/>
    <mergeCell ref="Q9:S9"/>
    <mergeCell ref="T10:U10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B45"/>
  <sheetViews>
    <sheetView topLeftCell="A3" zoomScale="80" zoomScaleNormal="80" zoomScaleSheetLayoutView="100" workbookViewId="0">
      <pane xSplit="2" ySplit="8" topLeftCell="C11" activePane="bottomRight" state="frozen"/>
      <selection activeCell="A3" sqref="A3"/>
      <selection pane="topRight" activeCell="C3" sqref="C3"/>
      <selection pane="bottomLeft" activeCell="A10" sqref="A10"/>
      <selection pane="bottomRight" activeCell="J28" sqref="J28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6" width="10.5703125" style="3" customWidth="1"/>
    <col min="7" max="9" width="9.85546875" style="3" customWidth="1"/>
    <col min="10" max="10" width="10.140625" style="3" customWidth="1"/>
    <col min="11" max="11" width="8.42578125" style="3" customWidth="1"/>
    <col min="12" max="12" width="12.42578125" style="3" customWidth="1"/>
    <col min="13" max="13" width="11" style="3" hidden="1" customWidth="1"/>
    <col min="14" max="14" width="10.85546875" style="3" hidden="1" customWidth="1"/>
    <col min="15" max="15" width="11.140625" style="3" hidden="1" customWidth="1"/>
    <col min="16" max="16" width="8.5703125" style="3" hidden="1" customWidth="1"/>
    <col min="17" max="17" width="5" style="3" hidden="1" customWidth="1"/>
    <col min="18" max="18" width="9.85546875" style="3" hidden="1" customWidth="1"/>
    <col min="19" max="19" width="11.140625" style="3" customWidth="1"/>
    <col min="20" max="20" width="8.28515625" style="3" customWidth="1"/>
    <col min="21" max="21" width="13.7109375" style="3" customWidth="1"/>
    <col min="22" max="22" width="10.5703125" style="3" hidden="1" customWidth="1"/>
    <col min="23" max="23" width="31" style="3" hidden="1" customWidth="1"/>
    <col min="24" max="24" width="12.28515625" style="3" hidden="1" customWidth="1"/>
    <col min="25" max="16384" width="11.42578125" style="3"/>
  </cols>
  <sheetData>
    <row r="2" spans="1:26">
      <c r="B2" s="2" t="s">
        <v>0</v>
      </c>
      <c r="C2" s="2"/>
    </row>
    <row r="3" spans="1:26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6">
      <c r="B5" s="4"/>
      <c r="C5" s="4"/>
      <c r="D5" s="4"/>
      <c r="E5" s="4"/>
      <c r="F5" s="4"/>
      <c r="G5" s="4"/>
      <c r="H5" s="4"/>
      <c r="I5" s="4"/>
      <c r="J5" s="4"/>
      <c r="K5" s="4"/>
      <c r="L5" s="6"/>
      <c r="M5" s="4"/>
      <c r="N5" s="4"/>
      <c r="O5" s="4"/>
      <c r="P5" s="4"/>
      <c r="Q5" s="4"/>
      <c r="R5" s="4"/>
      <c r="S5" s="4"/>
      <c r="T5" s="4"/>
      <c r="U5" s="4"/>
    </row>
    <row r="6" spans="1:26">
      <c r="B6" s="4"/>
      <c r="C6" s="4"/>
      <c r="D6" s="5">
        <v>10.95</v>
      </c>
      <c r="E6" s="5"/>
      <c r="F6" s="5"/>
      <c r="G6" s="4"/>
      <c r="H6" s="4"/>
      <c r="I6" s="4"/>
      <c r="J6" s="4"/>
      <c r="K6" s="4"/>
      <c r="L6" s="4"/>
      <c r="M6" s="4"/>
      <c r="N6" s="7">
        <v>0.105</v>
      </c>
      <c r="O6" s="4"/>
      <c r="P6" s="4"/>
      <c r="Q6" s="8">
        <v>0.01</v>
      </c>
      <c r="R6" s="4"/>
      <c r="S6" s="4"/>
      <c r="T6" s="4"/>
      <c r="U6" s="4"/>
    </row>
    <row r="7" spans="1:26">
      <c r="B7" s="4"/>
      <c r="C7" s="4"/>
      <c r="D7" s="5"/>
      <c r="E7" s="5"/>
      <c r="F7" s="10" t="s">
        <v>59</v>
      </c>
      <c r="G7" s="4"/>
      <c r="H7" s="4"/>
      <c r="I7" s="4"/>
      <c r="J7" s="4"/>
      <c r="K7" s="4"/>
      <c r="L7" s="4"/>
      <c r="M7" s="4"/>
      <c r="N7" s="7"/>
      <c r="O7" s="4"/>
      <c r="P7" s="4"/>
      <c r="Q7" s="8"/>
      <c r="R7" s="4"/>
      <c r="S7" s="4"/>
      <c r="T7" s="4"/>
      <c r="U7" s="4"/>
    </row>
    <row r="8" spans="1:26" ht="13.5" thickBot="1">
      <c r="A8" s="9" t="s">
        <v>0</v>
      </c>
      <c r="D8" s="65">
        <v>0.02</v>
      </c>
      <c r="E8" s="66">
        <v>0.04</v>
      </c>
      <c r="F8" s="66"/>
      <c r="G8" s="67">
        <v>0.06</v>
      </c>
      <c r="H8" s="67"/>
      <c r="I8" s="67"/>
      <c r="J8" s="64"/>
      <c r="K8" s="64"/>
      <c r="M8" s="4"/>
      <c r="N8" s="4"/>
      <c r="O8" s="4"/>
      <c r="P8" s="4"/>
      <c r="Q8" s="4"/>
      <c r="R8" s="4"/>
      <c r="S8" s="4"/>
      <c r="T8" s="4"/>
      <c r="U8" s="4"/>
    </row>
    <row r="9" spans="1:26" ht="15.75" customHeight="1" thickBot="1">
      <c r="A9" s="107" t="s">
        <v>2</v>
      </c>
      <c r="B9" s="109" t="s">
        <v>3</v>
      </c>
      <c r="C9" s="11"/>
      <c r="D9" s="12"/>
      <c r="E9" s="111" t="s">
        <v>4</v>
      </c>
      <c r="F9" s="112"/>
      <c r="G9" s="112"/>
      <c r="H9" s="112"/>
      <c r="I9" s="112"/>
      <c r="J9" s="112"/>
      <c r="K9" s="113"/>
      <c r="L9" s="114"/>
      <c r="M9" s="115" t="s">
        <v>5</v>
      </c>
      <c r="N9" s="116"/>
      <c r="O9" s="116"/>
      <c r="P9" s="116"/>
      <c r="Q9" s="116"/>
      <c r="R9" s="116"/>
      <c r="S9" s="116"/>
      <c r="T9" s="117" t="s">
        <v>6</v>
      </c>
      <c r="U9" s="117"/>
      <c r="V9" s="117"/>
    </row>
    <row r="10" spans="1:26" s="25" customFormat="1" ht="72">
      <c r="A10" s="108"/>
      <c r="B10" s="110"/>
      <c r="C10" s="13" t="s">
        <v>7</v>
      </c>
      <c r="D10" s="14" t="s">
        <v>8</v>
      </c>
      <c r="E10" s="15" t="s">
        <v>9</v>
      </c>
      <c r="F10" s="15" t="s">
        <v>60</v>
      </c>
      <c r="G10" s="15" t="s">
        <v>10</v>
      </c>
      <c r="H10" s="16" t="s">
        <v>61</v>
      </c>
      <c r="I10" s="16" t="s">
        <v>62</v>
      </c>
      <c r="J10" s="16" t="s">
        <v>11</v>
      </c>
      <c r="K10" s="17" t="s">
        <v>12</v>
      </c>
      <c r="L10" s="18" t="s">
        <v>13</v>
      </c>
      <c r="M10" s="19" t="s">
        <v>14</v>
      </c>
      <c r="N10" s="20" t="s">
        <v>15</v>
      </c>
      <c r="O10" s="20" t="s">
        <v>16</v>
      </c>
      <c r="P10" s="20" t="s">
        <v>17</v>
      </c>
      <c r="Q10" s="20" t="s">
        <v>18</v>
      </c>
      <c r="R10" s="20" t="s">
        <v>19</v>
      </c>
      <c r="S10" s="20" t="s">
        <v>20</v>
      </c>
      <c r="T10" s="21" t="s">
        <v>21</v>
      </c>
      <c r="U10" s="22" t="s">
        <v>22</v>
      </c>
      <c r="V10" s="23" t="s">
        <v>23</v>
      </c>
      <c r="W10" s="118" t="s">
        <v>24</v>
      </c>
      <c r="X10" s="119"/>
      <c r="Y10" s="24"/>
    </row>
    <row r="11" spans="1:26" s="32" customFormat="1" ht="45" customHeight="1">
      <c r="A11" s="26" t="s">
        <v>25</v>
      </c>
      <c r="B11" s="27" t="s">
        <v>26</v>
      </c>
      <c r="C11" s="27">
        <v>20</v>
      </c>
      <c r="D11" s="28">
        <v>6223.5</v>
      </c>
      <c r="E11" s="28">
        <v>465.5</v>
      </c>
      <c r="F11" s="28">
        <v>1256</v>
      </c>
      <c r="G11" s="28">
        <v>229.8</v>
      </c>
      <c r="H11" s="28">
        <v>266.39999999999998</v>
      </c>
      <c r="I11" s="28">
        <v>215</v>
      </c>
      <c r="J11" s="28">
        <v>0</v>
      </c>
      <c r="K11" s="28">
        <f>D11*G8</f>
        <v>373.40999999999997</v>
      </c>
      <c r="L11" s="28">
        <f>SUM(D11:K11)</f>
        <v>9029.61</v>
      </c>
      <c r="M11" s="29">
        <f>'[8]Calculo ISR '!BD34</f>
        <v>1282.1047200000003</v>
      </c>
      <c r="N11" s="30">
        <f>D11*N$6</f>
        <v>653.46749999999997</v>
      </c>
      <c r="O11" s="30">
        <v>1986</v>
      </c>
      <c r="P11" s="30">
        <f>D11*Q6</f>
        <v>62.234999999999999</v>
      </c>
      <c r="Q11" s="30">
        <f>'[3]HT-DOCENTE'!R10</f>
        <v>0</v>
      </c>
      <c r="R11" s="30"/>
      <c r="S11" s="28">
        <f t="shared" ref="S11" si="0">M11+N11+O11+P11+R11+Q11</f>
        <v>3983.8072200000001</v>
      </c>
      <c r="T11" s="30">
        <f>IF('[3]Calculo ISR '!$BC$34&gt;0,0,('[3]Calculo ISR '!$BC$34)*-1)</f>
        <v>0</v>
      </c>
      <c r="U11" s="28">
        <f>L11-S11-V11</f>
        <v>3324.30278</v>
      </c>
      <c r="V11" s="28">
        <f>E11+F11</f>
        <v>1721.5</v>
      </c>
      <c r="W11" s="106"/>
      <c r="X11" s="106"/>
      <c r="Y11" s="31"/>
    </row>
    <row r="12" spans="1:26" s="32" customFormat="1" ht="45" customHeight="1">
      <c r="A12" s="26" t="s">
        <v>27</v>
      </c>
      <c r="B12" s="33" t="s">
        <v>28</v>
      </c>
      <c r="C12" s="27">
        <v>20</v>
      </c>
      <c r="D12" s="28">
        <v>6223.5</v>
      </c>
      <c r="E12" s="28">
        <v>465.5</v>
      </c>
      <c r="F12" s="28">
        <v>320</v>
      </c>
      <c r="G12" s="28">
        <v>229.8</v>
      </c>
      <c r="H12" s="28">
        <v>0</v>
      </c>
      <c r="I12" s="28">
        <v>0</v>
      </c>
      <c r="J12" s="28">
        <v>0</v>
      </c>
      <c r="K12" s="28"/>
      <c r="L12" s="28">
        <f>SUM(D12:K12)</f>
        <v>7238.8</v>
      </c>
      <c r="M12" s="29">
        <f>'[8]Calculo ISR '!CI34</f>
        <v>899.58770400000014</v>
      </c>
      <c r="N12" s="30">
        <f t="shared" ref="N12:N15" si="1">D12*N$6</f>
        <v>653.46749999999997</v>
      </c>
      <c r="O12" s="30"/>
      <c r="P12" s="30"/>
      <c r="Q12" s="30"/>
      <c r="R12" s="30"/>
      <c r="S12" s="28">
        <f>SUM(M12+N12+O12+P12+Q12+R12)</f>
        <v>1553.0552040000002</v>
      </c>
      <c r="T12" s="30"/>
      <c r="U12" s="28">
        <f>L12-S12-V12</f>
        <v>4900.244796</v>
      </c>
      <c r="V12" s="28">
        <f t="shared" ref="V12:V15" si="2">E12+F12</f>
        <v>785.5</v>
      </c>
      <c r="W12" s="34"/>
      <c r="X12" s="35"/>
      <c r="Y12" s="31"/>
    </row>
    <row r="13" spans="1:26" s="32" customFormat="1" ht="45" customHeight="1">
      <c r="A13" s="32" t="s">
        <v>29</v>
      </c>
      <c r="B13" s="27" t="s">
        <v>30</v>
      </c>
      <c r="C13" s="27">
        <v>20</v>
      </c>
      <c r="D13" s="28">
        <v>9039.17</v>
      </c>
      <c r="E13" s="28">
        <v>465.5</v>
      </c>
      <c r="F13" s="28">
        <v>320</v>
      </c>
      <c r="G13" s="28">
        <v>315.42</v>
      </c>
      <c r="H13" s="28">
        <v>0</v>
      </c>
      <c r="I13" s="28">
        <v>0</v>
      </c>
      <c r="J13" s="28"/>
      <c r="K13" s="28"/>
      <c r="L13" s="28">
        <f>SUM(D13:K13)</f>
        <v>10140.09</v>
      </c>
      <c r="M13" s="29">
        <f>'[8]Calculo ISR '!AT34</f>
        <v>1519.3032480000002</v>
      </c>
      <c r="N13" s="30">
        <f t="shared" si="1"/>
        <v>949.11284999999998</v>
      </c>
      <c r="O13" s="30">
        <v>3773</v>
      </c>
      <c r="P13" s="30"/>
      <c r="Q13" s="30"/>
      <c r="R13" s="30"/>
      <c r="S13" s="28">
        <f t="shared" ref="S13:S15" si="3">SUM(M13+N13+O13+P13+Q13+R13)</f>
        <v>6241.4160979999997</v>
      </c>
      <c r="T13" s="30"/>
      <c r="U13" s="28">
        <f t="shared" ref="U13:U15" si="4">L13-S13-V13</f>
        <v>3113.1739020000005</v>
      </c>
      <c r="V13" s="28">
        <f t="shared" si="2"/>
        <v>785.5</v>
      </c>
      <c r="W13" s="34"/>
      <c r="X13" s="35"/>
      <c r="Y13" s="31"/>
    </row>
    <row r="14" spans="1:26" s="32" customFormat="1" ht="45" customHeight="1">
      <c r="A14" s="26" t="s">
        <v>31</v>
      </c>
      <c r="B14" s="36" t="s">
        <v>32</v>
      </c>
      <c r="C14" s="27">
        <v>20</v>
      </c>
      <c r="D14" s="28">
        <v>9039.17</v>
      </c>
      <c r="E14" s="28">
        <v>465.5</v>
      </c>
      <c r="F14" s="28">
        <v>320</v>
      </c>
      <c r="G14" s="28">
        <v>315.42</v>
      </c>
      <c r="H14" s="28">
        <v>0</v>
      </c>
      <c r="I14" s="28">
        <v>0</v>
      </c>
      <c r="J14" s="28"/>
      <c r="K14" s="28"/>
      <c r="L14" s="28">
        <f>SUM(D14:K14)</f>
        <v>10140.09</v>
      </c>
      <c r="M14" s="29">
        <f>'[8]Calculo ISR '!CJ34</f>
        <v>1519.3032480000002</v>
      </c>
      <c r="N14" s="30">
        <f t="shared" si="1"/>
        <v>949.11284999999998</v>
      </c>
      <c r="O14" s="30"/>
      <c r="P14" s="30"/>
      <c r="Q14" s="30"/>
      <c r="R14" s="30"/>
      <c r="S14" s="28">
        <f t="shared" si="3"/>
        <v>2468.4160980000001</v>
      </c>
      <c r="T14" s="30"/>
      <c r="U14" s="28">
        <f t="shared" si="4"/>
        <v>6886.1739020000005</v>
      </c>
      <c r="V14" s="28">
        <f t="shared" si="2"/>
        <v>785.5</v>
      </c>
      <c r="W14" s="37"/>
      <c r="X14" s="35"/>
      <c r="Y14" s="31"/>
    </row>
    <row r="15" spans="1:26" s="32" customFormat="1" ht="45" customHeight="1">
      <c r="A15" s="26" t="s">
        <v>33</v>
      </c>
      <c r="B15" s="27" t="s">
        <v>34</v>
      </c>
      <c r="C15" s="27">
        <v>20</v>
      </c>
      <c r="D15" s="28">
        <v>9039.17</v>
      </c>
      <c r="E15" s="28">
        <v>465.5</v>
      </c>
      <c r="F15" s="28">
        <v>320</v>
      </c>
      <c r="G15" s="28">
        <v>315.42</v>
      </c>
      <c r="H15" s="28">
        <v>0</v>
      </c>
      <c r="I15" s="28">
        <v>0</v>
      </c>
      <c r="J15" s="28"/>
      <c r="K15" s="28"/>
      <c r="L15" s="28">
        <f>SUM(D15:K15)</f>
        <v>10140.09</v>
      </c>
      <c r="M15" s="29">
        <f>'[8]Calculo ISR '!CK34</f>
        <v>1519.3032480000002</v>
      </c>
      <c r="N15" s="30">
        <f t="shared" si="1"/>
        <v>949.11284999999998</v>
      </c>
      <c r="O15" s="30"/>
      <c r="P15" s="30"/>
      <c r="Q15" s="30"/>
      <c r="R15" s="30"/>
      <c r="S15" s="28">
        <f t="shared" si="3"/>
        <v>2468.4160980000001</v>
      </c>
      <c r="T15" s="30"/>
      <c r="U15" s="28">
        <f t="shared" si="4"/>
        <v>6886.1739020000005</v>
      </c>
      <c r="V15" s="28">
        <f t="shared" si="2"/>
        <v>785.5</v>
      </c>
      <c r="W15" s="34"/>
      <c r="X15" s="35"/>
      <c r="Y15" s="31"/>
    </row>
    <row r="16" spans="1:26" s="2" customFormat="1" ht="30" customHeight="1" thickBot="1">
      <c r="A16" s="38"/>
      <c r="B16" s="39" t="s">
        <v>35</v>
      </c>
      <c r="C16" s="40">
        <f t="shared" ref="C16:U16" si="5">SUM(C11:C15)</f>
        <v>100</v>
      </c>
      <c r="D16" s="41">
        <f t="shared" si="5"/>
        <v>39564.509999999995</v>
      </c>
      <c r="E16" s="41">
        <f t="shared" si="5"/>
        <v>2327.5</v>
      </c>
      <c r="F16" s="41">
        <f t="shared" si="5"/>
        <v>2536</v>
      </c>
      <c r="G16" s="41">
        <f t="shared" si="5"/>
        <v>1405.8600000000001</v>
      </c>
      <c r="H16" s="41">
        <f t="shared" si="5"/>
        <v>266.39999999999998</v>
      </c>
      <c r="I16" s="41">
        <f t="shared" si="5"/>
        <v>215</v>
      </c>
      <c r="J16" s="41">
        <f t="shared" si="5"/>
        <v>0</v>
      </c>
      <c r="K16" s="41">
        <f t="shared" si="5"/>
        <v>373.40999999999997</v>
      </c>
      <c r="L16" s="41">
        <f t="shared" si="5"/>
        <v>46688.679999999993</v>
      </c>
      <c r="M16" s="41">
        <f t="shared" si="5"/>
        <v>6739.6021680000013</v>
      </c>
      <c r="N16" s="41">
        <f t="shared" si="5"/>
        <v>4154.2735499999999</v>
      </c>
      <c r="O16" s="41">
        <f t="shared" si="5"/>
        <v>5759</v>
      </c>
      <c r="P16" s="41">
        <f t="shared" si="5"/>
        <v>62.234999999999999</v>
      </c>
      <c r="Q16" s="41">
        <f t="shared" si="5"/>
        <v>0</v>
      </c>
      <c r="R16" s="42">
        <f t="shared" si="5"/>
        <v>0</v>
      </c>
      <c r="S16" s="41">
        <f t="shared" si="5"/>
        <v>16715.110718</v>
      </c>
      <c r="T16" s="41">
        <f t="shared" si="5"/>
        <v>0</v>
      </c>
      <c r="U16" s="41">
        <f t="shared" si="5"/>
        <v>25110.069282000004</v>
      </c>
      <c r="V16" s="41">
        <f>SUM(V10:V15)</f>
        <v>4863.5</v>
      </c>
      <c r="W16" s="43"/>
      <c r="X16" s="44"/>
      <c r="Y16" s="45"/>
      <c r="Z16" s="46"/>
    </row>
    <row r="17" spans="1:28" s="4" customFormat="1" ht="6.75" customHeight="1">
      <c r="A17" s="101"/>
      <c r="B17" s="102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4"/>
      <c r="X17" s="6"/>
      <c r="Y17" s="105"/>
    </row>
    <row r="18" spans="1:28" s="4" customFormat="1" ht="6.75" customHeight="1">
      <c r="A18" s="101"/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  <c r="X18" s="6"/>
      <c r="Y18" s="6"/>
    </row>
    <row r="19" spans="1:28" s="2" customFormat="1" ht="15" customHeight="1">
      <c r="A19" s="1"/>
      <c r="B19" s="75" t="s">
        <v>36</v>
      </c>
      <c r="C19" s="75"/>
      <c r="D19" s="48"/>
      <c r="F19" s="96" t="s">
        <v>37</v>
      </c>
      <c r="H19" s="96"/>
      <c r="I19" s="96"/>
      <c r="J19" s="96"/>
      <c r="K19" s="96"/>
      <c r="L19" s="96"/>
      <c r="M19" s="50"/>
      <c r="N19" s="51"/>
      <c r="O19" s="3"/>
      <c r="P19" s="3"/>
      <c r="Q19" s="3"/>
      <c r="R19" s="3"/>
      <c r="S19" s="3" t="s">
        <v>51</v>
      </c>
      <c r="T19" s="3"/>
      <c r="U19" s="3"/>
      <c r="V19" s="3"/>
      <c r="W19" s="3"/>
      <c r="Y19" s="46"/>
      <c r="AB19" s="3"/>
    </row>
    <row r="20" spans="1:28" s="2" customFormat="1" hidden="1">
      <c r="A20" s="1"/>
      <c r="B20" s="3"/>
      <c r="C20" s="3"/>
      <c r="G20" s="3"/>
      <c r="H20" s="3"/>
      <c r="I20" s="3"/>
      <c r="J20" s="3"/>
      <c r="K20" s="3"/>
      <c r="L20" s="52"/>
      <c r="M20" s="52"/>
      <c r="N20" s="52"/>
      <c r="O20" s="3"/>
      <c r="P20" s="3"/>
      <c r="Q20" s="3"/>
      <c r="R20" s="3"/>
      <c r="S20" s="3"/>
      <c r="T20" s="3"/>
      <c r="U20" s="3"/>
      <c r="V20" s="3"/>
      <c r="W20" s="3"/>
      <c r="Y20" s="46"/>
      <c r="AB20" s="3"/>
    </row>
    <row r="21" spans="1:28" s="2" customFormat="1" hidden="1">
      <c r="A21" s="1"/>
      <c r="B21" s="3"/>
      <c r="C21" s="3"/>
      <c r="G21" s="3"/>
      <c r="H21" s="3"/>
      <c r="I21" s="3"/>
      <c r="J21" s="3"/>
      <c r="K21" s="3"/>
      <c r="L21" s="52"/>
      <c r="M21" s="52"/>
      <c r="N21" s="52"/>
      <c r="O21" s="3"/>
      <c r="P21" s="3"/>
      <c r="Q21" s="3"/>
      <c r="R21" s="3"/>
      <c r="S21" s="3"/>
      <c r="T21" s="3"/>
      <c r="U21" s="3"/>
      <c r="V21" s="3"/>
      <c r="W21" s="3"/>
      <c r="Y21" s="46"/>
      <c r="AB21" s="3"/>
    </row>
    <row r="22" spans="1:28" s="2" customFormat="1" hidden="1">
      <c r="A22" s="1"/>
      <c r="B22" s="3"/>
      <c r="C22" s="3"/>
      <c r="G22" s="3"/>
      <c r="H22" s="3"/>
      <c r="I22" s="3"/>
      <c r="J22" s="3"/>
      <c r="K22" s="3"/>
      <c r="L22" s="53"/>
      <c r="M22" s="53"/>
      <c r="N22" s="53"/>
      <c r="O22" s="3"/>
      <c r="P22" s="44"/>
      <c r="Q22" s="3"/>
      <c r="R22" s="3"/>
      <c r="S22" s="3"/>
      <c r="T22" s="3"/>
      <c r="U22" s="3"/>
      <c r="V22" s="3"/>
      <c r="W22" s="3"/>
      <c r="AB22" s="3"/>
    </row>
    <row r="23" spans="1:28" s="2" customFormat="1">
      <c r="A23" s="1"/>
      <c r="B23" s="75" t="s">
        <v>39</v>
      </c>
      <c r="C23" s="75"/>
      <c r="D23" s="46"/>
      <c r="E23" s="55" t="s">
        <v>40</v>
      </c>
      <c r="H23" s="55"/>
      <c r="I23" s="55"/>
      <c r="J23" s="55"/>
      <c r="K23" s="55"/>
      <c r="L23" s="55"/>
      <c r="M23" s="53"/>
      <c r="N23" s="50"/>
      <c r="O23" s="3"/>
      <c r="P23" s="3"/>
      <c r="Q23" s="3"/>
      <c r="S23" s="54" t="s">
        <v>41</v>
      </c>
      <c r="T23" s="55"/>
      <c r="U23" s="55"/>
      <c r="V23" s="55"/>
      <c r="W23" s="3"/>
      <c r="AB23" s="3"/>
    </row>
    <row r="24" spans="1:28" ht="12.75" customHeight="1">
      <c r="B24" s="56" t="s">
        <v>42</v>
      </c>
      <c r="C24" s="56"/>
      <c r="E24" s="55" t="s">
        <v>43</v>
      </c>
      <c r="H24" s="55"/>
      <c r="I24" s="55"/>
      <c r="J24" s="55"/>
      <c r="K24" s="55"/>
      <c r="L24" s="55"/>
      <c r="M24" s="55"/>
      <c r="N24" s="53"/>
      <c r="S24" s="55" t="s">
        <v>44</v>
      </c>
      <c r="T24" s="55"/>
      <c r="U24" s="55"/>
      <c r="V24" s="55"/>
      <c r="X24" s="44"/>
    </row>
    <row r="25" spans="1:28">
      <c r="X25" s="44"/>
    </row>
    <row r="26" spans="1:28">
      <c r="O26" s="44"/>
      <c r="X26" s="44"/>
    </row>
    <row r="27" spans="1:28">
      <c r="X27" s="44"/>
    </row>
    <row r="28" spans="1:28">
      <c r="X28" s="44"/>
    </row>
    <row r="29" spans="1:28">
      <c r="L29" s="10"/>
      <c r="X29" s="44"/>
    </row>
    <row r="30" spans="1:28">
      <c r="X30" s="44"/>
    </row>
    <row r="31" spans="1:28">
      <c r="X31" s="44"/>
    </row>
    <row r="32" spans="1:28" s="57" customForma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58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s="58" customFormat="1">
      <c r="A36" s="1"/>
      <c r="B36" s="3"/>
      <c r="C36" s="3"/>
      <c r="D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s="58" customForma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s="58" customForma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1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s="58" customForma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5" spans="1:23">
      <c r="P45" s="44"/>
    </row>
  </sheetData>
  <mergeCells count="7">
    <mergeCell ref="W11:X11"/>
    <mergeCell ref="A9:A10"/>
    <mergeCell ref="B9:B10"/>
    <mergeCell ref="E9:L9"/>
    <mergeCell ref="M9:S9"/>
    <mergeCell ref="T9:V9"/>
    <mergeCell ref="W10:X10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5"/>
  <sheetViews>
    <sheetView topLeftCell="A3" zoomScale="80" zoomScaleNormal="80" zoomScaleSheetLayoutView="100" workbookViewId="0">
      <pane xSplit="2" ySplit="8" topLeftCell="C14" activePane="bottomRight" state="frozen"/>
      <selection activeCell="A3" sqref="A3"/>
      <selection pane="topRight" activeCell="C3" sqref="C3"/>
      <selection pane="bottomLeft" activeCell="A10" sqref="A10"/>
      <selection pane="bottomRight" activeCell="P31" sqref="P31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8" width="8.42578125" style="3" customWidth="1"/>
    <col min="9" max="9" width="12.42578125" style="3" customWidth="1"/>
    <col min="10" max="10" width="11" style="3" hidden="1" customWidth="1"/>
    <col min="11" max="11" width="10.85546875" style="3" hidden="1" customWidth="1"/>
    <col min="12" max="12" width="11.140625" style="3" hidden="1" customWidth="1"/>
    <col min="13" max="13" width="8.5703125" style="3" hidden="1" customWidth="1"/>
    <col min="14" max="14" width="5" style="3" hidden="1" customWidth="1"/>
    <col min="15" max="15" width="9.85546875" style="3" hidden="1" customWidth="1"/>
    <col min="16" max="16" width="11.140625" style="3" customWidth="1"/>
    <col min="17" max="17" width="8.28515625" style="3" customWidth="1"/>
    <col min="18" max="18" width="12.42578125" style="3" customWidth="1"/>
    <col min="19" max="19" width="10.5703125" style="3" hidden="1" customWidth="1"/>
    <col min="20" max="20" width="31" style="3" hidden="1" customWidth="1"/>
    <col min="21" max="21" width="12.28515625" style="3" hidden="1" customWidth="1"/>
    <col min="22" max="16384" width="11.42578125" style="3"/>
  </cols>
  <sheetData>
    <row r="2" spans="1:23">
      <c r="B2" s="2" t="s">
        <v>0</v>
      </c>
      <c r="C2" s="2"/>
    </row>
    <row r="3" spans="1:2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3" s="4" customFormat="1">
      <c r="A4" s="5"/>
    </row>
    <row r="5" spans="1:23" s="4" customFormat="1">
      <c r="A5" s="5"/>
      <c r="I5" s="6"/>
    </row>
    <row r="6" spans="1:23" s="4" customFormat="1">
      <c r="A6" s="5"/>
      <c r="D6" s="5">
        <v>10.95</v>
      </c>
      <c r="E6" s="5"/>
      <c r="K6" s="7">
        <v>0.105</v>
      </c>
      <c r="N6" s="8">
        <v>0.01</v>
      </c>
    </row>
    <row r="7" spans="1:23" s="4" customFormat="1">
      <c r="A7" s="5"/>
      <c r="D7" s="5"/>
      <c r="E7" s="10" t="s">
        <v>63</v>
      </c>
      <c r="K7" s="7"/>
      <c r="N7" s="8"/>
    </row>
    <row r="8" spans="1:23" ht="13.5" thickBot="1">
      <c r="A8" s="9" t="s">
        <v>0</v>
      </c>
      <c r="D8" s="65">
        <v>0.02</v>
      </c>
      <c r="E8" s="66">
        <v>0.04</v>
      </c>
      <c r="F8" s="67">
        <v>0.06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3" ht="15.75" customHeight="1" thickBot="1">
      <c r="A9" s="107" t="s">
        <v>2</v>
      </c>
      <c r="B9" s="109" t="s">
        <v>3</v>
      </c>
      <c r="C9" s="11"/>
      <c r="D9" s="12"/>
      <c r="E9" s="111" t="s">
        <v>4</v>
      </c>
      <c r="F9" s="112"/>
      <c r="G9" s="112"/>
      <c r="H9" s="113"/>
      <c r="I9" s="114"/>
      <c r="J9" s="115" t="s">
        <v>5</v>
      </c>
      <c r="K9" s="116"/>
      <c r="L9" s="116"/>
      <c r="M9" s="116"/>
      <c r="N9" s="116"/>
      <c r="O9" s="116"/>
      <c r="P9" s="116"/>
      <c r="Q9" s="117" t="s">
        <v>6</v>
      </c>
      <c r="R9" s="117"/>
      <c r="S9" s="117"/>
    </row>
    <row r="10" spans="1:23" s="25" customFormat="1" ht="72">
      <c r="A10" s="108"/>
      <c r="B10" s="110"/>
      <c r="C10" s="13" t="s">
        <v>7</v>
      </c>
      <c r="D10" s="14" t="s">
        <v>8</v>
      </c>
      <c r="E10" s="15" t="s">
        <v>9</v>
      </c>
      <c r="F10" s="15" t="s">
        <v>10</v>
      </c>
      <c r="G10" s="16" t="s">
        <v>11</v>
      </c>
      <c r="H10" s="17" t="s">
        <v>12</v>
      </c>
      <c r="I10" s="18" t="s">
        <v>13</v>
      </c>
      <c r="J10" s="19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19</v>
      </c>
      <c r="P10" s="20" t="s">
        <v>20</v>
      </c>
      <c r="Q10" s="21" t="s">
        <v>21</v>
      </c>
      <c r="R10" s="22" t="s">
        <v>22</v>
      </c>
      <c r="S10" s="23" t="s">
        <v>23</v>
      </c>
      <c r="T10" s="118" t="s">
        <v>24</v>
      </c>
      <c r="U10" s="119"/>
      <c r="V10" s="24"/>
    </row>
    <row r="11" spans="1:23" s="32" customFormat="1" ht="45" customHeight="1">
      <c r="A11" s="26" t="s">
        <v>25</v>
      </c>
      <c r="B11" s="27" t="s">
        <v>26</v>
      </c>
      <c r="C11" s="27">
        <v>20</v>
      </c>
      <c r="D11" s="28">
        <v>6223.5</v>
      </c>
      <c r="E11" s="28">
        <v>465.5</v>
      </c>
      <c r="F11" s="28">
        <v>229.8</v>
      </c>
      <c r="G11" s="28">
        <v>0</v>
      </c>
      <c r="H11" s="28">
        <f>D11*F8</f>
        <v>373.40999999999997</v>
      </c>
      <c r="I11" s="28">
        <f>SUM(D11:H11)</f>
        <v>7292.21</v>
      </c>
      <c r="J11" s="29">
        <f>'[9]Calculo ISR '!BE34</f>
        <v>910.99608000000012</v>
      </c>
      <c r="K11" s="30">
        <f>D11*K$6</f>
        <v>653.46749999999997</v>
      </c>
      <c r="L11" s="30">
        <v>1986</v>
      </c>
      <c r="M11" s="30">
        <f>D11*N6</f>
        <v>62.234999999999999</v>
      </c>
      <c r="N11" s="30">
        <f>'[3]HT-DOCENTE'!R10</f>
        <v>0</v>
      </c>
      <c r="O11" s="30"/>
      <c r="P11" s="28">
        <f t="shared" ref="P11" si="0">J11+K11+L11+M11+O11+N11</f>
        <v>3612.6985800000002</v>
      </c>
      <c r="Q11" s="30">
        <f>IF('[3]Calculo ISR '!$BC$34&gt;0,0,('[3]Calculo ISR '!$BC$34)*-1)</f>
        <v>0</v>
      </c>
      <c r="R11" s="28">
        <f>I11-P11-E11+Q11</f>
        <v>3214.0114199999998</v>
      </c>
      <c r="S11" s="28">
        <f>E11</f>
        <v>465.5</v>
      </c>
      <c r="T11" s="106"/>
      <c r="U11" s="106"/>
      <c r="V11" s="31"/>
    </row>
    <row r="12" spans="1:23" s="32" customFormat="1" ht="45" customHeight="1">
      <c r="A12" s="26" t="s">
        <v>27</v>
      </c>
      <c r="B12" s="33" t="s">
        <v>28</v>
      </c>
      <c r="C12" s="27">
        <v>20</v>
      </c>
      <c r="D12" s="28">
        <v>6223.5</v>
      </c>
      <c r="E12" s="28">
        <v>465.5</v>
      </c>
      <c r="F12" s="28">
        <v>229.8</v>
      </c>
      <c r="G12" s="28">
        <v>0</v>
      </c>
      <c r="H12" s="28"/>
      <c r="I12" s="28">
        <f>SUM(D12:H12)</f>
        <v>6918.8</v>
      </c>
      <c r="J12" s="29">
        <f>'[9]Calculo ISR '!CJ34</f>
        <v>831.23570400000017</v>
      </c>
      <c r="K12" s="30">
        <f>D12*K$6</f>
        <v>653.46749999999997</v>
      </c>
      <c r="L12" s="30"/>
      <c r="M12" s="30"/>
      <c r="N12" s="30"/>
      <c r="O12" s="30"/>
      <c r="P12" s="28">
        <f>SUM(J12+K12+L12+M12+N12+O12)</f>
        <v>1484.7032040000001</v>
      </c>
      <c r="Q12" s="30"/>
      <c r="R12" s="28">
        <f t="shared" ref="R12:R15" si="1">I12-P12-E12+Q12</f>
        <v>4968.5967959999998</v>
      </c>
      <c r="S12" s="28">
        <f t="shared" ref="S12:S15" si="2">E12</f>
        <v>465.5</v>
      </c>
      <c r="T12" s="34"/>
      <c r="U12" s="35"/>
      <c r="V12" s="31"/>
    </row>
    <row r="13" spans="1:23" s="32" customFormat="1" ht="45" customHeight="1">
      <c r="A13" s="32" t="s">
        <v>29</v>
      </c>
      <c r="B13" s="27" t="s">
        <v>30</v>
      </c>
      <c r="C13" s="27">
        <v>20</v>
      </c>
      <c r="D13" s="28">
        <v>9039.17</v>
      </c>
      <c r="E13" s="28">
        <v>465.5</v>
      </c>
      <c r="F13" s="28">
        <v>315.42</v>
      </c>
      <c r="G13" s="28"/>
      <c r="H13" s="28"/>
      <c r="I13" s="28">
        <f>SUM(D13:H13)</f>
        <v>9820.09</v>
      </c>
      <c r="J13" s="29">
        <f>'[9]Calculo ISR '!AT34</f>
        <v>1450.9512480000003</v>
      </c>
      <c r="K13" s="30">
        <f>D13*K$6</f>
        <v>949.11284999999998</v>
      </c>
      <c r="L13" s="30">
        <v>3773</v>
      </c>
      <c r="M13" s="30"/>
      <c r="N13" s="30"/>
      <c r="O13" s="30"/>
      <c r="P13" s="28">
        <f t="shared" ref="P13:P15" si="3">SUM(J13+K13+L13+M13+N13+O13)</f>
        <v>6173.0640980000007</v>
      </c>
      <c r="Q13" s="30"/>
      <c r="R13" s="28">
        <f t="shared" si="1"/>
        <v>3181.5259019999994</v>
      </c>
      <c r="S13" s="28">
        <f t="shared" si="2"/>
        <v>465.5</v>
      </c>
      <c r="T13" s="34"/>
      <c r="U13" s="35"/>
      <c r="V13" s="31"/>
    </row>
    <row r="14" spans="1:23" s="32" customFormat="1" ht="45" customHeight="1">
      <c r="A14" s="26" t="s">
        <v>31</v>
      </c>
      <c r="B14" s="36" t="s">
        <v>32</v>
      </c>
      <c r="C14" s="27">
        <v>20</v>
      </c>
      <c r="D14" s="28">
        <v>9039.17</v>
      </c>
      <c r="E14" s="28">
        <v>465.5</v>
      </c>
      <c r="F14" s="28">
        <v>315.42</v>
      </c>
      <c r="G14" s="28"/>
      <c r="H14" s="28"/>
      <c r="I14" s="28">
        <f>SUM(D14:H14)</f>
        <v>9820.09</v>
      </c>
      <c r="J14" s="29">
        <f>'[9]Calculo ISR '!CK34</f>
        <v>1450.9512480000003</v>
      </c>
      <c r="K14" s="30">
        <f>D14*K$6</f>
        <v>949.11284999999998</v>
      </c>
      <c r="L14" s="30"/>
      <c r="M14" s="30"/>
      <c r="N14" s="30"/>
      <c r="O14" s="30"/>
      <c r="P14" s="28">
        <f t="shared" si="3"/>
        <v>2400.0640980000003</v>
      </c>
      <c r="Q14" s="30"/>
      <c r="R14" s="28">
        <f t="shared" si="1"/>
        <v>6954.5259019999994</v>
      </c>
      <c r="S14" s="28">
        <f t="shared" si="2"/>
        <v>465.5</v>
      </c>
      <c r="T14" s="37"/>
      <c r="U14" s="35"/>
      <c r="V14" s="31"/>
    </row>
    <row r="15" spans="1:23" s="32" customFormat="1" ht="45" customHeight="1">
      <c r="A15" s="26" t="s">
        <v>33</v>
      </c>
      <c r="B15" s="27" t="s">
        <v>34</v>
      </c>
      <c r="C15" s="27">
        <v>20</v>
      </c>
      <c r="D15" s="28">
        <v>9039.17</v>
      </c>
      <c r="E15" s="28">
        <v>465.5</v>
      </c>
      <c r="F15" s="28">
        <v>315.42</v>
      </c>
      <c r="G15" s="28"/>
      <c r="H15" s="28"/>
      <c r="I15" s="28">
        <f>SUM(D15:H15)</f>
        <v>9820.09</v>
      </c>
      <c r="J15" s="29">
        <f>'[9]Calculo ISR '!CL34</f>
        <v>1450.9512480000003</v>
      </c>
      <c r="K15" s="30">
        <f>D15*K$6</f>
        <v>949.11284999999998</v>
      </c>
      <c r="L15" s="30"/>
      <c r="M15" s="30"/>
      <c r="N15" s="30"/>
      <c r="O15" s="30"/>
      <c r="P15" s="28">
        <f t="shared" si="3"/>
        <v>2400.0640980000003</v>
      </c>
      <c r="Q15" s="30"/>
      <c r="R15" s="28">
        <f t="shared" si="1"/>
        <v>6954.5259019999994</v>
      </c>
      <c r="S15" s="28">
        <f t="shared" si="2"/>
        <v>465.5</v>
      </c>
      <c r="T15" s="34"/>
      <c r="U15" s="35"/>
      <c r="V15" s="31"/>
    </row>
    <row r="16" spans="1:23" s="2" customFormat="1" ht="30" customHeight="1" thickBot="1">
      <c r="A16" s="38"/>
      <c r="B16" s="39" t="s">
        <v>35</v>
      </c>
      <c r="C16" s="40">
        <f t="shared" ref="C16:R16" si="4">SUM(C11:C15)</f>
        <v>100</v>
      </c>
      <c r="D16" s="41">
        <f t="shared" si="4"/>
        <v>39564.509999999995</v>
      </c>
      <c r="E16" s="41">
        <f t="shared" si="4"/>
        <v>2327.5</v>
      </c>
      <c r="F16" s="41">
        <f t="shared" si="4"/>
        <v>1405.8600000000001</v>
      </c>
      <c r="G16" s="41">
        <f t="shared" si="4"/>
        <v>0</v>
      </c>
      <c r="H16" s="41">
        <f t="shared" si="4"/>
        <v>373.40999999999997</v>
      </c>
      <c r="I16" s="41">
        <f t="shared" si="4"/>
        <v>43671.28</v>
      </c>
      <c r="J16" s="41">
        <f t="shared" si="4"/>
        <v>6095.0855280000014</v>
      </c>
      <c r="K16" s="41">
        <f t="shared" si="4"/>
        <v>4154.2735499999999</v>
      </c>
      <c r="L16" s="41">
        <f t="shared" si="4"/>
        <v>5759</v>
      </c>
      <c r="M16" s="41">
        <f t="shared" si="4"/>
        <v>62.234999999999999</v>
      </c>
      <c r="N16" s="41">
        <f t="shared" si="4"/>
        <v>0</v>
      </c>
      <c r="O16" s="42">
        <f t="shared" si="4"/>
        <v>0</v>
      </c>
      <c r="P16" s="41">
        <f t="shared" si="4"/>
        <v>16070.594078000002</v>
      </c>
      <c r="Q16" s="41">
        <f t="shared" si="4"/>
        <v>0</v>
      </c>
      <c r="R16" s="41">
        <f t="shared" si="4"/>
        <v>25273.185921999997</v>
      </c>
      <c r="S16" s="41">
        <f>SUM(S10:S15)</f>
        <v>2327.5</v>
      </c>
      <c r="T16" s="43"/>
      <c r="U16" s="44"/>
      <c r="V16" s="45"/>
      <c r="W16" s="46"/>
    </row>
    <row r="17" spans="1:25" s="64" customFormat="1" ht="7.5" customHeight="1">
      <c r="A17" s="59"/>
      <c r="B17" s="60">
        <v>5</v>
      </c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2"/>
      <c r="U17" s="48"/>
      <c r="V17" s="63"/>
    </row>
    <row r="18" spans="1:25" s="64" customFormat="1" ht="7.5" customHeight="1">
      <c r="A18" s="59"/>
      <c r="B18" s="60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2"/>
      <c r="U18" s="48"/>
      <c r="V18" s="48"/>
    </row>
    <row r="19" spans="1:25" s="2" customFormat="1" ht="15" customHeight="1">
      <c r="A19" s="1"/>
      <c r="B19" s="75" t="s">
        <v>36</v>
      </c>
      <c r="C19" s="75"/>
      <c r="D19" s="48"/>
      <c r="E19" s="96" t="s">
        <v>37</v>
      </c>
      <c r="G19" s="96"/>
      <c r="H19" s="96"/>
      <c r="I19" s="96"/>
      <c r="J19" s="50"/>
      <c r="K19" s="51"/>
      <c r="L19" s="3"/>
      <c r="M19" s="3"/>
      <c r="N19" s="3"/>
      <c r="O19" s="3"/>
      <c r="P19" s="3" t="s">
        <v>51</v>
      </c>
      <c r="Q19" s="3"/>
      <c r="R19" s="3"/>
      <c r="S19" s="3"/>
      <c r="T19" s="3"/>
      <c r="V19" s="46"/>
      <c r="Y19" s="3"/>
    </row>
    <row r="20" spans="1:25" s="2" customFormat="1" hidden="1">
      <c r="A20" s="1"/>
      <c r="B20" s="3"/>
      <c r="C20" s="3"/>
      <c r="F20" s="3"/>
      <c r="G20" s="3"/>
      <c r="H20" s="3"/>
      <c r="I20" s="52"/>
      <c r="J20" s="52"/>
      <c r="K20" s="52"/>
      <c r="L20" s="3"/>
      <c r="M20" s="3"/>
      <c r="N20" s="3"/>
      <c r="O20" s="3"/>
      <c r="P20" s="3"/>
      <c r="Q20" s="3"/>
      <c r="R20" s="3"/>
      <c r="S20" s="3"/>
      <c r="T20" s="3"/>
      <c r="V20" s="46"/>
      <c r="Y20" s="3"/>
    </row>
    <row r="21" spans="1:25" s="2" customFormat="1" hidden="1">
      <c r="A21" s="1"/>
      <c r="B21" s="3"/>
      <c r="C21" s="3"/>
      <c r="F21" s="3"/>
      <c r="G21" s="3"/>
      <c r="H21" s="3"/>
      <c r="I21" s="52"/>
      <c r="J21" s="52"/>
      <c r="K21" s="52"/>
      <c r="L21" s="3"/>
      <c r="M21" s="3"/>
      <c r="N21" s="3"/>
      <c r="O21" s="3"/>
      <c r="P21" s="3"/>
      <c r="Q21" s="3"/>
      <c r="R21" s="3"/>
      <c r="S21" s="3"/>
      <c r="T21" s="3"/>
      <c r="V21" s="46"/>
      <c r="Y21" s="3"/>
    </row>
    <row r="22" spans="1:25" s="2" customFormat="1" hidden="1">
      <c r="A22" s="1"/>
      <c r="B22" s="3"/>
      <c r="C22" s="3"/>
      <c r="F22" s="3"/>
      <c r="G22" s="3"/>
      <c r="H22" s="3"/>
      <c r="I22" s="53"/>
      <c r="J22" s="53"/>
      <c r="K22" s="53"/>
      <c r="L22" s="3"/>
      <c r="M22" s="44"/>
      <c r="N22" s="3"/>
      <c r="O22" s="3"/>
      <c r="P22" s="3"/>
      <c r="Q22" s="3"/>
      <c r="R22" s="3"/>
      <c r="S22" s="3"/>
      <c r="T22" s="3"/>
      <c r="Y22" s="3"/>
    </row>
    <row r="23" spans="1:25" s="2" customFormat="1">
      <c r="A23" s="1"/>
      <c r="B23" s="75" t="s">
        <v>39</v>
      </c>
      <c r="C23" s="75"/>
      <c r="D23" s="46"/>
      <c r="E23" s="55" t="s">
        <v>40</v>
      </c>
      <c r="G23" s="55"/>
      <c r="H23" s="55"/>
      <c r="I23" s="55"/>
      <c r="J23" s="53"/>
      <c r="K23" s="50"/>
      <c r="L23" s="3"/>
      <c r="M23" s="3"/>
      <c r="N23" s="3"/>
      <c r="P23" s="54" t="s">
        <v>41</v>
      </c>
      <c r="Q23" s="55"/>
      <c r="R23" s="55"/>
      <c r="S23" s="55"/>
      <c r="T23" s="3"/>
      <c r="Y23" s="3"/>
    </row>
    <row r="24" spans="1:25" ht="12.75" customHeight="1">
      <c r="B24" s="56" t="s">
        <v>42</v>
      </c>
      <c r="C24" s="56"/>
      <c r="E24" s="55" t="s">
        <v>43</v>
      </c>
      <c r="G24" s="55"/>
      <c r="H24" s="55"/>
      <c r="I24" s="55"/>
      <c r="J24" s="55"/>
      <c r="K24" s="53"/>
      <c r="P24" s="55" t="s">
        <v>44</v>
      </c>
      <c r="Q24" s="55"/>
      <c r="R24" s="55"/>
      <c r="S24" s="55"/>
      <c r="U24" s="44"/>
    </row>
    <row r="25" spans="1:25">
      <c r="U25" s="44"/>
    </row>
    <row r="26" spans="1:25">
      <c r="L26" s="44"/>
      <c r="U26" s="44"/>
    </row>
    <row r="27" spans="1:25">
      <c r="U27" s="44"/>
    </row>
    <row r="28" spans="1:25">
      <c r="U28" s="44"/>
    </row>
    <row r="29" spans="1:25">
      <c r="I29" s="10"/>
      <c r="U29" s="44"/>
    </row>
    <row r="30" spans="1:25">
      <c r="U30" s="44"/>
    </row>
    <row r="31" spans="1:25">
      <c r="U31" s="44"/>
    </row>
    <row r="32" spans="1:25" s="57" customForma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58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58" customFormat="1">
      <c r="A36" s="1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58" customForma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58" customFormat="1">
      <c r="A39" s="1"/>
      <c r="B39" s="3"/>
      <c r="C39" s="3"/>
      <c r="D39" s="3"/>
      <c r="E39" s="3"/>
      <c r="F39" s="3"/>
      <c r="G39" s="3"/>
      <c r="H39" s="3"/>
      <c r="I39" s="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58" customForma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5" spans="1:20">
      <c r="M45" s="44"/>
    </row>
  </sheetData>
  <mergeCells count="7">
    <mergeCell ref="T11:U11"/>
    <mergeCell ref="A9:A10"/>
    <mergeCell ref="B9:B10"/>
    <mergeCell ref="E9:I9"/>
    <mergeCell ref="J9:P9"/>
    <mergeCell ref="Q9:S9"/>
    <mergeCell ref="T10:U10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Y46"/>
  <sheetViews>
    <sheetView topLeftCell="A3" zoomScale="80" zoomScaleNormal="80" zoomScaleSheetLayoutView="100" workbookViewId="0">
      <pane xSplit="2" ySplit="9" topLeftCell="C15" activePane="bottomRight" state="frozen"/>
      <selection activeCell="A3" sqref="A3"/>
      <selection pane="topRight" activeCell="C3" sqref="C3"/>
      <selection pane="bottomLeft" activeCell="A10" sqref="A10"/>
      <selection pane="bottomRight" activeCell="Q24" sqref="Q24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8" width="8.42578125" style="3" customWidth="1"/>
    <col min="9" max="9" width="12.42578125" style="3" customWidth="1"/>
    <col min="10" max="10" width="11" style="3" hidden="1" customWidth="1"/>
    <col min="11" max="11" width="10.85546875" style="3" hidden="1" customWidth="1"/>
    <col min="12" max="12" width="11.140625" style="3" hidden="1" customWidth="1"/>
    <col min="13" max="13" width="8.5703125" style="3" hidden="1" customWidth="1"/>
    <col min="14" max="14" width="5" style="3" hidden="1" customWidth="1"/>
    <col min="15" max="15" width="9.85546875" style="3" hidden="1" customWidth="1"/>
    <col min="16" max="16" width="14.7109375" style="3" customWidth="1"/>
    <col min="17" max="17" width="11.140625" style="3" customWidth="1"/>
    <col min="18" max="18" width="21.5703125" style="3" customWidth="1"/>
    <col min="19" max="19" width="10.5703125" style="3" hidden="1" customWidth="1"/>
    <col min="20" max="20" width="31" style="3" hidden="1" customWidth="1"/>
    <col min="21" max="21" width="12.28515625" style="3" hidden="1" customWidth="1"/>
    <col min="22" max="16384" width="11.42578125" style="3"/>
  </cols>
  <sheetData>
    <row r="2" spans="1:22">
      <c r="B2" s="2" t="s">
        <v>0</v>
      </c>
      <c r="C2" s="2"/>
    </row>
    <row r="3" spans="1:2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2" s="4" customFormat="1">
      <c r="A4" s="5"/>
    </row>
    <row r="5" spans="1:22" s="4" customFormat="1">
      <c r="A5" s="5"/>
      <c r="I5" s="6"/>
    </row>
    <row r="6" spans="1:22" s="4" customFormat="1">
      <c r="A6" s="5"/>
      <c r="I6" s="6"/>
    </row>
    <row r="7" spans="1:22" s="4" customFormat="1">
      <c r="A7" s="5"/>
      <c r="I7" s="6"/>
    </row>
    <row r="8" spans="1:22" s="4" customFormat="1">
      <c r="A8" s="5"/>
      <c r="D8" s="70">
        <v>10.95</v>
      </c>
      <c r="E8" s="5"/>
      <c r="F8" s="10" t="s">
        <v>1</v>
      </c>
      <c r="I8" s="64"/>
      <c r="J8" s="64"/>
      <c r="K8" s="68">
        <v>0.105</v>
      </c>
      <c r="L8" s="64"/>
      <c r="M8" s="64"/>
      <c r="N8" s="69">
        <v>0.01</v>
      </c>
    </row>
    <row r="9" spans="1:22" ht="13.5" thickBot="1">
      <c r="A9" s="9" t="s">
        <v>0</v>
      </c>
      <c r="D9" s="65">
        <v>0.02</v>
      </c>
      <c r="E9" s="66">
        <v>0.04</v>
      </c>
      <c r="F9" s="67">
        <v>0.06</v>
      </c>
      <c r="H9" s="4"/>
      <c r="J9" s="4"/>
      <c r="K9" s="4"/>
      <c r="L9" s="4"/>
      <c r="M9" s="4"/>
      <c r="N9" s="4"/>
      <c r="O9" s="4"/>
      <c r="P9" s="4"/>
      <c r="Q9" s="4"/>
      <c r="R9" s="4"/>
    </row>
    <row r="10" spans="1:22" ht="15.75" customHeight="1" thickBot="1">
      <c r="A10" s="107" t="s">
        <v>2</v>
      </c>
      <c r="B10" s="109" t="s">
        <v>3</v>
      </c>
      <c r="C10" s="11"/>
      <c r="D10" s="12"/>
      <c r="E10" s="111" t="s">
        <v>4</v>
      </c>
      <c r="F10" s="112"/>
      <c r="G10" s="112"/>
      <c r="H10" s="113"/>
      <c r="I10" s="114"/>
      <c r="J10" s="115" t="s">
        <v>5</v>
      </c>
      <c r="K10" s="116"/>
      <c r="L10" s="116"/>
      <c r="M10" s="116"/>
      <c r="N10" s="116"/>
      <c r="O10" s="116"/>
      <c r="P10" s="116"/>
      <c r="Q10" s="117" t="s">
        <v>6</v>
      </c>
      <c r="R10" s="117"/>
      <c r="S10" s="117"/>
    </row>
    <row r="11" spans="1:22" s="25" customFormat="1" ht="72">
      <c r="A11" s="108"/>
      <c r="B11" s="110"/>
      <c r="C11" s="13" t="s">
        <v>7</v>
      </c>
      <c r="D11" s="14" t="s">
        <v>8</v>
      </c>
      <c r="E11" s="15" t="s">
        <v>9</v>
      </c>
      <c r="F11" s="15" t="s">
        <v>10</v>
      </c>
      <c r="G11" s="16" t="s">
        <v>11</v>
      </c>
      <c r="H11" s="17" t="s">
        <v>12</v>
      </c>
      <c r="I11" s="18" t="s">
        <v>13</v>
      </c>
      <c r="J11" s="19" t="s">
        <v>14</v>
      </c>
      <c r="K11" s="20" t="s">
        <v>15</v>
      </c>
      <c r="L11" s="20" t="s">
        <v>16</v>
      </c>
      <c r="M11" s="20" t="s">
        <v>17</v>
      </c>
      <c r="N11" s="20" t="s">
        <v>18</v>
      </c>
      <c r="O11" s="20" t="s">
        <v>19</v>
      </c>
      <c r="P11" s="20" t="s">
        <v>20</v>
      </c>
      <c r="Q11" s="21" t="s">
        <v>21</v>
      </c>
      <c r="R11" s="22" t="s">
        <v>22</v>
      </c>
      <c r="S11" s="23" t="s">
        <v>23</v>
      </c>
      <c r="T11" s="118" t="s">
        <v>24</v>
      </c>
      <c r="U11" s="119"/>
      <c r="V11" s="24"/>
    </row>
    <row r="12" spans="1:22" s="32" customFormat="1" ht="45" customHeight="1">
      <c r="A12" s="26" t="s">
        <v>25</v>
      </c>
      <c r="B12" s="27" t="s">
        <v>26</v>
      </c>
      <c r="C12" s="27">
        <v>20</v>
      </c>
      <c r="D12" s="28">
        <v>6223.5</v>
      </c>
      <c r="E12" s="28">
        <v>465.5</v>
      </c>
      <c r="F12" s="28">
        <v>229.8</v>
      </c>
      <c r="G12" s="28">
        <v>0</v>
      </c>
      <c r="H12" s="28">
        <f>D12*F9</f>
        <v>373.40999999999997</v>
      </c>
      <c r="I12" s="28">
        <f>SUM(D12:H12)</f>
        <v>7292.21</v>
      </c>
      <c r="J12" s="29">
        <f>'[6]Calculo ISR '!BE34</f>
        <v>910.99608000000012</v>
      </c>
      <c r="K12" s="30">
        <f>D12*K$8</f>
        <v>653.46749999999997</v>
      </c>
      <c r="L12" s="30">
        <v>1986</v>
      </c>
      <c r="M12" s="30">
        <f>D12*N8</f>
        <v>62.234999999999999</v>
      </c>
      <c r="N12" s="30">
        <f>'[3]HT-DOCENTE'!R10</f>
        <v>0</v>
      </c>
      <c r="O12" s="30"/>
      <c r="P12" s="28">
        <f t="shared" ref="P12" si="0">J12+K12+L12+M12+O12+N12</f>
        <v>3612.6985800000002</v>
      </c>
      <c r="Q12" s="30">
        <f>IF('[3]Calculo ISR '!$BC$34&gt;0,0,('[3]Calculo ISR '!$BC$34)*-1)</f>
        <v>0</v>
      </c>
      <c r="R12" s="28">
        <f>I12-P12-E12+Q12</f>
        <v>3214.0114199999998</v>
      </c>
      <c r="S12" s="28">
        <f>E12</f>
        <v>465.5</v>
      </c>
      <c r="T12" s="106"/>
      <c r="U12" s="106"/>
      <c r="V12" s="31"/>
    </row>
    <row r="13" spans="1:22" s="32" customFormat="1" ht="45" customHeight="1">
      <c r="A13" s="26" t="s">
        <v>27</v>
      </c>
      <c r="B13" s="33" t="s">
        <v>28</v>
      </c>
      <c r="C13" s="27">
        <v>20</v>
      </c>
      <c r="D13" s="28">
        <v>6223.5</v>
      </c>
      <c r="E13" s="28">
        <v>465.5</v>
      </c>
      <c r="F13" s="28">
        <v>229.8</v>
      </c>
      <c r="G13" s="28">
        <v>0</v>
      </c>
      <c r="H13" s="28"/>
      <c r="I13" s="28">
        <f>SUM(D13:H13)</f>
        <v>6918.8</v>
      </c>
      <c r="J13" s="29">
        <f>'[6]Calculo ISR '!CJ34</f>
        <v>831.23570400000017</v>
      </c>
      <c r="K13" s="30">
        <f>D13*K$8</f>
        <v>653.46749999999997</v>
      </c>
      <c r="L13" s="30"/>
      <c r="M13" s="30"/>
      <c r="N13" s="30"/>
      <c r="O13" s="30"/>
      <c r="P13" s="28">
        <f>SUM(J13+K13+L13+M13+N13+O13)</f>
        <v>1484.7032040000001</v>
      </c>
      <c r="Q13" s="30"/>
      <c r="R13" s="28">
        <f t="shared" ref="R13:R16" si="1">I13-P13-E13+Q13</f>
        <v>4968.5967959999998</v>
      </c>
      <c r="S13" s="28">
        <f t="shared" ref="S13:S16" si="2">E13</f>
        <v>465.5</v>
      </c>
      <c r="T13" s="34"/>
      <c r="U13" s="35"/>
      <c r="V13" s="31"/>
    </row>
    <row r="14" spans="1:22" s="32" customFormat="1" ht="45" customHeight="1">
      <c r="A14" s="32" t="s">
        <v>29</v>
      </c>
      <c r="B14" s="27" t="s">
        <v>30</v>
      </c>
      <c r="C14" s="27">
        <v>20</v>
      </c>
      <c r="D14" s="28">
        <v>9039.17</v>
      </c>
      <c r="E14" s="28">
        <v>465.5</v>
      </c>
      <c r="F14" s="28">
        <v>315.42</v>
      </c>
      <c r="G14" s="28"/>
      <c r="H14" s="28"/>
      <c r="I14" s="28">
        <f>SUM(D14:H14)</f>
        <v>9820.09</v>
      </c>
      <c r="J14" s="29">
        <f>'[6]Calculo ISR '!AT34</f>
        <v>1450.9512480000003</v>
      </c>
      <c r="K14" s="30">
        <f>D14*K$8</f>
        <v>949.11284999999998</v>
      </c>
      <c r="L14" s="30">
        <v>3773</v>
      </c>
      <c r="M14" s="30"/>
      <c r="N14" s="30"/>
      <c r="O14" s="30"/>
      <c r="P14" s="28">
        <f t="shared" ref="P14:P16" si="3">SUM(J14+K14+L14+M14+N14+O14)</f>
        <v>6173.0640980000007</v>
      </c>
      <c r="Q14" s="30"/>
      <c r="R14" s="28">
        <f t="shared" si="1"/>
        <v>3181.5259019999994</v>
      </c>
      <c r="S14" s="28">
        <f t="shared" si="2"/>
        <v>465.5</v>
      </c>
      <c r="T14" s="34"/>
      <c r="U14" s="35"/>
      <c r="V14" s="31"/>
    </row>
    <row r="15" spans="1:22" s="32" customFormat="1" ht="45" customHeight="1">
      <c r="A15" s="26" t="s">
        <v>31</v>
      </c>
      <c r="B15" s="36" t="s">
        <v>32</v>
      </c>
      <c r="C15" s="27">
        <v>20</v>
      </c>
      <c r="D15" s="28">
        <v>9039.17</v>
      </c>
      <c r="E15" s="28">
        <v>465.5</v>
      </c>
      <c r="F15" s="28">
        <v>315.42</v>
      </c>
      <c r="G15" s="28"/>
      <c r="H15" s="28"/>
      <c r="I15" s="28">
        <f>SUM(D15:H15)</f>
        <v>9820.09</v>
      </c>
      <c r="J15" s="29">
        <f>'[6]Calculo ISR '!CK34</f>
        <v>1450.9512480000003</v>
      </c>
      <c r="K15" s="30">
        <f>D15*K$8</f>
        <v>949.11284999999998</v>
      </c>
      <c r="L15" s="30"/>
      <c r="M15" s="30"/>
      <c r="N15" s="30"/>
      <c r="O15" s="30"/>
      <c r="P15" s="28">
        <f t="shared" si="3"/>
        <v>2400.0640980000003</v>
      </c>
      <c r="Q15" s="30"/>
      <c r="R15" s="28">
        <f t="shared" si="1"/>
        <v>6954.5259019999994</v>
      </c>
      <c r="S15" s="28">
        <f t="shared" si="2"/>
        <v>465.5</v>
      </c>
      <c r="T15" s="37"/>
      <c r="U15" s="35"/>
      <c r="V15" s="31"/>
    </row>
    <row r="16" spans="1:22" s="32" customFormat="1" ht="45" customHeight="1">
      <c r="A16" s="26" t="s">
        <v>33</v>
      </c>
      <c r="B16" s="27" t="s">
        <v>34</v>
      </c>
      <c r="C16" s="27">
        <v>20</v>
      </c>
      <c r="D16" s="28">
        <v>9039.17</v>
      </c>
      <c r="E16" s="28">
        <v>465.5</v>
      </c>
      <c r="F16" s="28">
        <v>315.42</v>
      </c>
      <c r="G16" s="28"/>
      <c r="H16" s="28"/>
      <c r="I16" s="28">
        <f>SUM(D16:H16)</f>
        <v>9820.09</v>
      </c>
      <c r="J16" s="29">
        <f>'[6]Calculo ISR '!CL34</f>
        <v>1450.9512480000003</v>
      </c>
      <c r="K16" s="30">
        <f>D16*K$8</f>
        <v>949.11284999999998</v>
      </c>
      <c r="L16" s="30"/>
      <c r="M16" s="30"/>
      <c r="N16" s="30"/>
      <c r="O16" s="30"/>
      <c r="P16" s="28">
        <f t="shared" si="3"/>
        <v>2400.0640980000003</v>
      </c>
      <c r="Q16" s="30"/>
      <c r="R16" s="28">
        <f t="shared" si="1"/>
        <v>6954.5259019999994</v>
      </c>
      <c r="S16" s="28">
        <f t="shared" si="2"/>
        <v>465.5</v>
      </c>
      <c r="T16" s="34"/>
      <c r="U16" s="35"/>
      <c r="V16" s="31"/>
    </row>
    <row r="17" spans="1:25" s="2" customFormat="1" ht="30" customHeight="1" thickBot="1">
      <c r="A17" s="38"/>
      <c r="B17" s="39" t="s">
        <v>35</v>
      </c>
      <c r="C17" s="40">
        <f t="shared" ref="C17:R17" si="4">SUM(C12:C16)</f>
        <v>100</v>
      </c>
      <c r="D17" s="41">
        <f t="shared" si="4"/>
        <v>39564.509999999995</v>
      </c>
      <c r="E17" s="41">
        <f t="shared" si="4"/>
        <v>2327.5</v>
      </c>
      <c r="F17" s="41">
        <f t="shared" si="4"/>
        <v>1405.8600000000001</v>
      </c>
      <c r="G17" s="41">
        <f t="shared" si="4"/>
        <v>0</v>
      </c>
      <c r="H17" s="41">
        <f t="shared" si="4"/>
        <v>373.40999999999997</v>
      </c>
      <c r="I17" s="41">
        <f t="shared" si="4"/>
        <v>43671.28</v>
      </c>
      <c r="J17" s="41">
        <f t="shared" si="4"/>
        <v>6095.0855280000014</v>
      </c>
      <c r="K17" s="41">
        <f t="shared" si="4"/>
        <v>4154.2735499999999</v>
      </c>
      <c r="L17" s="41">
        <f t="shared" si="4"/>
        <v>5759</v>
      </c>
      <c r="M17" s="41">
        <f t="shared" si="4"/>
        <v>62.234999999999999</v>
      </c>
      <c r="N17" s="41">
        <f t="shared" si="4"/>
        <v>0</v>
      </c>
      <c r="O17" s="42">
        <f t="shared" si="4"/>
        <v>0</v>
      </c>
      <c r="P17" s="41">
        <f t="shared" si="4"/>
        <v>16070.594078000002</v>
      </c>
      <c r="Q17" s="41">
        <f t="shared" si="4"/>
        <v>0</v>
      </c>
      <c r="R17" s="41">
        <f t="shared" si="4"/>
        <v>25273.185921999997</v>
      </c>
      <c r="S17" s="41">
        <f>SUM(S11:S16)</f>
        <v>2327.5</v>
      </c>
      <c r="T17" s="43"/>
      <c r="U17" s="44"/>
      <c r="V17" s="45"/>
      <c r="W17" s="46"/>
    </row>
    <row r="18" spans="1:25" s="64" customFormat="1" ht="7.5" customHeight="1">
      <c r="A18" s="59"/>
      <c r="B18" s="60">
        <v>5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2"/>
      <c r="U18" s="48"/>
      <c r="V18" s="63"/>
    </row>
    <row r="19" spans="1:25" s="64" customFormat="1" ht="7.5" customHeight="1">
      <c r="A19" s="59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  <c r="U19" s="48"/>
      <c r="V19" s="48"/>
    </row>
    <row r="20" spans="1:25" s="2" customFormat="1" ht="15" customHeight="1">
      <c r="A20" s="1"/>
      <c r="B20" s="47" t="s">
        <v>36</v>
      </c>
      <c r="C20" s="47"/>
      <c r="D20" s="48"/>
      <c r="F20" s="120" t="s">
        <v>37</v>
      </c>
      <c r="G20" s="120"/>
      <c r="H20" s="120"/>
      <c r="I20" s="120"/>
      <c r="J20" s="50"/>
      <c r="K20" s="51"/>
      <c r="L20" s="3"/>
      <c r="M20" s="3"/>
      <c r="N20" s="3"/>
      <c r="O20" s="3"/>
      <c r="P20" s="3" t="s">
        <v>38</v>
      </c>
      <c r="Q20" s="3"/>
      <c r="R20" s="3"/>
      <c r="S20" s="3"/>
      <c r="T20" s="3"/>
      <c r="V20" s="46"/>
      <c r="Y20" s="3"/>
    </row>
    <row r="21" spans="1:25" s="2" customFormat="1" hidden="1">
      <c r="A21" s="1"/>
      <c r="B21" s="3"/>
      <c r="C21" s="3"/>
      <c r="F21" s="3"/>
      <c r="G21" s="3"/>
      <c r="H21" s="3"/>
      <c r="I21" s="52"/>
      <c r="J21" s="52"/>
      <c r="K21" s="52"/>
      <c r="L21" s="3"/>
      <c r="M21" s="3"/>
      <c r="N21" s="3"/>
      <c r="O21" s="3"/>
      <c r="P21" s="3"/>
      <c r="Q21" s="3"/>
      <c r="R21" s="3"/>
      <c r="S21" s="3"/>
      <c r="T21" s="3"/>
      <c r="V21" s="46"/>
      <c r="Y21" s="3"/>
    </row>
    <row r="22" spans="1:25" s="2" customFormat="1" hidden="1">
      <c r="A22" s="1"/>
      <c r="B22" s="3"/>
      <c r="C22" s="3"/>
      <c r="F22" s="3"/>
      <c r="G22" s="3"/>
      <c r="H22" s="3"/>
      <c r="I22" s="52"/>
      <c r="J22" s="52"/>
      <c r="K22" s="52"/>
      <c r="L22" s="3"/>
      <c r="M22" s="3"/>
      <c r="N22" s="3"/>
      <c r="O22" s="3"/>
      <c r="P22" s="3"/>
      <c r="Q22" s="3"/>
      <c r="R22" s="3"/>
      <c r="S22" s="3"/>
      <c r="T22" s="3"/>
      <c r="V22" s="46"/>
      <c r="Y22" s="3"/>
    </row>
    <row r="23" spans="1:25" s="2" customFormat="1" hidden="1">
      <c r="A23" s="1"/>
      <c r="B23" s="3"/>
      <c r="C23" s="3"/>
      <c r="F23" s="3"/>
      <c r="G23" s="3"/>
      <c r="H23" s="3"/>
      <c r="I23" s="53"/>
      <c r="J23" s="53"/>
      <c r="K23" s="53"/>
      <c r="L23" s="3"/>
      <c r="M23" s="44"/>
      <c r="N23" s="3"/>
      <c r="O23" s="3"/>
      <c r="P23" s="3"/>
      <c r="Q23" s="3"/>
      <c r="R23" s="3"/>
      <c r="S23" s="3"/>
      <c r="T23" s="3"/>
      <c r="Y23" s="3"/>
    </row>
    <row r="24" spans="1:25" s="2" customFormat="1">
      <c r="A24" s="1"/>
      <c r="B24" s="47" t="s">
        <v>39</v>
      </c>
      <c r="C24" s="47"/>
      <c r="D24" s="46"/>
      <c r="F24" s="121" t="s">
        <v>40</v>
      </c>
      <c r="G24" s="121"/>
      <c r="H24" s="121"/>
      <c r="I24" s="121"/>
      <c r="J24" s="53"/>
      <c r="K24" s="50"/>
      <c r="L24" s="3"/>
      <c r="M24" s="3"/>
      <c r="N24" s="3"/>
      <c r="P24" s="55"/>
      <c r="Q24" s="54" t="s">
        <v>41</v>
      </c>
      <c r="R24" s="55"/>
      <c r="S24" s="55"/>
      <c r="T24" s="3"/>
      <c r="Y24" s="3"/>
    </row>
    <row r="25" spans="1:25" ht="12.75" customHeight="1">
      <c r="B25" s="56" t="s">
        <v>42</v>
      </c>
      <c r="C25" s="56"/>
      <c r="F25" s="121" t="s">
        <v>43</v>
      </c>
      <c r="G25" s="121"/>
      <c r="H25" s="121"/>
      <c r="I25" s="121"/>
      <c r="J25" s="121"/>
      <c r="K25" s="53"/>
      <c r="P25" s="55"/>
      <c r="Q25" s="55" t="s">
        <v>44</v>
      </c>
      <c r="R25" s="55"/>
      <c r="S25" s="55"/>
      <c r="U25" s="44"/>
    </row>
    <row r="26" spans="1:25">
      <c r="U26" s="44"/>
    </row>
    <row r="27" spans="1:25">
      <c r="L27" s="44"/>
      <c r="U27" s="44"/>
    </row>
    <row r="28" spans="1:25">
      <c r="U28" s="44"/>
    </row>
    <row r="29" spans="1:25">
      <c r="U29" s="44"/>
    </row>
    <row r="30" spans="1:25">
      <c r="I30" s="10"/>
      <c r="U30" s="44"/>
    </row>
    <row r="31" spans="1:25">
      <c r="U31" s="44"/>
    </row>
    <row r="32" spans="1:25">
      <c r="U32" s="44"/>
    </row>
    <row r="33" spans="1:20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57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58" customForma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58" customFormat="1">
      <c r="A37" s="1"/>
      <c r="B37" s="3"/>
      <c r="C37" s="3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58" customForma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58" customFormat="1">
      <c r="A40" s="1"/>
      <c r="B40" s="3"/>
      <c r="C40" s="3"/>
      <c r="D40" s="3"/>
      <c r="E40" s="3"/>
      <c r="F40" s="3"/>
      <c r="G40" s="3"/>
      <c r="H40" s="3"/>
      <c r="I40" s="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58" customForma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6" spans="1:20">
      <c r="M46" s="44"/>
    </row>
  </sheetData>
  <mergeCells count="10">
    <mergeCell ref="T12:U12"/>
    <mergeCell ref="F20:I20"/>
    <mergeCell ref="F24:I24"/>
    <mergeCell ref="F25:J25"/>
    <mergeCell ref="A10:A11"/>
    <mergeCell ref="B10:B11"/>
    <mergeCell ref="E10:I10"/>
    <mergeCell ref="J10:P10"/>
    <mergeCell ref="Q10:S10"/>
    <mergeCell ref="T11:U11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AA46"/>
  <sheetViews>
    <sheetView topLeftCell="A3" zoomScale="80" zoomScaleNormal="80" zoomScaleSheetLayoutView="100" workbookViewId="0">
      <pane xSplit="2" ySplit="9" topLeftCell="C15" activePane="bottomRight" state="frozen"/>
      <selection activeCell="A3" sqref="A3"/>
      <selection pane="topRight" activeCell="C3" sqref="C3"/>
      <selection pane="bottomLeft" activeCell="A10" sqref="A10"/>
      <selection pane="bottomRight" activeCell="Y15" sqref="Y15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8" width="11.28515625" style="3" customWidth="1"/>
    <col min="9" max="9" width="11.7109375" style="3" customWidth="1"/>
    <col min="10" max="10" width="8.42578125" style="3" customWidth="1"/>
    <col min="11" max="11" width="12.42578125" style="3" customWidth="1"/>
    <col min="12" max="12" width="11" style="3" hidden="1" customWidth="1"/>
    <col min="13" max="13" width="10.85546875" style="3" hidden="1" customWidth="1"/>
    <col min="14" max="14" width="11.140625" style="3" hidden="1" customWidth="1"/>
    <col min="15" max="15" width="8.5703125" style="3" hidden="1" customWidth="1"/>
    <col min="16" max="16" width="5" style="3" hidden="1" customWidth="1"/>
    <col min="17" max="17" width="9.85546875" style="3" hidden="1" customWidth="1"/>
    <col min="18" max="18" width="11.140625" style="3" customWidth="1"/>
    <col min="19" max="19" width="8.28515625" style="3" customWidth="1"/>
    <col min="20" max="20" width="12.42578125" style="3" customWidth="1"/>
    <col min="21" max="21" width="10.5703125" style="3" hidden="1" customWidth="1"/>
    <col min="22" max="22" width="31" style="3" hidden="1" customWidth="1"/>
    <col min="23" max="23" width="12.28515625" style="3" hidden="1" customWidth="1"/>
    <col min="24" max="16384" width="11.42578125" style="3"/>
  </cols>
  <sheetData>
    <row r="2" spans="1:24">
      <c r="B2" s="2" t="s">
        <v>0</v>
      </c>
      <c r="C2" s="2"/>
    </row>
    <row r="3" spans="1:2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s="4" customFormat="1">
      <c r="A4" s="5"/>
    </row>
    <row r="5" spans="1:24" s="4" customFormat="1">
      <c r="A5" s="5"/>
      <c r="K5" s="6"/>
    </row>
    <row r="6" spans="1:24" s="4" customFormat="1">
      <c r="A6" s="5"/>
      <c r="D6" s="5">
        <v>10.95</v>
      </c>
      <c r="E6" s="5"/>
      <c r="M6" s="68">
        <v>0.105</v>
      </c>
      <c r="N6" s="64"/>
      <c r="O6" s="64"/>
      <c r="P6" s="69">
        <v>0.01</v>
      </c>
      <c r="Q6" s="64"/>
    </row>
    <row r="7" spans="1:24" s="4" customFormat="1">
      <c r="A7" s="5"/>
      <c r="D7" s="5"/>
      <c r="E7" s="5"/>
      <c r="M7" s="7"/>
      <c r="P7" s="8"/>
    </row>
    <row r="8" spans="1:24" s="4" customFormat="1">
      <c r="A8" s="5"/>
      <c r="D8" s="5"/>
      <c r="E8" s="5"/>
      <c r="F8" s="10" t="s">
        <v>45</v>
      </c>
      <c r="M8" s="7"/>
      <c r="P8" s="8"/>
    </row>
    <row r="9" spans="1:24" ht="13.5" thickBot="1">
      <c r="A9" s="9" t="s">
        <v>0</v>
      </c>
      <c r="C9" s="64"/>
      <c r="D9" s="65">
        <v>0.02</v>
      </c>
      <c r="E9" s="66">
        <v>0.04</v>
      </c>
      <c r="F9" s="67">
        <v>0.06</v>
      </c>
      <c r="G9" s="4"/>
      <c r="H9" s="4"/>
      <c r="I9" s="4"/>
      <c r="J9" s="4"/>
      <c r="L9" s="2"/>
      <c r="M9" s="2"/>
      <c r="N9" s="2"/>
      <c r="O9" s="2"/>
      <c r="P9" s="2"/>
      <c r="Q9" s="2"/>
      <c r="R9" s="2"/>
      <c r="S9" s="4"/>
      <c r="T9" s="4"/>
      <c r="U9" s="4"/>
      <c r="V9" s="4"/>
    </row>
    <row r="10" spans="1:24" ht="15.75" customHeight="1" thickBot="1">
      <c r="A10" s="122" t="s">
        <v>2</v>
      </c>
      <c r="B10" s="124" t="s">
        <v>3</v>
      </c>
      <c r="C10" s="11"/>
      <c r="D10" s="12"/>
      <c r="E10" s="111" t="s">
        <v>4</v>
      </c>
      <c r="F10" s="112"/>
      <c r="G10" s="112"/>
      <c r="H10" s="113"/>
      <c r="I10" s="113"/>
      <c r="J10" s="113"/>
      <c r="K10" s="114"/>
      <c r="L10" s="115" t="s">
        <v>5</v>
      </c>
      <c r="M10" s="116"/>
      <c r="N10" s="116"/>
      <c r="O10" s="116"/>
      <c r="P10" s="116"/>
      <c r="Q10" s="116"/>
      <c r="R10" s="116"/>
      <c r="S10" s="117" t="s">
        <v>6</v>
      </c>
      <c r="T10" s="117"/>
      <c r="U10" s="117"/>
    </row>
    <row r="11" spans="1:24" s="25" customFormat="1" ht="72">
      <c r="A11" s="123"/>
      <c r="B11" s="125"/>
      <c r="C11" s="13" t="s">
        <v>7</v>
      </c>
      <c r="D11" s="14" t="s">
        <v>8</v>
      </c>
      <c r="E11" s="15" t="s">
        <v>9</v>
      </c>
      <c r="F11" s="15" t="s">
        <v>10</v>
      </c>
      <c r="G11" s="16" t="s">
        <v>11</v>
      </c>
      <c r="H11" s="71" t="s">
        <v>46</v>
      </c>
      <c r="I11" s="71" t="s">
        <v>47</v>
      </c>
      <c r="J11" s="71" t="s">
        <v>12</v>
      </c>
      <c r="K11" s="72" t="s">
        <v>13</v>
      </c>
      <c r="L11" s="19" t="s">
        <v>14</v>
      </c>
      <c r="M11" s="20" t="s">
        <v>15</v>
      </c>
      <c r="N11" s="20" t="s">
        <v>16</v>
      </c>
      <c r="O11" s="20" t="s">
        <v>17</v>
      </c>
      <c r="P11" s="20" t="s">
        <v>18</v>
      </c>
      <c r="Q11" s="20" t="s">
        <v>19</v>
      </c>
      <c r="R11" s="20" t="s">
        <v>20</v>
      </c>
      <c r="S11" s="21" t="s">
        <v>21</v>
      </c>
      <c r="T11" s="22" t="s">
        <v>22</v>
      </c>
      <c r="U11" s="23" t="s">
        <v>23</v>
      </c>
      <c r="V11" s="118" t="s">
        <v>24</v>
      </c>
      <c r="W11" s="119"/>
      <c r="X11" s="24"/>
    </row>
    <row r="12" spans="1:24" s="32" customFormat="1" ht="45" customHeight="1">
      <c r="A12" s="26" t="s">
        <v>25</v>
      </c>
      <c r="B12" s="27" t="s">
        <v>26</v>
      </c>
      <c r="C12" s="27">
        <v>20</v>
      </c>
      <c r="D12" s="28">
        <v>6223.5</v>
      </c>
      <c r="E12" s="28">
        <v>465.5</v>
      </c>
      <c r="F12" s="28">
        <v>229.8</v>
      </c>
      <c r="G12" s="28">
        <v>0</v>
      </c>
      <c r="H12" s="28"/>
      <c r="I12" s="28">
        <f>4206*8</f>
        <v>33648</v>
      </c>
      <c r="J12" s="28">
        <f>D12*F9</f>
        <v>373.40999999999997</v>
      </c>
      <c r="K12" s="28">
        <f>SUM(D12:J12)</f>
        <v>40940.210000000006</v>
      </c>
      <c r="L12" s="29">
        <f>'[7]Calculo ISR '!BE34</f>
        <v>10519.738000000001</v>
      </c>
      <c r="M12" s="30">
        <f>D12*M$6</f>
        <v>653.46749999999997</v>
      </c>
      <c r="N12" s="30">
        <v>1986</v>
      </c>
      <c r="O12" s="30">
        <f>D12*P6</f>
        <v>62.234999999999999</v>
      </c>
      <c r="P12" s="30">
        <f>'[3]HT-DOCENTE'!R10</f>
        <v>0</v>
      </c>
      <c r="Q12" s="30"/>
      <c r="R12" s="28">
        <f t="shared" ref="R12" si="0">L12+M12+N12+O12+Q12+P12</f>
        <v>13221.440500000002</v>
      </c>
      <c r="S12" s="30">
        <f>IF('[3]Calculo ISR '!$BC$34&gt;0,0,('[3]Calculo ISR '!$BC$34)*-1)</f>
        <v>0</v>
      </c>
      <c r="T12" s="28">
        <f>K12-R12-E12+S12</f>
        <v>27253.269500000002</v>
      </c>
      <c r="U12" s="28">
        <f>E12</f>
        <v>465.5</v>
      </c>
      <c r="V12" s="106"/>
      <c r="W12" s="106"/>
      <c r="X12" s="31"/>
    </row>
    <row r="13" spans="1:24" s="32" customFormat="1" ht="45" customHeight="1">
      <c r="A13" s="26" t="s">
        <v>27</v>
      </c>
      <c r="B13" s="33" t="s">
        <v>28</v>
      </c>
      <c r="C13" s="27">
        <v>20</v>
      </c>
      <c r="D13" s="28">
        <v>6223.5</v>
      </c>
      <c r="E13" s="28">
        <v>465.5</v>
      </c>
      <c r="F13" s="28">
        <v>229.8</v>
      </c>
      <c r="G13" s="28">
        <v>0</v>
      </c>
      <c r="H13" s="28">
        <v>2500</v>
      </c>
      <c r="I13" s="28"/>
      <c r="J13" s="28"/>
      <c r="K13" s="28">
        <f>SUM(D13:J13)</f>
        <v>9418.7999999999993</v>
      </c>
      <c r="L13" s="29">
        <f>'[7]Calculo ISR '!CJ34</f>
        <v>1365.2357039999999</v>
      </c>
      <c r="M13" s="30">
        <f>D13*M$6</f>
        <v>653.46749999999997</v>
      </c>
      <c r="N13" s="30"/>
      <c r="O13" s="30"/>
      <c r="P13" s="30"/>
      <c r="Q13" s="30"/>
      <c r="R13" s="28">
        <f>SUM(L13+M13+N13+O13+P13+Q13)</f>
        <v>2018.7032039999999</v>
      </c>
      <c r="S13" s="30"/>
      <c r="T13" s="28">
        <f t="shared" ref="T13:T16" si="1">K13-R13-E13+S13</f>
        <v>6934.5967959999998</v>
      </c>
      <c r="U13" s="28">
        <f t="shared" ref="U13:U16" si="2">E13</f>
        <v>465.5</v>
      </c>
      <c r="V13" s="34"/>
      <c r="W13" s="35"/>
      <c r="X13" s="31"/>
    </row>
    <row r="14" spans="1:24" s="32" customFormat="1" ht="45" customHeight="1">
      <c r="A14" s="33" t="s">
        <v>29</v>
      </c>
      <c r="B14" s="27" t="s">
        <v>30</v>
      </c>
      <c r="C14" s="27">
        <v>20</v>
      </c>
      <c r="D14" s="28">
        <v>9039.17</v>
      </c>
      <c r="E14" s="28">
        <v>465.5</v>
      </c>
      <c r="F14" s="28">
        <v>315.42</v>
      </c>
      <c r="G14" s="28"/>
      <c r="H14" s="28"/>
      <c r="I14" s="28"/>
      <c r="J14" s="28"/>
      <c r="K14" s="28">
        <f>SUM(D14:J14)</f>
        <v>9820.09</v>
      </c>
      <c r="L14" s="29">
        <f>'[7]Calculo ISR '!AT34</f>
        <v>1450.9512480000003</v>
      </c>
      <c r="M14" s="30">
        <f>D14*M$6</f>
        <v>949.11284999999998</v>
      </c>
      <c r="N14" s="30">
        <v>3773</v>
      </c>
      <c r="O14" s="30"/>
      <c r="P14" s="30"/>
      <c r="Q14" s="30"/>
      <c r="R14" s="28">
        <f t="shared" ref="R14:R16" si="3">SUM(L14+M14+N14+O14+P14+Q14)</f>
        <v>6173.0640980000007</v>
      </c>
      <c r="S14" s="30"/>
      <c r="T14" s="28">
        <f t="shared" si="1"/>
        <v>3181.5259019999994</v>
      </c>
      <c r="U14" s="28">
        <f t="shared" si="2"/>
        <v>465.5</v>
      </c>
      <c r="V14" s="34"/>
      <c r="W14" s="35"/>
      <c r="X14" s="31"/>
    </row>
    <row r="15" spans="1:24" s="32" customFormat="1" ht="45" customHeight="1">
      <c r="A15" s="26" t="s">
        <v>31</v>
      </c>
      <c r="B15" s="73" t="s">
        <v>32</v>
      </c>
      <c r="C15" s="27">
        <v>20</v>
      </c>
      <c r="D15" s="28">
        <v>9039.17</v>
      </c>
      <c r="E15" s="28">
        <v>465.5</v>
      </c>
      <c r="F15" s="28">
        <v>315.42</v>
      </c>
      <c r="G15" s="28"/>
      <c r="H15" s="28">
        <v>2500</v>
      </c>
      <c r="I15" s="28"/>
      <c r="J15" s="28"/>
      <c r="K15" s="28">
        <f>SUM(D15:J15)</f>
        <v>12320.09</v>
      </c>
      <c r="L15" s="29">
        <f>'[7]Calculo ISR '!CK34</f>
        <v>2019.5117760000003</v>
      </c>
      <c r="M15" s="30">
        <f>D15*M$6</f>
        <v>949.11284999999998</v>
      </c>
      <c r="N15" s="30"/>
      <c r="O15" s="30"/>
      <c r="P15" s="30"/>
      <c r="Q15" s="30"/>
      <c r="R15" s="28">
        <f t="shared" si="3"/>
        <v>2968.6246260000003</v>
      </c>
      <c r="S15" s="30"/>
      <c r="T15" s="28">
        <f t="shared" si="1"/>
        <v>8885.9653739999994</v>
      </c>
      <c r="U15" s="28">
        <f t="shared" si="2"/>
        <v>465.5</v>
      </c>
      <c r="V15" s="37"/>
      <c r="W15" s="35"/>
      <c r="X15" s="31"/>
    </row>
    <row r="16" spans="1:24" s="32" customFormat="1" ht="45" customHeight="1">
      <c r="A16" s="26" t="s">
        <v>33</v>
      </c>
      <c r="B16" s="27" t="s">
        <v>34</v>
      </c>
      <c r="C16" s="27">
        <v>20</v>
      </c>
      <c r="D16" s="28">
        <v>9039.17</v>
      </c>
      <c r="E16" s="28">
        <v>465.5</v>
      </c>
      <c r="F16" s="28">
        <v>315.42</v>
      </c>
      <c r="G16" s="28"/>
      <c r="H16" s="28">
        <v>2500</v>
      </c>
      <c r="I16" s="28"/>
      <c r="J16" s="28"/>
      <c r="K16" s="28">
        <f>SUM(D16:J16)</f>
        <v>12320.09</v>
      </c>
      <c r="L16" s="29">
        <f>'[7]Calculo ISR '!CL34</f>
        <v>2019.5117760000003</v>
      </c>
      <c r="M16" s="30">
        <f>D16*M$6</f>
        <v>949.11284999999998</v>
      </c>
      <c r="N16" s="30"/>
      <c r="O16" s="30"/>
      <c r="P16" s="30"/>
      <c r="Q16" s="30"/>
      <c r="R16" s="28">
        <f t="shared" si="3"/>
        <v>2968.6246260000003</v>
      </c>
      <c r="S16" s="30"/>
      <c r="T16" s="28">
        <f t="shared" si="1"/>
        <v>8885.9653739999994</v>
      </c>
      <c r="U16" s="28">
        <f t="shared" si="2"/>
        <v>465.5</v>
      </c>
      <c r="V16" s="34"/>
      <c r="W16" s="35"/>
      <c r="X16" s="31"/>
    </row>
    <row r="17" spans="1:27" s="2" customFormat="1" ht="30" customHeight="1" thickBot="1">
      <c r="A17" s="38"/>
      <c r="B17" s="39" t="s">
        <v>35</v>
      </c>
      <c r="C17" s="40">
        <f t="shared" ref="C17:T17" si="4">SUM(C12:C16)</f>
        <v>100</v>
      </c>
      <c r="D17" s="41">
        <f t="shared" si="4"/>
        <v>39564.509999999995</v>
      </c>
      <c r="E17" s="41">
        <f t="shared" si="4"/>
        <v>2327.5</v>
      </c>
      <c r="F17" s="41">
        <f t="shared" si="4"/>
        <v>1405.8600000000001</v>
      </c>
      <c r="G17" s="41">
        <f t="shared" si="4"/>
        <v>0</v>
      </c>
      <c r="H17" s="74">
        <f>SUM(H12:H16)</f>
        <v>7500</v>
      </c>
      <c r="I17" s="41">
        <f>I12</f>
        <v>33648</v>
      </c>
      <c r="J17" s="41">
        <f t="shared" si="4"/>
        <v>373.40999999999997</v>
      </c>
      <c r="K17" s="41">
        <f t="shared" si="4"/>
        <v>84819.28</v>
      </c>
      <c r="L17" s="41">
        <f t="shared" si="4"/>
        <v>17374.948504</v>
      </c>
      <c r="M17" s="41">
        <f t="shared" si="4"/>
        <v>4154.2735499999999</v>
      </c>
      <c r="N17" s="41">
        <f>SUM(N12:N16)</f>
        <v>5759</v>
      </c>
      <c r="O17" s="41">
        <f t="shared" si="4"/>
        <v>62.234999999999999</v>
      </c>
      <c r="P17" s="41">
        <f t="shared" si="4"/>
        <v>0</v>
      </c>
      <c r="Q17" s="42">
        <f t="shared" si="4"/>
        <v>0</v>
      </c>
      <c r="R17" s="41">
        <f t="shared" si="4"/>
        <v>27350.457054000006</v>
      </c>
      <c r="S17" s="41">
        <f t="shared" si="4"/>
        <v>0</v>
      </c>
      <c r="T17" s="41">
        <f t="shared" si="4"/>
        <v>55141.322946</v>
      </c>
      <c r="U17" s="41">
        <f>SUM(U11:U16)</f>
        <v>2327.5</v>
      </c>
      <c r="V17" s="43"/>
      <c r="W17" s="44"/>
      <c r="X17" s="45"/>
      <c r="Y17" s="46"/>
    </row>
    <row r="18" spans="1:27" s="64" customFormat="1" ht="6.75" customHeight="1">
      <c r="A18" s="59"/>
      <c r="B18" s="60">
        <v>5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48"/>
      <c r="X18" s="63"/>
    </row>
    <row r="19" spans="1:27" s="64" customFormat="1" ht="6.75" customHeight="1">
      <c r="A19" s="59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2"/>
      <c r="W19" s="48"/>
      <c r="X19" s="48"/>
    </row>
    <row r="20" spans="1:27" s="2" customFormat="1" ht="15" customHeight="1">
      <c r="A20" s="1"/>
      <c r="B20" s="47" t="s">
        <v>36</v>
      </c>
      <c r="C20" s="47"/>
      <c r="D20" s="48"/>
      <c r="F20" s="120" t="s">
        <v>37</v>
      </c>
      <c r="G20" s="120"/>
      <c r="H20" s="120"/>
      <c r="I20" s="120"/>
      <c r="J20" s="120"/>
      <c r="K20" s="120"/>
      <c r="L20" s="50"/>
      <c r="M20" s="51"/>
      <c r="N20" s="3"/>
      <c r="O20" s="3"/>
      <c r="P20" s="3"/>
      <c r="Q20" s="3"/>
      <c r="R20" s="3" t="s">
        <v>38</v>
      </c>
      <c r="S20" s="3"/>
      <c r="T20" s="3"/>
      <c r="U20" s="3"/>
      <c r="V20" s="3"/>
      <c r="X20" s="46"/>
      <c r="AA20" s="3"/>
    </row>
    <row r="21" spans="1:27" s="2" customFormat="1" hidden="1">
      <c r="A21" s="1"/>
      <c r="B21" s="3"/>
      <c r="C21" s="3"/>
      <c r="F21" s="3"/>
      <c r="G21" s="3"/>
      <c r="H21" s="3"/>
      <c r="I21" s="3"/>
      <c r="J21" s="3"/>
      <c r="K21" s="52"/>
      <c r="L21" s="52"/>
      <c r="M21" s="52"/>
      <c r="N21" s="3"/>
      <c r="O21" s="3"/>
      <c r="P21" s="3"/>
      <c r="Q21" s="3"/>
      <c r="R21" s="3"/>
      <c r="S21" s="3"/>
      <c r="T21" s="3"/>
      <c r="U21" s="3"/>
      <c r="V21" s="3"/>
      <c r="X21" s="46"/>
      <c r="AA21" s="3"/>
    </row>
    <row r="22" spans="1:27" s="2" customFormat="1" hidden="1">
      <c r="A22" s="1"/>
      <c r="B22" s="3"/>
      <c r="C22" s="3"/>
      <c r="F22" s="3"/>
      <c r="G22" s="3"/>
      <c r="H22" s="3"/>
      <c r="I22" s="3"/>
      <c r="J22" s="3"/>
      <c r="K22" s="52"/>
      <c r="L22" s="52"/>
      <c r="M22" s="52"/>
      <c r="N22" s="3"/>
      <c r="O22" s="3"/>
      <c r="P22" s="3"/>
      <c r="Q22" s="3"/>
      <c r="R22" s="3"/>
      <c r="S22" s="3"/>
      <c r="T22" s="3"/>
      <c r="U22" s="3"/>
      <c r="V22" s="3"/>
      <c r="X22" s="46"/>
      <c r="AA22" s="3"/>
    </row>
    <row r="23" spans="1:27" s="2" customFormat="1" hidden="1">
      <c r="A23" s="1"/>
      <c r="B23" s="3"/>
      <c r="C23" s="3"/>
      <c r="F23" s="3"/>
      <c r="G23" s="3"/>
      <c r="H23" s="3"/>
      <c r="I23" s="3"/>
      <c r="J23" s="3"/>
      <c r="K23" s="53"/>
      <c r="L23" s="53"/>
      <c r="M23" s="53"/>
      <c r="N23" s="3"/>
      <c r="O23" s="44"/>
      <c r="P23" s="3"/>
      <c r="Q23" s="3"/>
      <c r="R23" s="54" t="s">
        <v>41</v>
      </c>
      <c r="S23" s="3"/>
      <c r="U23" s="3"/>
      <c r="V23" s="3"/>
      <c r="AA23" s="3"/>
    </row>
    <row r="24" spans="1:27" s="2" customFormat="1">
      <c r="A24" s="1"/>
      <c r="B24" s="47" t="s">
        <v>39</v>
      </c>
      <c r="C24" s="47"/>
      <c r="D24" s="46"/>
      <c r="F24" s="121" t="s">
        <v>40</v>
      </c>
      <c r="G24" s="121"/>
      <c r="H24" s="121"/>
      <c r="I24" s="121"/>
      <c r="J24" s="121"/>
      <c r="K24" s="121"/>
      <c r="L24" s="53"/>
      <c r="M24" s="50"/>
      <c r="N24" s="3"/>
      <c r="O24" s="3"/>
      <c r="P24" s="3"/>
      <c r="R24" s="55" t="s">
        <v>41</v>
      </c>
      <c r="S24" s="55"/>
      <c r="T24" s="55"/>
      <c r="U24" s="55"/>
      <c r="V24" s="3"/>
      <c r="AA24" s="3"/>
    </row>
    <row r="25" spans="1:27" ht="12.75" customHeight="1">
      <c r="B25" s="56" t="s">
        <v>42</v>
      </c>
      <c r="C25" s="56"/>
      <c r="F25" s="121" t="s">
        <v>43</v>
      </c>
      <c r="G25" s="121"/>
      <c r="H25" s="121"/>
      <c r="I25" s="121"/>
      <c r="J25" s="121"/>
      <c r="K25" s="121"/>
      <c r="L25" s="121"/>
      <c r="M25" s="53"/>
      <c r="R25" s="55" t="s">
        <v>44</v>
      </c>
      <c r="S25" s="55"/>
      <c r="U25" s="55"/>
      <c r="W25" s="44"/>
    </row>
    <row r="26" spans="1:27">
      <c r="W26" s="44"/>
    </row>
    <row r="27" spans="1:27">
      <c r="N27" s="44"/>
      <c r="W27" s="44"/>
    </row>
    <row r="28" spans="1:27">
      <c r="W28" s="44"/>
    </row>
    <row r="29" spans="1:27">
      <c r="W29" s="44"/>
    </row>
    <row r="30" spans="1:27">
      <c r="K30" s="10"/>
      <c r="W30" s="44"/>
    </row>
    <row r="31" spans="1:27">
      <c r="W31" s="44"/>
    </row>
    <row r="32" spans="1:27">
      <c r="W32" s="44"/>
    </row>
    <row r="33" spans="1:22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57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s="58" customForma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s="58" customFormat="1">
      <c r="A37" s="1"/>
      <c r="B37" s="3"/>
      <c r="C37" s="3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s="58" customForma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58" customFormat="1">
      <c r="A40" s="1"/>
      <c r="B40" s="3"/>
      <c r="C40" s="3"/>
      <c r="D40" s="3"/>
      <c r="E40" s="3"/>
      <c r="F40" s="3"/>
      <c r="G40" s="3"/>
      <c r="H40" s="3"/>
      <c r="I40" s="3"/>
      <c r="J40" s="3"/>
      <c r="K40" s="10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58" customForma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6" spans="1:22">
      <c r="O46" s="44"/>
    </row>
  </sheetData>
  <mergeCells count="10">
    <mergeCell ref="V12:W12"/>
    <mergeCell ref="F20:K20"/>
    <mergeCell ref="F24:K24"/>
    <mergeCell ref="F25:L25"/>
    <mergeCell ref="A10:A11"/>
    <mergeCell ref="B10:B11"/>
    <mergeCell ref="E10:K10"/>
    <mergeCell ref="L10:R10"/>
    <mergeCell ref="S10:U10"/>
    <mergeCell ref="V11:W11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Z45"/>
  <sheetViews>
    <sheetView topLeftCell="A3" zoomScale="80" zoomScaleNormal="80" zoomScaleSheetLayoutView="100" workbookViewId="0">
      <pane xSplit="2" ySplit="8" topLeftCell="C14" activePane="bottomRight" state="frozen"/>
      <selection activeCell="A3" sqref="A3"/>
      <selection pane="topRight" activeCell="C3" sqref="C3"/>
      <selection pane="bottomLeft" activeCell="A10" sqref="A10"/>
      <selection pane="bottomRight" activeCell="H28" sqref="H28"/>
    </sheetView>
  </sheetViews>
  <sheetFormatPr baseColWidth="10" defaultRowHeight="12.75"/>
  <cols>
    <col min="1" max="1" width="13.5703125" style="1" customWidth="1"/>
    <col min="2" max="2" width="31.5703125" style="3" customWidth="1"/>
    <col min="3" max="3" width="10.140625" style="3" customWidth="1"/>
    <col min="4" max="4" width="13" style="3" customWidth="1"/>
    <col min="5" max="5" width="10.5703125" style="3" customWidth="1"/>
    <col min="6" max="6" width="9.85546875" style="3" customWidth="1"/>
    <col min="7" max="7" width="10.140625" style="3" customWidth="1"/>
    <col min="8" max="8" width="11.7109375" style="3" customWidth="1"/>
    <col min="9" max="9" width="8.42578125" style="3" customWidth="1"/>
    <col min="10" max="10" width="12.42578125" style="3" customWidth="1"/>
    <col min="11" max="11" width="11" style="3" hidden="1" customWidth="1"/>
    <col min="12" max="12" width="10.85546875" style="3" hidden="1" customWidth="1"/>
    <col min="13" max="13" width="11.140625" style="3" hidden="1" customWidth="1"/>
    <col min="14" max="14" width="8.5703125" style="3" hidden="1" customWidth="1"/>
    <col min="15" max="15" width="5" style="3" hidden="1" customWidth="1"/>
    <col min="16" max="16" width="9.85546875" style="3" hidden="1" customWidth="1"/>
    <col min="17" max="17" width="11.140625" style="3" customWidth="1"/>
    <col min="18" max="18" width="8.28515625" style="3" customWidth="1"/>
    <col min="19" max="19" width="13.5703125" style="3" customWidth="1"/>
    <col min="20" max="20" width="10.5703125" style="3" hidden="1" customWidth="1"/>
    <col min="21" max="21" width="31" style="3" hidden="1" customWidth="1"/>
    <col min="22" max="22" width="12.28515625" style="3" hidden="1" customWidth="1"/>
    <col min="23" max="16384" width="11.42578125" style="3"/>
  </cols>
  <sheetData>
    <row r="2" spans="1:24">
      <c r="B2" s="2" t="s">
        <v>0</v>
      </c>
      <c r="C2" s="2"/>
    </row>
    <row r="3" spans="1:2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4" s="4" customFormat="1">
      <c r="A4" s="5"/>
    </row>
    <row r="5" spans="1:24" s="4" customFormat="1">
      <c r="A5" s="5"/>
      <c r="J5" s="6"/>
    </row>
    <row r="6" spans="1:24" s="4" customFormat="1">
      <c r="A6" s="5"/>
      <c r="D6" s="5">
        <v>10.95</v>
      </c>
      <c r="E6" s="5"/>
      <c r="L6" s="68">
        <v>0.105</v>
      </c>
      <c r="M6" s="64"/>
      <c r="N6" s="64"/>
      <c r="O6" s="69">
        <v>0.01</v>
      </c>
    </row>
    <row r="7" spans="1:24" s="4" customFormat="1">
      <c r="A7" s="5"/>
      <c r="D7" s="5"/>
      <c r="E7" s="5"/>
      <c r="F7" s="10" t="s">
        <v>64</v>
      </c>
      <c r="L7" s="7"/>
      <c r="O7" s="8"/>
    </row>
    <row r="8" spans="1:24" ht="13.5" thickBot="1">
      <c r="A8" s="9" t="s">
        <v>0</v>
      </c>
      <c r="C8" s="64"/>
      <c r="D8" s="65">
        <v>0.02</v>
      </c>
      <c r="E8" s="66">
        <v>0.04</v>
      </c>
      <c r="F8" s="67">
        <v>0.06</v>
      </c>
      <c r="G8" s="4"/>
      <c r="H8" s="4"/>
      <c r="I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4" ht="15.75" customHeight="1" thickBot="1">
      <c r="A9" s="122" t="s">
        <v>2</v>
      </c>
      <c r="B9" s="124" t="s">
        <v>3</v>
      </c>
      <c r="C9" s="11"/>
      <c r="D9" s="12"/>
      <c r="E9" s="111" t="s">
        <v>4</v>
      </c>
      <c r="F9" s="112"/>
      <c r="G9" s="112"/>
      <c r="H9" s="113"/>
      <c r="I9" s="113"/>
      <c r="J9" s="114"/>
      <c r="K9" s="115" t="s">
        <v>5</v>
      </c>
      <c r="L9" s="116"/>
      <c r="M9" s="116"/>
      <c r="N9" s="116"/>
      <c r="O9" s="116"/>
      <c r="P9" s="116"/>
      <c r="Q9" s="116"/>
      <c r="R9" s="117" t="s">
        <v>6</v>
      </c>
      <c r="S9" s="117"/>
      <c r="T9" s="117"/>
    </row>
    <row r="10" spans="1:24" s="25" customFormat="1" ht="72">
      <c r="A10" s="123"/>
      <c r="B10" s="125"/>
      <c r="C10" s="13" t="s">
        <v>7</v>
      </c>
      <c r="D10" s="14" t="s">
        <v>8</v>
      </c>
      <c r="E10" s="15" t="s">
        <v>9</v>
      </c>
      <c r="F10" s="15" t="s">
        <v>10</v>
      </c>
      <c r="G10" s="16" t="s">
        <v>11</v>
      </c>
      <c r="H10" s="71" t="s">
        <v>47</v>
      </c>
      <c r="I10" s="71" t="s">
        <v>12</v>
      </c>
      <c r="J10" s="72" t="s">
        <v>13</v>
      </c>
      <c r="K10" s="19" t="s">
        <v>14</v>
      </c>
      <c r="L10" s="20" t="s">
        <v>15</v>
      </c>
      <c r="M10" s="20" t="s">
        <v>16</v>
      </c>
      <c r="N10" s="20" t="s">
        <v>17</v>
      </c>
      <c r="O10" s="20" t="s">
        <v>18</v>
      </c>
      <c r="P10" s="20" t="s">
        <v>19</v>
      </c>
      <c r="Q10" s="20" t="s">
        <v>20</v>
      </c>
      <c r="R10" s="21" t="s">
        <v>21</v>
      </c>
      <c r="S10" s="22" t="s">
        <v>22</v>
      </c>
      <c r="T10" s="23" t="s">
        <v>23</v>
      </c>
      <c r="U10" s="118" t="s">
        <v>24</v>
      </c>
      <c r="V10" s="119"/>
      <c r="W10" s="24"/>
    </row>
    <row r="11" spans="1:24" s="32" customFormat="1" ht="45" customHeight="1">
      <c r="A11" s="26" t="s">
        <v>25</v>
      </c>
      <c r="B11" s="27" t="s">
        <v>26</v>
      </c>
      <c r="C11" s="27">
        <v>20</v>
      </c>
      <c r="D11" s="28">
        <v>6223.5</v>
      </c>
      <c r="E11" s="28">
        <v>465.5</v>
      </c>
      <c r="F11" s="28">
        <v>229.8</v>
      </c>
      <c r="G11" s="28">
        <v>0</v>
      </c>
      <c r="H11" s="28">
        <v>0</v>
      </c>
      <c r="I11" s="28">
        <f>D11*F8</f>
        <v>373.40999999999997</v>
      </c>
      <c r="J11" s="28">
        <f>SUM(D11:I11)</f>
        <v>7292.21</v>
      </c>
      <c r="K11" s="29">
        <f>'[10]Calculo ISR '!BE34</f>
        <v>910.99608000000012</v>
      </c>
      <c r="L11" s="30">
        <f>D11*L$6</f>
        <v>653.46749999999997</v>
      </c>
      <c r="M11" s="30">
        <v>1986</v>
      </c>
      <c r="N11" s="30">
        <f>D11*O6</f>
        <v>62.234999999999999</v>
      </c>
      <c r="O11" s="30">
        <f>'[3]HT-DOCENTE'!R10</f>
        <v>0</v>
      </c>
      <c r="P11" s="30"/>
      <c r="Q11" s="28">
        <f t="shared" ref="Q11" si="0">K11+L11+M11+N11+P11+O11</f>
        <v>3612.6985800000002</v>
      </c>
      <c r="R11" s="30">
        <f>IF('[3]Calculo ISR '!$BC$34&gt;0,0,('[3]Calculo ISR '!$BC$34)*-1)</f>
        <v>0</v>
      </c>
      <c r="S11" s="28">
        <f>J11-Q11-E11+R11</f>
        <v>3214.0114199999998</v>
      </c>
      <c r="T11" s="28">
        <f>E11</f>
        <v>465.5</v>
      </c>
      <c r="U11" s="106"/>
      <c r="V11" s="106"/>
      <c r="W11" s="31"/>
    </row>
    <row r="12" spans="1:24" s="32" customFormat="1" ht="45" customHeight="1">
      <c r="A12" s="26" t="s">
        <v>27</v>
      </c>
      <c r="B12" s="33" t="s">
        <v>28</v>
      </c>
      <c r="C12" s="27">
        <v>20</v>
      </c>
      <c r="D12" s="28">
        <v>6223.5</v>
      </c>
      <c r="E12" s="28">
        <v>465.5</v>
      </c>
      <c r="F12" s="28">
        <v>229.8</v>
      </c>
      <c r="G12" s="28">
        <v>0</v>
      </c>
      <c r="H12" s="28"/>
      <c r="I12" s="28"/>
      <c r="J12" s="28">
        <f>SUM(D12:I12)</f>
        <v>6918.8</v>
      </c>
      <c r="K12" s="29">
        <f>'[10]Calculo ISR '!CJ34</f>
        <v>831.23570400000017</v>
      </c>
      <c r="L12" s="30">
        <f>D12*L$6</f>
        <v>653.46749999999997</v>
      </c>
      <c r="M12" s="30"/>
      <c r="N12" s="30"/>
      <c r="O12" s="30"/>
      <c r="P12" s="30"/>
      <c r="Q12" s="28">
        <f>SUM(K12+L12+M12+N12+O12+P12)</f>
        <v>1484.7032040000001</v>
      </c>
      <c r="R12" s="30"/>
      <c r="S12" s="28">
        <f>J12-Q12-E12+R12</f>
        <v>4968.5967959999998</v>
      </c>
      <c r="T12" s="28">
        <f t="shared" ref="T12:T15" si="1">E12</f>
        <v>465.5</v>
      </c>
      <c r="U12" s="34"/>
      <c r="V12" s="35"/>
      <c r="W12" s="31"/>
    </row>
    <row r="13" spans="1:24" s="32" customFormat="1" ht="45" customHeight="1">
      <c r="A13" s="33" t="s">
        <v>29</v>
      </c>
      <c r="B13" s="27" t="s">
        <v>30</v>
      </c>
      <c r="C13" s="27">
        <v>20</v>
      </c>
      <c r="D13" s="28">
        <v>9039.17</v>
      </c>
      <c r="E13" s="28">
        <v>465.5</v>
      </c>
      <c r="F13" s="28">
        <v>315.42</v>
      </c>
      <c r="G13" s="28"/>
      <c r="H13" s="28"/>
      <c r="I13" s="28"/>
      <c r="J13" s="28">
        <f>SUM(D13:I13)</f>
        <v>9820.09</v>
      </c>
      <c r="K13" s="29">
        <f>'[10]Calculo ISR '!AT34</f>
        <v>1450.9512480000003</v>
      </c>
      <c r="L13" s="30">
        <f>D13*L$6</f>
        <v>949.11284999999998</v>
      </c>
      <c r="M13" s="30">
        <v>3773</v>
      </c>
      <c r="N13" s="30"/>
      <c r="O13" s="30"/>
      <c r="P13" s="30"/>
      <c r="Q13" s="28">
        <f t="shared" ref="Q13:Q15" si="2">SUM(K13+L13+M13+N13+O13+P13)</f>
        <v>6173.0640980000007</v>
      </c>
      <c r="R13" s="30"/>
      <c r="S13" s="28">
        <f>J13-Q13-E13+R13</f>
        <v>3181.5259019999994</v>
      </c>
      <c r="T13" s="28">
        <f t="shared" si="1"/>
        <v>465.5</v>
      </c>
      <c r="U13" s="34"/>
      <c r="V13" s="35"/>
      <c r="W13" s="31"/>
    </row>
    <row r="14" spans="1:24" s="32" customFormat="1" ht="45" customHeight="1">
      <c r="A14" s="26" t="s">
        <v>31</v>
      </c>
      <c r="B14" s="73" t="s">
        <v>32</v>
      </c>
      <c r="C14" s="27">
        <v>20</v>
      </c>
      <c r="D14" s="28">
        <v>9039.17</v>
      </c>
      <c r="E14" s="28">
        <v>465.5</v>
      </c>
      <c r="F14" s="28">
        <v>315.42</v>
      </c>
      <c r="G14" s="28"/>
      <c r="H14" s="28"/>
      <c r="I14" s="28"/>
      <c r="J14" s="28">
        <f>SUM(D14:I14)</f>
        <v>9820.09</v>
      </c>
      <c r="K14" s="29">
        <f>'[10]Calculo ISR '!CK34</f>
        <v>1450.9512480000003</v>
      </c>
      <c r="L14" s="30">
        <f>D14*L$6</f>
        <v>949.11284999999998</v>
      </c>
      <c r="M14" s="30"/>
      <c r="N14" s="30"/>
      <c r="O14" s="30"/>
      <c r="P14" s="30"/>
      <c r="Q14" s="28">
        <f t="shared" si="2"/>
        <v>2400.0640980000003</v>
      </c>
      <c r="R14" s="30"/>
      <c r="S14" s="28">
        <f>J14-Q14-E14+R14</f>
        <v>6954.5259019999994</v>
      </c>
      <c r="T14" s="28">
        <f t="shared" si="1"/>
        <v>465.5</v>
      </c>
      <c r="U14" s="37"/>
      <c r="V14" s="35"/>
      <c r="W14" s="31"/>
    </row>
    <row r="15" spans="1:24" s="32" customFormat="1" ht="45" customHeight="1">
      <c r="A15" s="26" t="s">
        <v>33</v>
      </c>
      <c r="B15" s="27" t="s">
        <v>34</v>
      </c>
      <c r="C15" s="27">
        <v>20</v>
      </c>
      <c r="D15" s="28">
        <v>9039.17</v>
      </c>
      <c r="E15" s="28">
        <v>465.5</v>
      </c>
      <c r="F15" s="28">
        <v>315.42</v>
      </c>
      <c r="G15" s="28"/>
      <c r="H15" s="28"/>
      <c r="I15" s="28"/>
      <c r="J15" s="28">
        <f>SUM(D15:I15)</f>
        <v>9820.09</v>
      </c>
      <c r="K15" s="29">
        <f>'[10]Calculo ISR '!CL34</f>
        <v>1450.9512480000003</v>
      </c>
      <c r="L15" s="30">
        <f>D15*L$6</f>
        <v>949.11284999999998</v>
      </c>
      <c r="M15" s="30"/>
      <c r="N15" s="30"/>
      <c r="O15" s="30"/>
      <c r="P15" s="30"/>
      <c r="Q15" s="28">
        <f t="shared" si="2"/>
        <v>2400.0640980000003</v>
      </c>
      <c r="R15" s="30"/>
      <c r="S15" s="28">
        <f>J15-Q15-E15+R15</f>
        <v>6954.5259019999994</v>
      </c>
      <c r="T15" s="28">
        <f t="shared" si="1"/>
        <v>465.5</v>
      </c>
      <c r="U15" s="34"/>
      <c r="V15" s="35"/>
      <c r="W15" s="31"/>
    </row>
    <row r="16" spans="1:24" s="2" customFormat="1" ht="30" customHeight="1" thickBot="1">
      <c r="A16" s="38"/>
      <c r="B16" s="39" t="s">
        <v>35</v>
      </c>
      <c r="C16" s="40">
        <f t="shared" ref="C16:S16" si="3">SUM(C11:C15)</f>
        <v>100</v>
      </c>
      <c r="D16" s="41">
        <f t="shared" si="3"/>
        <v>39564.509999999995</v>
      </c>
      <c r="E16" s="41">
        <f t="shared" si="3"/>
        <v>2327.5</v>
      </c>
      <c r="F16" s="41">
        <f t="shared" si="3"/>
        <v>1405.8600000000001</v>
      </c>
      <c r="G16" s="41">
        <f t="shared" si="3"/>
        <v>0</v>
      </c>
      <c r="H16" s="41"/>
      <c r="I16" s="41">
        <f t="shared" si="3"/>
        <v>373.40999999999997</v>
      </c>
      <c r="J16" s="41">
        <f t="shared" si="3"/>
        <v>43671.28</v>
      </c>
      <c r="K16" s="41">
        <f t="shared" si="3"/>
        <v>6095.0855280000014</v>
      </c>
      <c r="L16" s="41">
        <f t="shared" si="3"/>
        <v>4154.2735499999999</v>
      </c>
      <c r="M16" s="41">
        <f>SUM(M11:M15)</f>
        <v>5759</v>
      </c>
      <c r="N16" s="41">
        <f t="shared" si="3"/>
        <v>62.234999999999999</v>
      </c>
      <c r="O16" s="41">
        <f t="shared" si="3"/>
        <v>0</v>
      </c>
      <c r="P16" s="42">
        <f t="shared" si="3"/>
        <v>0</v>
      </c>
      <c r="Q16" s="41">
        <f t="shared" si="3"/>
        <v>16070.594078000002</v>
      </c>
      <c r="R16" s="41">
        <f t="shared" si="3"/>
        <v>0</v>
      </c>
      <c r="S16" s="41">
        <f t="shared" si="3"/>
        <v>25273.185921999997</v>
      </c>
      <c r="T16" s="41">
        <f>SUM(T10:T15)</f>
        <v>2327.5</v>
      </c>
      <c r="U16" s="43"/>
      <c r="V16" s="44"/>
      <c r="W16" s="45"/>
      <c r="X16" s="46"/>
    </row>
    <row r="17" spans="1:26" s="4" customFormat="1" ht="7.5" customHeight="1">
      <c r="A17" s="101"/>
      <c r="B17" s="60">
        <v>5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6"/>
      <c r="W17" s="105"/>
    </row>
    <row r="18" spans="1:26" s="4" customFormat="1" ht="7.5" customHeight="1">
      <c r="A18" s="101"/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4"/>
      <c r="V18" s="6"/>
      <c r="W18" s="6"/>
    </row>
    <row r="19" spans="1:26" s="2" customFormat="1" ht="15" customHeight="1">
      <c r="A19" s="1"/>
      <c r="B19" s="75" t="s">
        <v>36</v>
      </c>
      <c r="C19" s="75"/>
      <c r="D19" s="48"/>
      <c r="E19" s="96" t="s">
        <v>37</v>
      </c>
      <c r="G19" s="96"/>
      <c r="H19" s="96"/>
      <c r="I19" s="96"/>
      <c r="J19" s="96"/>
      <c r="K19" s="50"/>
      <c r="L19" s="51"/>
      <c r="M19" s="3"/>
      <c r="N19" s="3"/>
      <c r="O19" s="3"/>
      <c r="P19" s="3"/>
      <c r="Q19" s="3" t="s">
        <v>58</v>
      </c>
      <c r="R19" s="3"/>
      <c r="S19" s="3"/>
      <c r="T19" s="3"/>
      <c r="U19" s="3"/>
      <c r="W19" s="46"/>
      <c r="Z19" s="3"/>
    </row>
    <row r="20" spans="1:26" s="2" customFormat="1" hidden="1">
      <c r="A20" s="1"/>
      <c r="B20" s="3"/>
      <c r="C20" s="3"/>
      <c r="F20" s="3"/>
      <c r="G20" s="3"/>
      <c r="H20" s="3"/>
      <c r="I20" s="3"/>
      <c r="J20" s="52"/>
      <c r="K20" s="52"/>
      <c r="L20" s="52"/>
      <c r="M20" s="3"/>
      <c r="N20" s="3"/>
      <c r="O20" s="3"/>
      <c r="P20" s="3"/>
      <c r="Q20" s="3"/>
      <c r="R20" s="3"/>
      <c r="S20" s="3"/>
      <c r="T20" s="3"/>
      <c r="U20" s="3"/>
      <c r="W20" s="46"/>
      <c r="Z20" s="3"/>
    </row>
    <row r="21" spans="1:26" s="2" customFormat="1" hidden="1">
      <c r="A21" s="1"/>
      <c r="B21" s="3"/>
      <c r="C21" s="3"/>
      <c r="F21" s="3"/>
      <c r="G21" s="3"/>
      <c r="H21" s="3"/>
      <c r="I21" s="3"/>
      <c r="J21" s="52"/>
      <c r="K21" s="52"/>
      <c r="L21" s="52"/>
      <c r="M21" s="3"/>
      <c r="N21" s="3"/>
      <c r="O21" s="3"/>
      <c r="P21" s="3"/>
      <c r="Q21" s="3"/>
      <c r="R21" s="3"/>
      <c r="S21" s="3"/>
      <c r="T21" s="3"/>
      <c r="U21" s="3"/>
      <c r="W21" s="46"/>
      <c r="Z21" s="3"/>
    </row>
    <row r="22" spans="1:26" s="2" customFormat="1" hidden="1">
      <c r="A22" s="1"/>
      <c r="B22" s="3"/>
      <c r="C22" s="3"/>
      <c r="F22" s="3"/>
      <c r="G22" s="3"/>
      <c r="H22" s="3"/>
      <c r="I22" s="3"/>
      <c r="J22" s="53"/>
      <c r="K22" s="53"/>
      <c r="L22" s="53"/>
      <c r="M22" s="3"/>
      <c r="N22" s="44"/>
      <c r="O22" s="3"/>
      <c r="P22" s="3"/>
      <c r="Q22" s="3"/>
      <c r="R22" s="3"/>
      <c r="S22" s="3"/>
      <c r="T22" s="3"/>
      <c r="U22" s="3"/>
      <c r="Z22" s="3"/>
    </row>
    <row r="23" spans="1:26" s="2" customFormat="1">
      <c r="A23" s="1"/>
      <c r="B23" s="75" t="s">
        <v>39</v>
      </c>
      <c r="C23" s="75"/>
      <c r="D23" s="46"/>
      <c r="E23" s="55" t="s">
        <v>40</v>
      </c>
      <c r="G23" s="55"/>
      <c r="H23" s="55"/>
      <c r="I23" s="55"/>
      <c r="J23" s="55"/>
      <c r="K23" s="53"/>
      <c r="L23" s="50"/>
      <c r="M23" s="3"/>
      <c r="N23" s="3"/>
      <c r="O23" s="3"/>
      <c r="Q23" s="54" t="s">
        <v>41</v>
      </c>
      <c r="S23" s="55"/>
      <c r="T23" s="55"/>
      <c r="U23" s="3"/>
      <c r="Z23" s="3"/>
    </row>
    <row r="24" spans="1:26" ht="12.75" customHeight="1">
      <c r="B24" s="56" t="s">
        <v>42</v>
      </c>
      <c r="C24" s="56"/>
      <c r="E24" s="55" t="s">
        <v>43</v>
      </c>
      <c r="G24" s="55"/>
      <c r="H24" s="55"/>
      <c r="I24" s="55"/>
      <c r="J24" s="55"/>
      <c r="K24" s="55"/>
      <c r="L24" s="53"/>
      <c r="Q24" s="55" t="s">
        <v>44</v>
      </c>
      <c r="S24" s="55"/>
      <c r="T24" s="55"/>
      <c r="V24" s="44"/>
    </row>
    <row r="25" spans="1:26">
      <c r="V25" s="44"/>
    </row>
    <row r="26" spans="1:26">
      <c r="M26" s="44"/>
      <c r="V26" s="44"/>
    </row>
    <row r="27" spans="1:26">
      <c r="V27" s="44"/>
    </row>
    <row r="28" spans="1:26">
      <c r="V28" s="44"/>
    </row>
    <row r="29" spans="1:26">
      <c r="J29" s="10"/>
      <c r="V29" s="44"/>
    </row>
    <row r="30" spans="1:26">
      <c r="V30" s="44"/>
    </row>
    <row r="31" spans="1:26">
      <c r="V31" s="44"/>
    </row>
    <row r="32" spans="1:26" s="57" customForma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s="57" customForma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s="58" customForma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s="58" customForma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s="58" customFormat="1">
      <c r="A36" s="1"/>
      <c r="B36" s="3"/>
      <c r="C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s="58" customForma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58" customForma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s="58" customFormat="1">
      <c r="A39" s="1"/>
      <c r="B39" s="3"/>
      <c r="C39" s="3"/>
      <c r="D39" s="3"/>
      <c r="E39" s="3"/>
      <c r="F39" s="3"/>
      <c r="G39" s="3"/>
      <c r="H39" s="3"/>
      <c r="I39" s="3"/>
      <c r="J39" s="1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s="58" customForma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s="58" customForma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58" customForma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s="58" customForma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5" spans="1:21">
      <c r="N45" s="44"/>
    </row>
  </sheetData>
  <mergeCells count="7">
    <mergeCell ref="U11:V11"/>
    <mergeCell ref="A9:A10"/>
    <mergeCell ref="B9:B10"/>
    <mergeCell ref="E9:J9"/>
    <mergeCell ref="K9:Q9"/>
    <mergeCell ref="R9:T9"/>
    <mergeCell ref="U10:V10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01-15 AGOSTO</vt:lpstr>
      <vt:lpstr>16-30 AGOSTO</vt:lpstr>
      <vt:lpstr>01-15 SEPTIEMBRE</vt:lpstr>
      <vt:lpstr>16-30 SEPTIEMBRE</vt:lpstr>
      <vt:lpstr>01-15 OCTUBRE</vt:lpstr>
      <vt:lpstr>16-31 OCTUBRE</vt:lpstr>
      <vt:lpstr>01-15 NOVIEMBRE</vt:lpstr>
      <vt:lpstr>16-30 NOVIEMBRE</vt:lpstr>
      <vt:lpstr>01-15 DICIEMBRE</vt:lpstr>
      <vt:lpstr>16-31 DICIEMBRE</vt:lpstr>
      <vt:lpstr>'01-15 AGOSTO'!Títulos_a_imprimir</vt:lpstr>
      <vt:lpstr>'01-15 DICIEMBRE'!Títulos_a_imprimir</vt:lpstr>
      <vt:lpstr>'01-15 NOVIEMBRE'!Títulos_a_imprimir</vt:lpstr>
      <vt:lpstr>'01-15 OCTUBRE'!Títulos_a_imprimir</vt:lpstr>
      <vt:lpstr>'01-15 SEPTIEMBRE'!Títulos_a_imprimir</vt:lpstr>
      <vt:lpstr>'16-30 AGOSTO'!Títulos_a_imprimir</vt:lpstr>
      <vt:lpstr>'16-30 NOVIEMBRE'!Títulos_a_imprimir</vt:lpstr>
      <vt:lpstr>'16-30 SEPTIEMBRE'!Títulos_a_imprimir</vt:lpstr>
      <vt:lpstr>'16-31 DICIEMBRE'!Títulos_a_imprimir</vt:lpstr>
      <vt:lpstr>'16-31 OCTUBRE'!Títulos_a_imprimir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2016-07-06T15:22:29Z</cp:lastPrinted>
  <dcterms:created xsi:type="dcterms:W3CDTF">2016-07-01T18:01:02Z</dcterms:created>
  <dcterms:modified xsi:type="dcterms:W3CDTF">2016-07-06T15:29:39Z</dcterms:modified>
</cp:coreProperties>
</file>