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NOMINAS 2019\"/>
    </mc:Choice>
  </mc:AlternateContent>
  <bookViews>
    <workbookView xWindow="0" yWindow="0" windowWidth="24000" windowHeight="9735" firstSheet="26" activeTab="29"/>
  </bookViews>
  <sheets>
    <sheet name="ENERO 1" sheetId="71" r:id="rId1"/>
    <sheet name="ENE 2" sheetId="72" r:id="rId2"/>
    <sheet name="febrero 1" sheetId="73" r:id="rId3"/>
    <sheet name="FEB 2" sheetId="74" r:id="rId4"/>
    <sheet name="MARZO 1" sheetId="75" r:id="rId5"/>
    <sheet name="MARZO 2" sheetId="76" r:id="rId6"/>
    <sheet name="ABRIL 1" sheetId="77" r:id="rId7"/>
    <sheet name="ABRIL 2" sheetId="79" r:id="rId8"/>
    <sheet name="MAYO 1" sheetId="80" r:id="rId9"/>
    <sheet name="VERO MARTINEZ SUELDO Y AGUINALD" sheetId="81" r:id="rId10"/>
    <sheet name="CALCULO SALARIO DIARIO" sheetId="78" r:id="rId11"/>
    <sheet name="CALCULO AGUINALDO 2019" sheetId="99" r:id="rId12"/>
    <sheet name="MAYO 2" sheetId="82" r:id="rId13"/>
    <sheet name="JUNIO 1" sheetId="83" r:id="rId14"/>
    <sheet name="JUNIO 2" sheetId="84" r:id="rId15"/>
    <sheet name="JULIO 1" sheetId="85" r:id="rId16"/>
    <sheet name="JULIO 2" sheetId="86" r:id="rId17"/>
    <sheet name="NOMINA ANGELICA URR" sheetId="87" r:id="rId18"/>
    <sheet name="AGOSTO 1" sheetId="88" r:id="rId19"/>
    <sheet name="RAFA CIBRIAN FINIQUITO" sheetId="90" r:id="rId20"/>
    <sheet name="AGOSTO 2" sheetId="89" r:id="rId21"/>
    <sheet name="SEPTIEMBRE 1" sheetId="91" r:id="rId22"/>
    <sheet name="SEPTIEMBRE 2" sheetId="92" r:id="rId23"/>
    <sheet name="OCTUBRE 1" sheetId="93" r:id="rId24"/>
    <sheet name="OCTUBRE 2" sheetId="94" r:id="rId25"/>
    <sheet name="NOVIEMBRE 1" sheetId="95" r:id="rId26"/>
    <sheet name="NOVIEMBRE 2" sheetId="96" r:id="rId27"/>
    <sheet name="borrador para 2020" sheetId="97" r:id="rId28"/>
    <sheet name="DICIEMBRE 1" sheetId="98" r:id="rId29"/>
    <sheet name="DICIEMBRE 2" sheetId="100" r:id="rId30"/>
    <sheet name="CALCULO PRIMA VAC 2DA QUINCENA " sheetId="102" r:id="rId31"/>
    <sheet name="AGUINALDOS" sheetId="101" r:id="rId3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02" l="1"/>
  <c r="L23" i="102"/>
  <c r="L13" i="102" l="1"/>
  <c r="L14" i="102"/>
  <c r="L15" i="102"/>
  <c r="L16" i="102"/>
  <c r="L17" i="102"/>
  <c r="L18" i="102"/>
  <c r="L19" i="102"/>
  <c r="L20" i="102"/>
  <c r="L21" i="102"/>
  <c r="L22" i="102"/>
  <c r="L24" i="102"/>
  <c r="L25" i="102"/>
  <c r="L26" i="102"/>
  <c r="L12" i="102"/>
  <c r="J27" i="102"/>
  <c r="F27" i="102"/>
  <c r="G27" i="102"/>
  <c r="I27" i="102"/>
  <c r="K13" i="102"/>
  <c r="K14" i="102"/>
  <c r="K15" i="102"/>
  <c r="K16" i="102"/>
  <c r="K17" i="102"/>
  <c r="K18" i="102"/>
  <c r="K19" i="102"/>
  <c r="K20" i="102"/>
  <c r="K21" i="102"/>
  <c r="K22" i="102"/>
  <c r="K23" i="102"/>
  <c r="K24" i="102"/>
  <c r="K25" i="102"/>
  <c r="K26" i="102"/>
  <c r="K12" i="102"/>
  <c r="G13" i="102"/>
  <c r="G14" i="102"/>
  <c r="G15" i="102"/>
  <c r="G16" i="102"/>
  <c r="G17" i="102"/>
  <c r="G18" i="102"/>
  <c r="G19" i="102"/>
  <c r="G20" i="102"/>
  <c r="G21" i="102"/>
  <c r="G22" i="102"/>
  <c r="G23" i="102"/>
  <c r="G24" i="102"/>
  <c r="G25" i="102"/>
  <c r="G26" i="102"/>
  <c r="F13" i="102"/>
  <c r="F14" i="102"/>
  <c r="F15" i="102"/>
  <c r="F16" i="102"/>
  <c r="F17" i="102"/>
  <c r="F18" i="102"/>
  <c r="F19" i="102"/>
  <c r="F20" i="102"/>
  <c r="F21" i="102"/>
  <c r="F22" i="102"/>
  <c r="F23" i="102"/>
  <c r="F24" i="102"/>
  <c r="F25" i="102"/>
  <c r="F26" i="102"/>
  <c r="G12" i="102"/>
  <c r="F12" i="102"/>
  <c r="D13" i="102"/>
  <c r="D14" i="102"/>
  <c r="D15" i="102"/>
  <c r="D16" i="102"/>
  <c r="D17" i="102"/>
  <c r="D18" i="102"/>
  <c r="D19" i="102"/>
  <c r="D20" i="102"/>
  <c r="D21" i="102"/>
  <c r="D22" i="102"/>
  <c r="D23" i="102"/>
  <c r="D24" i="102"/>
  <c r="D25" i="102"/>
  <c r="D26" i="102"/>
  <c r="D12" i="102"/>
  <c r="K27" i="102"/>
  <c r="H27" i="102"/>
  <c r="E27" i="102"/>
  <c r="K17" i="101" l="1"/>
  <c r="J27" i="101"/>
  <c r="I27" i="101"/>
  <c r="H27" i="101"/>
  <c r="G27" i="101"/>
  <c r="F27" i="101"/>
  <c r="E27" i="101"/>
  <c r="K26" i="101"/>
  <c r="K25" i="101"/>
  <c r="K24" i="101"/>
  <c r="K23" i="101"/>
  <c r="K22" i="101"/>
  <c r="K21" i="101"/>
  <c r="K20" i="101"/>
  <c r="K19" i="101"/>
  <c r="K18" i="101"/>
  <c r="K16" i="101"/>
  <c r="K15" i="101"/>
  <c r="K14" i="101"/>
  <c r="K13" i="101"/>
  <c r="K12" i="101"/>
  <c r="J27" i="100"/>
  <c r="I27" i="100"/>
  <c r="H27" i="100"/>
  <c r="G27" i="100"/>
  <c r="F27" i="100"/>
  <c r="E27" i="100"/>
  <c r="K26" i="100"/>
  <c r="K25" i="100"/>
  <c r="K24" i="100"/>
  <c r="K23" i="100"/>
  <c r="K22" i="100"/>
  <c r="K21" i="100"/>
  <c r="K20" i="100"/>
  <c r="K19" i="100"/>
  <c r="K18" i="100"/>
  <c r="K16" i="100"/>
  <c r="K15" i="100"/>
  <c r="K14" i="100"/>
  <c r="K13" i="100"/>
  <c r="K12" i="100"/>
  <c r="K27" i="100" s="1"/>
  <c r="K27" i="101" l="1"/>
  <c r="C27" i="99"/>
  <c r="H26" i="99"/>
  <c r="G26" i="99"/>
  <c r="I26" i="99" s="1"/>
  <c r="D26" i="99"/>
  <c r="H25" i="99"/>
  <c r="G25" i="99"/>
  <c r="D25" i="99"/>
  <c r="D24" i="99"/>
  <c r="G24" i="99" s="1"/>
  <c r="I24" i="99" s="1"/>
  <c r="D23" i="99"/>
  <c r="G23" i="99" s="1"/>
  <c r="I23" i="99" s="1"/>
  <c r="G22" i="99"/>
  <c r="I22" i="99" s="1"/>
  <c r="D22" i="99"/>
  <c r="D21" i="99"/>
  <c r="G21" i="99" s="1"/>
  <c r="I21" i="99" s="1"/>
  <c r="D20" i="99"/>
  <c r="G20" i="99" s="1"/>
  <c r="I20" i="99" s="1"/>
  <c r="D19" i="99"/>
  <c r="G19" i="99" s="1"/>
  <c r="I19" i="99" s="1"/>
  <c r="G18" i="99"/>
  <c r="I18" i="99" s="1"/>
  <c r="D18" i="99"/>
  <c r="D17" i="99"/>
  <c r="G17" i="99" s="1"/>
  <c r="I17" i="99" s="1"/>
  <c r="D16" i="99"/>
  <c r="G16" i="99" s="1"/>
  <c r="I16" i="99" s="1"/>
  <c r="D15" i="99"/>
  <c r="G15" i="99" s="1"/>
  <c r="I15" i="99" s="1"/>
  <c r="G14" i="99"/>
  <c r="I14" i="99" s="1"/>
  <c r="D14" i="99"/>
  <c r="D13" i="99"/>
  <c r="G13" i="99" s="1"/>
  <c r="I13" i="99" s="1"/>
  <c r="H12" i="99"/>
  <c r="G12" i="99"/>
  <c r="I12" i="99" s="1"/>
  <c r="D12" i="99"/>
  <c r="I28" i="99" l="1"/>
  <c r="I25" i="99"/>
  <c r="K27" i="98"/>
  <c r="J27" i="98"/>
  <c r="I27" i="98"/>
  <c r="H27" i="98"/>
  <c r="G27" i="98"/>
  <c r="F27" i="98"/>
  <c r="E27" i="98"/>
  <c r="K26" i="98"/>
  <c r="K25" i="98"/>
  <c r="K24" i="98"/>
  <c r="K23" i="98"/>
  <c r="K22" i="98"/>
  <c r="K21" i="98"/>
  <c r="K20" i="98"/>
  <c r="K19" i="98"/>
  <c r="K18" i="98"/>
  <c r="K16" i="98"/>
  <c r="K15" i="98"/>
  <c r="K14" i="98"/>
  <c r="K13" i="98"/>
  <c r="K12" i="98"/>
  <c r="C24" i="97" l="1"/>
  <c r="J34" i="97"/>
  <c r="H31" i="97" l="1"/>
  <c r="I31" i="97" s="1"/>
  <c r="E31" i="97"/>
  <c r="B31" i="97"/>
  <c r="G31" i="97" s="1"/>
  <c r="H30" i="97"/>
  <c r="I30" i="97" s="1"/>
  <c r="E30" i="97"/>
  <c r="B30" i="97"/>
  <c r="G30" i="97" s="1"/>
  <c r="H28" i="97"/>
  <c r="E28" i="97"/>
  <c r="E32" i="97" s="1"/>
  <c r="B28" i="97"/>
  <c r="G28" i="97" s="1"/>
  <c r="G32" i="97" l="1"/>
  <c r="H32" i="97"/>
  <c r="F28" i="97"/>
  <c r="F30" i="97"/>
  <c r="F31" i="97"/>
  <c r="I28" i="97"/>
  <c r="I32" i="97" s="1"/>
  <c r="B23" i="97"/>
  <c r="B13" i="97"/>
  <c r="B14" i="97"/>
  <c r="B15" i="97"/>
  <c r="B16" i="97"/>
  <c r="B17" i="97"/>
  <c r="B18" i="97"/>
  <c r="B19" i="97"/>
  <c r="B20" i="97"/>
  <c r="B21" i="97"/>
  <c r="B22" i="97"/>
  <c r="B12" i="97"/>
  <c r="F32" i="97" l="1"/>
  <c r="J32" i="97" s="1"/>
  <c r="G12" i="97"/>
  <c r="G13" i="97"/>
  <c r="G14" i="97"/>
  <c r="G15" i="97"/>
  <c r="G16" i="97"/>
  <c r="G17" i="97"/>
  <c r="G18" i="97"/>
  <c r="G19" i="97"/>
  <c r="G20" i="97"/>
  <c r="G21" i="97"/>
  <c r="G22" i="97"/>
  <c r="G23" i="97"/>
  <c r="F13" i="97"/>
  <c r="F14" i="97"/>
  <c r="F15" i="97"/>
  <c r="F16" i="97"/>
  <c r="F17" i="97"/>
  <c r="F18" i="97"/>
  <c r="F19" i="97"/>
  <c r="F20" i="97"/>
  <c r="F21" i="97"/>
  <c r="F22" i="97"/>
  <c r="F23" i="97"/>
  <c r="F12" i="97"/>
  <c r="E23" i="97"/>
  <c r="E13" i="97"/>
  <c r="E14" i="97"/>
  <c r="E15" i="97"/>
  <c r="E16" i="97"/>
  <c r="E17" i="97"/>
  <c r="E18" i="97"/>
  <c r="E19" i="97"/>
  <c r="E20" i="97"/>
  <c r="E21" i="97"/>
  <c r="E22" i="97"/>
  <c r="E12" i="97"/>
  <c r="H19" i="97"/>
  <c r="I19" i="97" s="1"/>
  <c r="H13" i="97"/>
  <c r="I13" i="97" s="1"/>
  <c r="H14" i="97"/>
  <c r="I14" i="97" s="1"/>
  <c r="H15" i="97"/>
  <c r="I15" i="97" s="1"/>
  <c r="H16" i="97"/>
  <c r="I16" i="97" s="1"/>
  <c r="H17" i="97"/>
  <c r="I17" i="97" s="1"/>
  <c r="H18" i="97"/>
  <c r="I18" i="97" s="1"/>
  <c r="H20" i="97"/>
  <c r="I20" i="97" s="1"/>
  <c r="H21" i="97"/>
  <c r="I21" i="97" s="1"/>
  <c r="H22" i="97"/>
  <c r="I22" i="97" s="1"/>
  <c r="H23" i="97"/>
  <c r="I23" i="97" s="1"/>
  <c r="H12" i="97"/>
  <c r="I12" i="97" s="1"/>
  <c r="F24" i="97" l="1"/>
  <c r="I24" i="97"/>
  <c r="G24" i="97"/>
  <c r="E24" i="97"/>
  <c r="H24" i="97"/>
  <c r="K27" i="96"/>
  <c r="J27" i="96"/>
  <c r="I27" i="96"/>
  <c r="H27" i="96"/>
  <c r="G27" i="96"/>
  <c r="F27" i="96"/>
  <c r="E27" i="96"/>
  <c r="K26" i="96"/>
  <c r="K25" i="96"/>
  <c r="K24" i="96"/>
  <c r="K23" i="96"/>
  <c r="K22" i="96"/>
  <c r="K21" i="96"/>
  <c r="K20" i="96"/>
  <c r="K19" i="96"/>
  <c r="K18" i="96"/>
  <c r="K16" i="96"/>
  <c r="K15" i="96"/>
  <c r="K14" i="96"/>
  <c r="K13" i="96"/>
  <c r="K12" i="96"/>
  <c r="J24" i="97" l="1"/>
  <c r="J27" i="95"/>
  <c r="I27" i="95"/>
  <c r="H27" i="95"/>
  <c r="G27" i="95"/>
  <c r="F27" i="95"/>
  <c r="E27" i="95"/>
  <c r="K26" i="95"/>
  <c r="K25" i="95"/>
  <c r="K24" i="95"/>
  <c r="K23" i="95"/>
  <c r="K22" i="95"/>
  <c r="K21" i="95"/>
  <c r="K20" i="95"/>
  <c r="K19" i="95"/>
  <c r="K18" i="95"/>
  <c r="K16" i="95"/>
  <c r="K15" i="95"/>
  <c r="K14" i="95"/>
  <c r="K13" i="95"/>
  <c r="K12" i="95"/>
  <c r="K27" i="95" s="1"/>
  <c r="J27" i="94" l="1"/>
  <c r="I27" i="94"/>
  <c r="H27" i="94"/>
  <c r="G27" i="94"/>
  <c r="F27" i="94"/>
  <c r="E27" i="94"/>
  <c r="K26" i="94"/>
  <c r="K25" i="94"/>
  <c r="K24" i="94"/>
  <c r="K23" i="94"/>
  <c r="K22" i="94"/>
  <c r="K21" i="94"/>
  <c r="K20" i="94"/>
  <c r="K19" i="94"/>
  <c r="K18" i="94"/>
  <c r="K16" i="94"/>
  <c r="K15" i="94"/>
  <c r="K14" i="94"/>
  <c r="K13" i="94"/>
  <c r="K12" i="94"/>
  <c r="K27" i="94" s="1"/>
  <c r="K28" i="78" l="1"/>
  <c r="K13" i="78"/>
  <c r="K14" i="78"/>
  <c r="K15" i="78"/>
  <c r="K16" i="78"/>
  <c r="K17" i="78"/>
  <c r="K18" i="78"/>
  <c r="K19" i="78"/>
  <c r="K20" i="78"/>
  <c r="K21" i="78"/>
  <c r="K22" i="78"/>
  <c r="K23" i="78"/>
  <c r="K24" i="78"/>
  <c r="K25" i="78"/>
  <c r="K26" i="78"/>
  <c r="I15" i="78"/>
  <c r="I16" i="78"/>
  <c r="I17" i="78"/>
  <c r="I18" i="78"/>
  <c r="I19" i="78"/>
  <c r="I20" i="78"/>
  <c r="I21" i="78"/>
  <c r="I22" i="78"/>
  <c r="I23" i="78"/>
  <c r="I24" i="78"/>
  <c r="I14" i="78"/>
  <c r="J26" i="78"/>
  <c r="I26" i="78"/>
  <c r="I13" i="78"/>
  <c r="K12" i="78"/>
  <c r="J25" i="78"/>
  <c r="I25" i="78"/>
  <c r="J12" i="78"/>
  <c r="I12" i="78"/>
  <c r="K13" i="93" l="1"/>
  <c r="K14" i="93"/>
  <c r="K15" i="93"/>
  <c r="K16" i="93"/>
  <c r="K18" i="93"/>
  <c r="J27" i="93"/>
  <c r="I27" i="93"/>
  <c r="H27" i="93"/>
  <c r="G27" i="93"/>
  <c r="F27" i="93"/>
  <c r="E27" i="93"/>
  <c r="K26" i="93"/>
  <c r="K25" i="93"/>
  <c r="K24" i="93"/>
  <c r="K23" i="93"/>
  <c r="K22" i="93"/>
  <c r="K21" i="93"/>
  <c r="K20" i="93"/>
  <c r="K19" i="93"/>
  <c r="K12" i="93"/>
  <c r="K27" i="93" l="1"/>
  <c r="E27" i="78"/>
  <c r="F26" i="78"/>
  <c r="J27" i="92" l="1"/>
  <c r="I27" i="92"/>
  <c r="H27" i="92"/>
  <c r="G27" i="92"/>
  <c r="F27" i="92"/>
  <c r="E27" i="92"/>
  <c r="K26" i="92"/>
  <c r="K25" i="92"/>
  <c r="K24" i="92"/>
  <c r="K23" i="92"/>
  <c r="K22" i="92"/>
  <c r="K21" i="92"/>
  <c r="K20" i="92"/>
  <c r="K19" i="92"/>
  <c r="K18" i="92"/>
  <c r="K17" i="92"/>
  <c r="K16" i="92"/>
  <c r="K15" i="92"/>
  <c r="K14" i="92"/>
  <c r="K13" i="92"/>
  <c r="K12" i="92"/>
  <c r="K27" i="92" l="1"/>
  <c r="J27" i="91"/>
  <c r="I27" i="91"/>
  <c r="H27" i="91"/>
  <c r="G27" i="91"/>
  <c r="F27" i="91"/>
  <c r="E27" i="91"/>
  <c r="K26" i="91"/>
  <c r="K25" i="91"/>
  <c r="K24" i="91"/>
  <c r="K23" i="91"/>
  <c r="K22" i="91"/>
  <c r="K21" i="91"/>
  <c r="K20" i="91"/>
  <c r="K19" i="91"/>
  <c r="K18" i="91"/>
  <c r="K17" i="91"/>
  <c r="K16" i="91"/>
  <c r="K15" i="91"/>
  <c r="K14" i="91"/>
  <c r="K13" i="91"/>
  <c r="K12" i="91"/>
  <c r="K27" i="91" l="1"/>
  <c r="H12" i="90"/>
  <c r="G12" i="90"/>
  <c r="F13" i="90"/>
  <c r="E13" i="90"/>
  <c r="H13" i="90" l="1"/>
  <c r="G13" i="90"/>
  <c r="J28" i="89"/>
  <c r="I28" i="89"/>
  <c r="H28" i="89"/>
  <c r="G28" i="89"/>
  <c r="F28" i="89"/>
  <c r="E28" i="89"/>
  <c r="K27" i="89"/>
  <c r="K26" i="89"/>
  <c r="K25" i="89"/>
  <c r="K24" i="89"/>
  <c r="K22" i="89"/>
  <c r="K21" i="89"/>
  <c r="K20" i="89"/>
  <c r="K19" i="89"/>
  <c r="K18" i="89"/>
  <c r="K17" i="89"/>
  <c r="K28" i="89" s="1"/>
  <c r="K16" i="89"/>
  <c r="K15" i="89"/>
  <c r="K14" i="89"/>
  <c r="K13" i="89"/>
  <c r="K12" i="89"/>
  <c r="K28" i="88" l="1"/>
  <c r="K27" i="88"/>
  <c r="J28" i="88"/>
  <c r="G28" i="88"/>
  <c r="E28" i="88"/>
  <c r="I28" i="88"/>
  <c r="H28" i="88"/>
  <c r="F28" i="88"/>
  <c r="K26" i="88"/>
  <c r="K25" i="88"/>
  <c r="K24" i="88"/>
  <c r="K22" i="88"/>
  <c r="K21" i="88"/>
  <c r="K20" i="88"/>
  <c r="K19" i="88"/>
  <c r="K18" i="88"/>
  <c r="K17" i="88"/>
  <c r="K16" i="88"/>
  <c r="K15" i="88"/>
  <c r="K14" i="88"/>
  <c r="K13" i="88"/>
  <c r="K12" i="88"/>
  <c r="J14" i="87" l="1"/>
  <c r="I14" i="87"/>
  <c r="H14" i="87"/>
  <c r="G14" i="87"/>
  <c r="F14" i="87"/>
  <c r="E14" i="87"/>
  <c r="K12" i="87"/>
  <c r="K14" i="87"/>
  <c r="J27" i="86" l="1"/>
  <c r="I27" i="86"/>
  <c r="H27" i="86"/>
  <c r="G27" i="86"/>
  <c r="F27" i="86"/>
  <c r="E27" i="86"/>
  <c r="K26" i="86"/>
  <c r="K25" i="86"/>
  <c r="K24" i="86"/>
  <c r="K22" i="86"/>
  <c r="K21" i="86"/>
  <c r="K20" i="86"/>
  <c r="K19" i="86"/>
  <c r="K18" i="86"/>
  <c r="K17" i="86"/>
  <c r="K16" i="86"/>
  <c r="K15" i="86"/>
  <c r="K14" i="86"/>
  <c r="K13" i="86"/>
  <c r="K12" i="86"/>
  <c r="K27" i="86" l="1"/>
  <c r="J27" i="85"/>
  <c r="I27" i="85"/>
  <c r="H27" i="85"/>
  <c r="G27" i="85"/>
  <c r="F27" i="85"/>
  <c r="E27" i="85"/>
  <c r="K26" i="85"/>
  <c r="K25" i="85"/>
  <c r="K24" i="85"/>
  <c r="K23" i="85"/>
  <c r="K22" i="85"/>
  <c r="K21" i="85"/>
  <c r="K20" i="85"/>
  <c r="K19" i="85"/>
  <c r="K18" i="85"/>
  <c r="K17" i="85"/>
  <c r="K16" i="85"/>
  <c r="K15" i="85"/>
  <c r="K14" i="85"/>
  <c r="K13" i="85"/>
  <c r="K27" i="85" s="1"/>
  <c r="K12" i="85"/>
  <c r="J27" i="84" l="1"/>
  <c r="I27" i="84"/>
  <c r="H27" i="84"/>
  <c r="G27" i="84"/>
  <c r="F27" i="84"/>
  <c r="E27" i="84"/>
  <c r="K26" i="84"/>
  <c r="K25" i="84"/>
  <c r="K24" i="84"/>
  <c r="K23" i="84"/>
  <c r="K22" i="84"/>
  <c r="K21" i="84"/>
  <c r="K20" i="84"/>
  <c r="K19" i="84"/>
  <c r="K18" i="84"/>
  <c r="K17" i="84"/>
  <c r="K16" i="84"/>
  <c r="K15" i="84"/>
  <c r="K14" i="84"/>
  <c r="K13" i="84"/>
  <c r="K12" i="84"/>
  <c r="K27" i="84" l="1"/>
  <c r="K23" i="83"/>
  <c r="J27" i="83"/>
  <c r="I27" i="83"/>
  <c r="H27" i="83"/>
  <c r="G27" i="83"/>
  <c r="F27" i="83"/>
  <c r="E27" i="83"/>
  <c r="K26" i="83"/>
  <c r="K25" i="83"/>
  <c r="K24" i="83"/>
  <c r="K22" i="83"/>
  <c r="K21" i="83"/>
  <c r="K20" i="83"/>
  <c r="K19" i="83"/>
  <c r="K18" i="83"/>
  <c r="K17" i="83"/>
  <c r="K27" i="83" s="1"/>
  <c r="K16" i="83"/>
  <c r="K15" i="83"/>
  <c r="K14" i="83"/>
  <c r="K13" i="83"/>
  <c r="K12" i="83"/>
  <c r="J27" i="82" l="1"/>
  <c r="I27" i="82"/>
  <c r="H27" i="82"/>
  <c r="G27" i="82"/>
  <c r="F27" i="82"/>
  <c r="E27" i="82"/>
  <c r="K26" i="82"/>
  <c r="K25" i="82"/>
  <c r="K24" i="82"/>
  <c r="K23" i="82"/>
  <c r="K22" i="82"/>
  <c r="K21" i="82"/>
  <c r="K20" i="82"/>
  <c r="K19" i="82"/>
  <c r="K18" i="82"/>
  <c r="K17" i="82"/>
  <c r="K16" i="82"/>
  <c r="K15" i="82"/>
  <c r="K14" i="82"/>
  <c r="K13" i="82"/>
  <c r="K12" i="82"/>
  <c r="K27" i="82" l="1"/>
  <c r="J12" i="81"/>
  <c r="J13" i="81" s="1"/>
  <c r="I13" i="81"/>
  <c r="H13" i="81"/>
  <c r="G13" i="81"/>
  <c r="F13" i="81"/>
  <c r="E13" i="81"/>
  <c r="K13" i="80" l="1"/>
  <c r="K14" i="80"/>
  <c r="K15" i="80"/>
  <c r="K16" i="80"/>
  <c r="K17" i="80"/>
  <c r="K18" i="80"/>
  <c r="K19" i="80"/>
  <c r="K20" i="80"/>
  <c r="K21" i="80"/>
  <c r="K22" i="80"/>
  <c r="K23" i="80"/>
  <c r="K24" i="80"/>
  <c r="K25" i="80"/>
  <c r="K26" i="80"/>
  <c r="K27" i="80"/>
  <c r="K12" i="80"/>
  <c r="J28" i="80"/>
  <c r="I28" i="80"/>
  <c r="H28" i="80"/>
  <c r="G28" i="80"/>
  <c r="F28" i="80"/>
  <c r="E28" i="80"/>
  <c r="K28" i="80"/>
  <c r="L13" i="79" l="1"/>
  <c r="L14" i="79"/>
  <c r="L15" i="79"/>
  <c r="L16" i="79"/>
  <c r="L17" i="79"/>
  <c r="L18" i="79"/>
  <c r="L19" i="79"/>
  <c r="L20" i="79"/>
  <c r="L21" i="79"/>
  <c r="L22" i="79"/>
  <c r="L23" i="79"/>
  <c r="L24" i="79"/>
  <c r="L25" i="79"/>
  <c r="L26" i="79"/>
  <c r="L27" i="79"/>
  <c r="L12" i="79"/>
  <c r="K28" i="79"/>
  <c r="J28" i="79"/>
  <c r="I28" i="79"/>
  <c r="H28" i="79"/>
  <c r="G28" i="79"/>
  <c r="F28" i="79"/>
  <c r="E28" i="79"/>
  <c r="L28" i="79" l="1"/>
  <c r="M13" i="77"/>
  <c r="M14" i="77"/>
  <c r="M15" i="77"/>
  <c r="M16" i="77"/>
  <c r="M17" i="77"/>
  <c r="M18" i="77"/>
  <c r="M19" i="77"/>
  <c r="M20" i="77"/>
  <c r="M21" i="77"/>
  <c r="M22" i="77"/>
  <c r="M23" i="77"/>
  <c r="M24" i="77"/>
  <c r="M25" i="77"/>
  <c r="M26" i="77"/>
  <c r="M27" i="77"/>
  <c r="M12" i="77"/>
  <c r="G28" i="77"/>
  <c r="F28" i="77" l="1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12" i="78"/>
  <c r="L28" i="77" l="1"/>
  <c r="K28" i="77"/>
  <c r="J28" i="77"/>
  <c r="I28" i="77"/>
  <c r="H28" i="77"/>
  <c r="E28" i="77"/>
  <c r="M28" i="77" l="1"/>
  <c r="J28" i="76"/>
  <c r="I28" i="76"/>
  <c r="H28" i="76"/>
  <c r="G28" i="76"/>
  <c r="F28" i="76"/>
  <c r="E28" i="76"/>
  <c r="K27" i="76"/>
  <c r="K26" i="76"/>
  <c r="K25" i="76"/>
  <c r="K24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K28" i="76" l="1"/>
  <c r="K14" i="75"/>
  <c r="J28" i="75"/>
  <c r="I28" i="75"/>
  <c r="H28" i="75"/>
  <c r="G28" i="75"/>
  <c r="F28" i="75"/>
  <c r="E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3" i="75"/>
  <c r="K12" i="75"/>
  <c r="K28" i="75" l="1"/>
  <c r="K28" i="74"/>
  <c r="J28" i="74"/>
  <c r="I28" i="74"/>
  <c r="H28" i="74"/>
  <c r="G28" i="74"/>
  <c r="F28" i="74"/>
  <c r="E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H28" i="73" l="1"/>
  <c r="K13" i="73"/>
  <c r="K14" i="73"/>
  <c r="K15" i="73"/>
  <c r="K16" i="73"/>
  <c r="K17" i="73"/>
  <c r="K18" i="73"/>
  <c r="K19" i="73"/>
  <c r="K20" i="73"/>
  <c r="K21" i="73"/>
  <c r="K22" i="73"/>
  <c r="K23" i="73"/>
  <c r="K24" i="73"/>
  <c r="K25" i="73"/>
  <c r="K26" i="73"/>
  <c r="K27" i="73"/>
  <c r="K12" i="73"/>
  <c r="J28" i="73" l="1"/>
  <c r="I28" i="73"/>
  <c r="G28" i="73"/>
  <c r="F28" i="73"/>
  <c r="E28" i="73"/>
  <c r="K28" i="73"/>
  <c r="J28" i="72" l="1"/>
  <c r="I28" i="72"/>
  <c r="H28" i="72"/>
  <c r="G28" i="72"/>
  <c r="F28" i="72"/>
  <c r="E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2" i="72"/>
  <c r="K28" i="72" l="1"/>
  <c r="K13" i="71"/>
  <c r="K14" i="71"/>
  <c r="K15" i="71"/>
  <c r="K16" i="71"/>
  <c r="K17" i="71"/>
  <c r="K18" i="71"/>
  <c r="K19" i="71"/>
  <c r="K12" i="71"/>
  <c r="K20" i="71" l="1"/>
  <c r="K21" i="71"/>
  <c r="K22" i="71"/>
  <c r="K23" i="71"/>
  <c r="K24" i="71"/>
  <c r="K25" i="71"/>
  <c r="K26" i="71"/>
  <c r="K27" i="71"/>
  <c r="F28" i="71"/>
  <c r="J28" i="71" l="1"/>
  <c r="I28" i="71"/>
  <c r="H28" i="71"/>
  <c r="G28" i="71"/>
  <c r="E28" i="71"/>
  <c r="K28" i="71"/>
</calcChain>
</file>

<file path=xl/sharedStrings.xml><?xml version="1.0" encoding="utf-8"?>
<sst xmlns="http://schemas.openxmlformats.org/spreadsheetml/2006/main" count="1941" uniqueCount="130">
  <si>
    <t>NOMINA DE SUELDOS</t>
  </si>
  <si>
    <t>R.F.C. SDI010123SXA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</si>
  <si>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</si>
  <si>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</si>
  <si>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</si>
  <si>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</si>
  <si>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</si>
  <si>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</si>
  <si>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</si>
  <si>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</si>
  <si>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</si>
  <si>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</si>
  <si>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</si>
  <si>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MARIA TERESA TOPETE RODRIGUEZ</t>
  </si>
  <si>
    <t>LAURA LETICIA RODRIGUEZ NUÑEZ</t>
  </si>
  <si>
    <t>ERIKA MANUELA TORRES MEDINA</t>
  </si>
  <si>
    <t>MARCELO ARTEAGA TOPETE</t>
  </si>
  <si>
    <t>MARIA GUADALUPE CIBRIAN BRAVO</t>
  </si>
  <si>
    <t>GILBERTO SANTIAGO FLORES</t>
  </si>
  <si>
    <t>LUZ MARIA RICO BENITEZ</t>
  </si>
  <si>
    <t>HOMERO CRUZ CASTAÑEDA</t>
  </si>
  <si>
    <t>MARIA ISABEL RAMOS HERNANDEZ</t>
  </si>
  <si>
    <t>PSICOLOGA</t>
  </si>
  <si>
    <t>AUXILIAR ADMVO</t>
  </si>
  <si>
    <t>CHOFER</t>
  </si>
  <si>
    <t>TERAPISTA UBR</t>
  </si>
  <si>
    <t>COCINERA</t>
  </si>
  <si>
    <t>TOTAL</t>
  </si>
  <si>
    <t>TORT501015EW2</t>
  </si>
  <si>
    <t>CIBG76102894A</t>
  </si>
  <si>
    <t>RAHI601119H88</t>
  </si>
  <si>
    <t>RIBL6911011Y6</t>
  </si>
  <si>
    <t>CUCH770906EB9</t>
  </si>
  <si>
    <t>AETM810916915</t>
  </si>
  <si>
    <t>RONL740804G75</t>
  </si>
  <si>
    <t>TOME810522B42</t>
  </si>
  <si>
    <t>BERTHA ALICIA PEÑA RODRIGUEZ</t>
  </si>
  <si>
    <t>AUXILIAR ADMVO.</t>
  </si>
  <si>
    <t>VERONICA DEL ROCIO MARTINEZ PRECIADO</t>
  </si>
  <si>
    <t>AYUDANTE GRAL</t>
  </si>
  <si>
    <t>ROSA HILDA GAVIÑO CASTILLON</t>
  </si>
  <si>
    <t>INTENDENTE</t>
  </si>
  <si>
    <t>RAFAEL JAVIER CIBRIAN LOPEZ</t>
  </si>
  <si>
    <t>CILR8409228J1</t>
  </si>
  <si>
    <t>GACR7105238R3</t>
  </si>
  <si>
    <t>MAPV890420KY0</t>
  </si>
  <si>
    <t>PERB820325U88</t>
  </si>
  <si>
    <t xml:space="preserve">                 </t>
  </si>
  <si>
    <t>AUXILIAR CONTABLE</t>
  </si>
  <si>
    <t>SAFG7002048M9</t>
  </si>
  <si>
    <t>DIRECTORA GRAL</t>
  </si>
  <si>
    <t>ARACELI SUSTAITA GOMEZ</t>
  </si>
  <si>
    <t>SUGA791124F42</t>
  </si>
  <si>
    <t>AUXILIAR DE TERAPIA</t>
  </si>
  <si>
    <t xml:space="preserve">                                 SISTEMa DIF DEL MUNICIPIO DE MASCOTA JALISCO</t>
  </si>
  <si>
    <t>ROSARIO GPE. MENDEZ ARECHIGA</t>
  </si>
  <si>
    <t xml:space="preserve">                                                                                                         LIC. ROSARIO GPE. MENDEZ ARECHIGA</t>
  </si>
  <si>
    <t xml:space="preserve">                                                               DIRECTORA GENERAL</t>
  </si>
  <si>
    <t>CUOTA SINDICAL 1%</t>
  </si>
  <si>
    <t>PECP711122FJ6</t>
  </si>
  <si>
    <t>MXAR870524J93</t>
  </si>
  <si>
    <t>PERIODO DEL 01 AL 15 DE ENERO 2019</t>
  </si>
  <si>
    <t>CLAUDIA MARICELA PEÑA GOMEZ</t>
  </si>
  <si>
    <t>PERIODO DEL 16 AL 31 DE ENERO 2019</t>
  </si>
  <si>
    <t>PEGC890707P30</t>
  </si>
  <si>
    <t>PERIODO DEL 01 AL 15 DE FEBRERO 2019</t>
  </si>
  <si>
    <t>OTRAS RETENC.</t>
  </si>
  <si>
    <t>NOTA: A VERONICA MARTINEZ PRECIADO SE LE DESCONTARON $ 1000.00 POR PAGO DE MAS EN LA QUINCENA ANTERIOR.</t>
  </si>
  <si>
    <t>PERIODO DEL 16 AL 28 DE FEBRERO 2019</t>
  </si>
  <si>
    <t>PERIODO DEL 01 AL 15 DE MARZO 2019</t>
  </si>
  <si>
    <t>PERIODO DEL16 AL 31 DE MARZO 2019</t>
  </si>
  <si>
    <t>PERIODO DEL 01 AL 15 DE ABRIL 2019</t>
  </si>
  <si>
    <t>SALARIO DIARIO</t>
  </si>
  <si>
    <t>PRIMA VACACIONAL</t>
  </si>
  <si>
    <t xml:space="preserve">SALARIO DIARIO </t>
  </si>
  <si>
    <t>DIAS</t>
  </si>
  <si>
    <t>PERIODO DEL 16 AL 30 DE ABRIL 2019</t>
  </si>
  <si>
    <t>PERIODO DEL 01 AL 15 DE MAYO 2019</t>
  </si>
  <si>
    <t>ROSA  CAS</t>
  </si>
  <si>
    <t>AGUINALDO PROPORC</t>
  </si>
  <si>
    <t xml:space="preserve">                                                                            DIRECTORA GENERAL</t>
  </si>
  <si>
    <t>PERIODO DEL 01 AL 31 DE MAYO  Y AGUINALDO PROPORCIONAL 2019</t>
  </si>
  <si>
    <t xml:space="preserve">  </t>
  </si>
  <si>
    <t>LICENCIA SIN GOCE DE SUELDO DESDE EL 22 DE MAYO</t>
  </si>
  <si>
    <t>PERIODO DEL 16 AL 31 DE MAYO 2019</t>
  </si>
  <si>
    <t>LICENCIA SIN GOCE DE SUELDO DEL 22 DE MAYO -24 DE JUN</t>
  </si>
  <si>
    <t>-</t>
  </si>
  <si>
    <t>PERIODO DEL 01 AL 15 DE JUNIO 2019</t>
  </si>
  <si>
    <t>PERIODO DEL 16 AL 30 DE JUNIO 2019</t>
  </si>
  <si>
    <t>PERIODO DEL 01 AL 15 DE JULIO 2019</t>
  </si>
  <si>
    <t>LICENCIA SIN GOCE DE SUELDO DEL 2 DE JUL AL 2 DE AGS</t>
  </si>
  <si>
    <t>PERIODO DEL 16 AL 31 DE JULIO 2019</t>
  </si>
  <si>
    <t>AUAA7705051Q8</t>
  </si>
  <si>
    <t>ANGELICA MARIA AGUILERA AMARAL</t>
  </si>
  <si>
    <t>PERIODO DEL 01 AL 15 DE AGOSTO 2019</t>
  </si>
  <si>
    <t>LICENCIA SIN GOCE DE SUELDO DEL 5 DE AGS AL 5 DE SEPT</t>
  </si>
  <si>
    <t>PERIODO DEL 16 AL 131 DE AGOSTO 2019</t>
  </si>
  <si>
    <t>AGUINALDO PROPORCIONAL AL 31 DE AGOSTO 2019</t>
  </si>
  <si>
    <t>AGUINALDO</t>
  </si>
  <si>
    <t>COMPENSACIONES</t>
  </si>
  <si>
    <t>PERIODO DEL 01 AL 15 DE SEPTIEMBRE 2019</t>
  </si>
  <si>
    <t>PERIODO DEL 16 AL 30 DE SEPTIEMBRE 2019</t>
  </si>
  <si>
    <t xml:space="preserve"> </t>
  </si>
  <si>
    <t>PERIODO DEL 01 AL 15 DE OCTUBRE 2019</t>
  </si>
  <si>
    <t>SALARIO DIARIO AÑO COMPLETO</t>
  </si>
  <si>
    <t>SALARIO DIARIO A SEPT</t>
  </si>
  <si>
    <t>DIAS ENERO A SEPT</t>
  </si>
  <si>
    <t>DIAS OCT-DIC</t>
  </si>
  <si>
    <t>AGUINALDO A RECIBIR</t>
  </si>
  <si>
    <t>INGRESO EL 16 DE JULIO</t>
  </si>
  <si>
    <t>PERIODO DEL 16 AL 31 DE OCTUBRE 2019</t>
  </si>
  <si>
    <t>PERIODO DEL 01 AL 15 DE NOVIEMBRE 2019</t>
  </si>
  <si>
    <t>PERIODO DEL 16 AL 30 DE NOVIEMBRE 2019</t>
  </si>
  <si>
    <t>SUELDO ANUAL</t>
  </si>
  <si>
    <t>SUELDO BASE QUINCENAL</t>
  </si>
  <si>
    <t>EVENTUALES QUINCENAL</t>
  </si>
  <si>
    <t>PRIMA VACAC ANUAL</t>
  </si>
  <si>
    <t>APOYO ALIMENTARIO QUINCENAL</t>
  </si>
  <si>
    <t>APOYO ALIMENTARIO ANUAL</t>
  </si>
  <si>
    <t>TERAPEUTA DE LENGUAJE</t>
  </si>
  <si>
    <t>SUELDOS BASE 2020</t>
  </si>
  <si>
    <t xml:space="preserve">SE CONSIDERO EN EL PRESUPUETO </t>
  </si>
  <si>
    <t>LOS 500 PESOS QUE SE DAN EL DIA DEL SERVIDOR PUBLICO</t>
  </si>
  <si>
    <t>PERIODO DEL 01 AL 15 DE DICIEMBRE 2019</t>
  </si>
  <si>
    <t>PERIODO DEL 16 AL 31 DE DICIEMBRE 2019</t>
  </si>
  <si>
    <t>AGUINALDOS 2019</t>
  </si>
  <si>
    <t>CUOTA SINDICAL</t>
  </si>
  <si>
    <t>apoyo alimentario</t>
  </si>
  <si>
    <t>SUELDO 5 DIAS</t>
  </si>
  <si>
    <t>VACACIONES 10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</si>
</sst>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8"/>
      <color theme="1"/>
      <name val="Algerian"/>
      <family val="5"/>
    </font>
    <font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65" fontId="12" fillId="0" borderId="1" xfId="0" applyNumberFormat="1" applyFont="1" applyBorder="1"/>
    <xf numFmtId="165" fontId="10" fillId="0" borderId="1" xfId="0" applyNumberFormat="1" applyFont="1" applyBorder="1"/>
    <xf numFmtId="165" fontId="10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/>
    <xf numFmtId="165" fontId="10" fillId="0" borderId="0" xfId="0" applyNumberFormat="1" applyFont="1" applyBorder="1" applyAlignment="1">
      <alignment horizontal="right"/>
    </xf>
    <xf numFmtId="164" fontId="10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166" fontId="10" fillId="0" borderId="1" xfId="0" applyNumberFormat="1" applyFont="1" applyBorder="1"/>
    <xf numFmtId="166" fontId="10" fillId="0" borderId="1" xfId="0" applyNumberFormat="1" applyFont="1" applyBorder="1" applyAlignment="1">
      <alignment horizontal="right"/>
    </xf>
    <xf numFmtId="166" fontId="12" fillId="0" borderId="1" xfId="0" applyNumberFormat="1" applyFont="1" applyBorder="1"/>
    <xf numFmtId="166" fontId="13" fillId="0" borderId="1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" fillId="0" borderId="0" xfId="0" applyFont="1"/>
    <xf numFmtId="166" fontId="1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0" fillId="0" borderId="0" xfId="0" applyFont="1" applyBorder="1"/>
    <xf numFmtId="0" fontId="22" fillId="0" borderId="0" xfId="0" applyFont="1"/>
    <xf numFmtId="0" fontId="18" fillId="0" borderId="1" xfId="0" applyFont="1" applyBorder="1"/>
    <xf numFmtId="0" fontId="23" fillId="0" borderId="1" xfId="0" applyFont="1" applyBorder="1"/>
    <xf numFmtId="0" fontId="10" fillId="0" borderId="2" xfId="0" applyFont="1" applyBorder="1" applyAlignment="1">
      <alignment horizontal="center"/>
    </xf>
    <xf numFmtId="0" fontId="11" fillId="0" borderId="0" xfId="0" applyFont="1" applyBorder="1"/>
    <xf numFmtId="0" fontId="18" fillId="0" borderId="0" xfId="0" applyFont="1" applyAlignment="1">
      <alignment wrapText="1"/>
    </xf>
    <xf numFmtId="166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10" fillId="2" borderId="1" xfId="0" applyNumberFormat="1" applyFont="1" applyFill="1" applyBorder="1"/>
    <xf numFmtId="166" fontId="10" fillId="2" borderId="1" xfId="0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center"/>
    </xf>
    <xf numFmtId="166" fontId="13" fillId="3" borderId="1" xfId="0" applyNumberFormat="1" applyFont="1" applyFill="1" applyBorder="1"/>
    <xf numFmtId="166" fontId="24" fillId="0" borderId="1" xfId="0" applyNumberFormat="1" applyFont="1" applyBorder="1"/>
    <xf numFmtId="166" fontId="10" fillId="0" borderId="0" xfId="0" applyNumberFormat="1" applyFont="1" applyBorder="1"/>
    <xf numFmtId="0" fontId="0" fillId="4" borderId="0" xfId="0" applyFill="1"/>
    <xf numFmtId="0" fontId="10" fillId="4" borderId="1" xfId="0" applyFont="1" applyFill="1" applyBorder="1" applyAlignment="1">
      <alignment horizontal="left"/>
    </xf>
    <xf numFmtId="166" fontId="10" fillId="4" borderId="1" xfId="0" applyNumberFormat="1" applyFont="1" applyFill="1" applyBorder="1" applyAlignment="1">
      <alignment horizontal="center"/>
    </xf>
    <xf numFmtId="166" fontId="10" fillId="4" borderId="1" xfId="0" applyNumberFormat="1" applyFont="1" applyFill="1" applyBorder="1"/>
    <xf numFmtId="166" fontId="10" fillId="4" borderId="1" xfId="0" applyNumberFormat="1" applyFont="1" applyFill="1" applyBorder="1" applyAlignment="1">
      <alignment horizontal="right"/>
    </xf>
    <xf numFmtId="0" fontId="10" fillId="4" borderId="1" xfId="0" applyFont="1" applyFill="1" applyBorder="1"/>
    <xf numFmtId="166" fontId="10" fillId="0" borderId="3" xfId="0" applyNumberFormat="1" applyFont="1" applyBorder="1"/>
    <xf numFmtId="0" fontId="0" fillId="0" borderId="1" xfId="0" applyBorder="1"/>
    <xf numFmtId="166" fontId="0" fillId="0" borderId="1" xfId="0" applyNumberFormat="1" applyBorder="1"/>
    <xf numFmtId="0" fontId="2" fillId="0" borderId="1" xfId="0" applyFont="1" applyBorder="1" applyAlignment="1">
      <alignment wrapText="1"/>
    </xf>
    <xf numFmtId="166" fontId="10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6</xdr:row>
      <xdr:rowOff>19050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A7" workbookViewId="0">
      <selection activeCell="I8" sqref="I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140625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0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  <c r="G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5" t="s">
        <v>61</v>
      </c>
      <c r="B9" s="5"/>
      <c r="C9" s="5"/>
    </row>
    <row r="10" spans="1:12" ht="18.75" x14ac:dyDescent="0.3">
      <c r="A10" s="5"/>
      <c r="E10">
        <v>1</v>
      </c>
      <c r="F10">
        <v>2</v>
      </c>
      <c r="G10">
        <v>3</v>
      </c>
      <c r="H10">
        <v>4</v>
      </c>
      <c r="I10">
        <v>6</v>
      </c>
      <c r="J10">
        <v>5</v>
      </c>
    </row>
    <row r="11" spans="1:12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7</v>
      </c>
      <c r="G11" s="34" t="s">
        <v>58</v>
      </c>
      <c r="H11" s="32" t="s">
        <v>8</v>
      </c>
      <c r="I11" s="34" t="s">
        <v>9</v>
      </c>
      <c r="J11" s="34" t="s">
        <v>10</v>
      </c>
      <c r="K11" s="34" t="s">
        <v>11</v>
      </c>
      <c r="L11" s="1" t="s">
        <v>12</v>
      </c>
    </row>
    <row r="12" spans="1:12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3936</v>
      </c>
      <c r="F12" s="26">
        <v>3444</v>
      </c>
      <c r="G12" s="26"/>
      <c r="H12" s="27">
        <v>938.19</v>
      </c>
      <c r="I12" s="12"/>
      <c r="J12" s="26">
        <v>369</v>
      </c>
      <c r="K12" s="26">
        <f>E12+F12-G12-H12+I12+J12</f>
        <v>6810.8099999999995</v>
      </c>
      <c r="L12" s="7"/>
    </row>
    <row r="13" spans="1:12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2606.4</v>
      </c>
      <c r="F13" s="26">
        <v>2280.6</v>
      </c>
      <c r="G13" s="26">
        <v>48.87</v>
      </c>
      <c r="H13" s="27">
        <v>442.5</v>
      </c>
      <c r="I13" s="12"/>
      <c r="J13" s="26">
        <v>250</v>
      </c>
      <c r="K13" s="26">
        <f t="shared" ref="K13:K19" si="0">E13+F13-G13-H13+I13+J13</f>
        <v>4645.63</v>
      </c>
      <c r="L13" s="7"/>
    </row>
    <row r="14" spans="1:12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2606.4</v>
      </c>
      <c r="F14" s="26">
        <v>2280.6</v>
      </c>
      <c r="G14" s="26">
        <v>48.87</v>
      </c>
      <c r="H14" s="27">
        <v>442.5</v>
      </c>
      <c r="I14" s="12"/>
      <c r="J14" s="26">
        <v>250</v>
      </c>
      <c r="K14" s="26">
        <f t="shared" si="0"/>
        <v>4645.63</v>
      </c>
      <c r="L14" s="7"/>
    </row>
    <row r="15" spans="1:12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2720</v>
      </c>
      <c r="F15" s="26">
        <v>2380</v>
      </c>
      <c r="G15" s="26">
        <v>51</v>
      </c>
      <c r="H15" s="27">
        <v>479.51</v>
      </c>
      <c r="I15" s="12"/>
      <c r="J15" s="26">
        <v>260</v>
      </c>
      <c r="K15" s="26">
        <f t="shared" si="0"/>
        <v>4829.49</v>
      </c>
      <c r="L15" s="7"/>
    </row>
    <row r="16" spans="1:12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2606.4</v>
      </c>
      <c r="F16" s="26">
        <v>2280.6</v>
      </c>
      <c r="G16" s="26">
        <v>48.87</v>
      </c>
      <c r="H16" s="27">
        <v>442.5</v>
      </c>
      <c r="I16" s="12"/>
      <c r="J16" s="26">
        <v>250</v>
      </c>
      <c r="K16" s="26">
        <f t="shared" si="0"/>
        <v>4645.63</v>
      </c>
      <c r="L16" s="7"/>
    </row>
    <row r="17" spans="1:12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2550.4</v>
      </c>
      <c r="F17" s="26">
        <v>2231.6</v>
      </c>
      <c r="G17" s="26">
        <v>47.82</v>
      </c>
      <c r="H17" s="27">
        <v>425.7</v>
      </c>
      <c r="I17" s="12"/>
      <c r="J17" s="26">
        <v>243</v>
      </c>
      <c r="K17" s="26">
        <f t="shared" si="0"/>
        <v>4551.4800000000005</v>
      </c>
      <c r="L17" s="7"/>
    </row>
    <row r="18" spans="1:12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2154</v>
      </c>
      <c r="F18" s="26">
        <v>1884.75</v>
      </c>
      <c r="G18" s="26">
        <v>40.39</v>
      </c>
      <c r="H18" s="27">
        <v>318.01</v>
      </c>
      <c r="I18" s="12"/>
      <c r="J18" s="26">
        <v>206</v>
      </c>
      <c r="K18" s="26">
        <f t="shared" si="0"/>
        <v>3886.3500000000004</v>
      </c>
      <c r="L18" s="7"/>
    </row>
    <row r="19" spans="1:12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1891.6</v>
      </c>
      <c r="F19" s="26">
        <v>1655.15</v>
      </c>
      <c r="G19" s="26">
        <v>35.47</v>
      </c>
      <c r="H19" s="27">
        <v>157.08000000000001</v>
      </c>
      <c r="I19" s="12"/>
      <c r="J19" s="26">
        <v>173</v>
      </c>
      <c r="K19" s="26">
        <f t="shared" si="0"/>
        <v>3527.2000000000003</v>
      </c>
      <c r="L19" s="7"/>
    </row>
    <row r="20" spans="1:12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2550.4</v>
      </c>
      <c r="F20" s="26">
        <v>2231.6</v>
      </c>
      <c r="G20" s="26">
        <v>47.82</v>
      </c>
      <c r="H20" s="27">
        <v>425.7</v>
      </c>
      <c r="I20" s="12"/>
      <c r="J20" s="26">
        <v>243</v>
      </c>
      <c r="K20" s="26">
        <f t="shared" ref="K20:K27" si="1">E20+F20-G20-H20+I20+J20</f>
        <v>4551.4800000000005</v>
      </c>
      <c r="L20" s="7"/>
    </row>
    <row r="21" spans="1:12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1765.2</v>
      </c>
      <c r="F21" s="26">
        <v>1544.55</v>
      </c>
      <c r="G21" s="26">
        <v>33.1</v>
      </c>
      <c r="H21" s="27">
        <v>113.6</v>
      </c>
      <c r="I21" s="28"/>
      <c r="J21" s="26">
        <v>162</v>
      </c>
      <c r="K21" s="26">
        <f t="shared" si="1"/>
        <v>3325.05</v>
      </c>
      <c r="L21" s="7"/>
    </row>
    <row r="22" spans="1:12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2074.4</v>
      </c>
      <c r="F22" s="16">
        <v>1815.1</v>
      </c>
      <c r="G22" s="26">
        <v>38.9</v>
      </c>
      <c r="H22" s="17">
        <v>301.77999999999997</v>
      </c>
      <c r="I22" s="15"/>
      <c r="J22" s="16">
        <v>194</v>
      </c>
      <c r="K22" s="26">
        <f t="shared" si="1"/>
        <v>3742.8199999999997</v>
      </c>
      <c r="L22" s="7"/>
    </row>
    <row r="23" spans="1:12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1488.96</v>
      </c>
      <c r="F23" s="16">
        <v>1302.8399999999999</v>
      </c>
      <c r="G23" s="26">
        <v>27.92</v>
      </c>
      <c r="H23" s="17">
        <v>37</v>
      </c>
      <c r="I23" s="15"/>
      <c r="J23" s="16">
        <v>140</v>
      </c>
      <c r="K23" s="26">
        <f t="shared" si="1"/>
        <v>2866.88</v>
      </c>
      <c r="L23" s="7"/>
    </row>
    <row r="24" spans="1:12" ht="21" customHeight="1" x14ac:dyDescent="0.25">
      <c r="A24" s="13" t="s">
        <v>42</v>
      </c>
      <c r="B24" s="8" t="s">
        <v>43</v>
      </c>
      <c r="C24" s="12" t="s">
        <v>39</v>
      </c>
      <c r="D24" s="14">
        <v>12</v>
      </c>
      <c r="E24" s="16">
        <v>1296.5</v>
      </c>
      <c r="F24" s="16">
        <v>1815.1</v>
      </c>
      <c r="G24" s="26">
        <v>31.11</v>
      </c>
      <c r="H24" s="17">
        <v>92.04</v>
      </c>
      <c r="I24" s="15"/>
      <c r="J24" s="16">
        <v>194</v>
      </c>
      <c r="K24" s="26">
        <f t="shared" si="1"/>
        <v>3182.45</v>
      </c>
      <c r="L24" s="7"/>
    </row>
    <row r="25" spans="1:12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1203.1199999999999</v>
      </c>
      <c r="F25" s="16">
        <v>1052.73</v>
      </c>
      <c r="G25" s="26">
        <v>22.56</v>
      </c>
      <c r="H25" s="17"/>
      <c r="I25" s="15">
        <v>43.1</v>
      </c>
      <c r="J25" s="16">
        <v>113</v>
      </c>
      <c r="K25" s="26">
        <f t="shared" si="1"/>
        <v>2389.39</v>
      </c>
      <c r="L25" s="7"/>
    </row>
    <row r="26" spans="1:12" ht="21" customHeight="1" x14ac:dyDescent="0.25">
      <c r="A26" s="12" t="s">
        <v>62</v>
      </c>
      <c r="B26" s="8" t="s">
        <v>59</v>
      </c>
      <c r="C26" s="12" t="s">
        <v>37</v>
      </c>
      <c r="D26" s="14">
        <v>15</v>
      </c>
      <c r="E26" s="16">
        <v>3889.5</v>
      </c>
      <c r="F26" s="16"/>
      <c r="G26" s="26"/>
      <c r="H26" s="17">
        <v>301.77999999999997</v>
      </c>
      <c r="I26" s="16"/>
      <c r="J26" s="16">
        <v>194</v>
      </c>
      <c r="K26" s="26">
        <f t="shared" si="1"/>
        <v>3781.7200000000003</v>
      </c>
      <c r="L26" s="7"/>
    </row>
    <row r="27" spans="1:12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1366.32</v>
      </c>
      <c r="F27" s="24">
        <v>1195.43</v>
      </c>
      <c r="G27" s="26">
        <v>25.62</v>
      </c>
      <c r="H27" s="25"/>
      <c r="I27" s="15">
        <v>3.02</v>
      </c>
      <c r="J27" s="24">
        <v>132</v>
      </c>
      <c r="K27" s="26">
        <f t="shared" si="1"/>
        <v>2671.15</v>
      </c>
      <c r="L27" s="7"/>
    </row>
    <row r="28" spans="1:12" ht="22.5" customHeight="1" x14ac:dyDescent="0.25">
      <c r="A28" s="20"/>
      <c r="B28" s="19"/>
      <c r="C28" s="20"/>
      <c r="D28" s="14" t="s">
        <v>27</v>
      </c>
      <c r="E28" s="29">
        <f t="shared" ref="E28:K28" si="2">SUM(E12:E27)</f>
        <v>36705.599999999999</v>
      </c>
      <c r="F28" s="29">
        <f t="shared" si="2"/>
        <v>29394.649999999998</v>
      </c>
      <c r="G28" s="29">
        <f t="shared" si="2"/>
        <v>548.31999999999994</v>
      </c>
      <c r="H28" s="29">
        <f t="shared" si="2"/>
        <v>4917.8899999999994</v>
      </c>
      <c r="I28" s="29">
        <f t="shared" si="2"/>
        <v>46.120000000000005</v>
      </c>
      <c r="J28" s="29">
        <f t="shared" si="2"/>
        <v>3373</v>
      </c>
      <c r="K28" s="29">
        <f t="shared" si="2"/>
        <v>64053.159999999996</v>
      </c>
      <c r="L28" s="18"/>
    </row>
    <row r="29" spans="1:12" ht="18" customHeight="1" x14ac:dyDescent="0.25">
      <c r="A29" s="20"/>
      <c r="B29" s="19"/>
      <c r="C29" s="20"/>
      <c r="D29" s="21"/>
      <c r="E29" s="22"/>
      <c r="F29" s="22"/>
      <c r="G29" s="22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10"/>
      <c r="H31" s="37"/>
    </row>
    <row r="32" spans="1:12" x14ac:dyDescent="0.25">
      <c r="C32" s="11"/>
      <c r="D32" s="10"/>
      <c r="E32" s="10"/>
      <c r="F32" s="10"/>
      <c r="G32" s="10"/>
      <c r="H32" s="37"/>
    </row>
    <row r="33" spans="3:8" x14ac:dyDescent="0.25">
      <c r="C33" s="11"/>
      <c r="D33" s="10"/>
      <c r="E33" s="10"/>
      <c r="F33" s="10"/>
      <c r="G33" s="10"/>
    </row>
    <row r="34" spans="3:8" x14ac:dyDescent="0.25">
      <c r="C34" s="11"/>
      <c r="D34" s="10" t="s">
        <v>47</v>
      </c>
      <c r="E34" s="35" t="s">
        <v>57</v>
      </c>
      <c r="F34" s="35"/>
      <c r="G34" s="35"/>
      <c r="H34" s="36"/>
    </row>
    <row r="35" spans="3:8" ht="18.75" x14ac:dyDescent="0.3">
      <c r="C35" s="2"/>
      <c r="D35" s="2"/>
      <c r="E35" s="2"/>
      <c r="F35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A5" zoomScale="87" zoomScaleNormal="87" workbookViewId="0">
      <selection activeCell="A10" sqref="A10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</row>
    <row r="3" spans="1:11" ht="25.5" x14ac:dyDescent="0.4">
      <c r="B3" s="30"/>
      <c r="C3" s="30"/>
      <c r="D3" s="30"/>
      <c r="E3" s="30"/>
      <c r="F3" s="30"/>
      <c r="G3" s="31"/>
      <c r="H3" s="31"/>
      <c r="I3" s="31"/>
      <c r="J3" s="31"/>
    </row>
    <row r="4" spans="1:11" ht="26.25" x14ac:dyDescent="0.4">
      <c r="B4" s="3"/>
      <c r="C4" s="3"/>
      <c r="D4" s="3"/>
      <c r="E4" s="3"/>
      <c r="F4" s="3"/>
    </row>
    <row r="6" spans="1:11" ht="21" x14ac:dyDescent="0.35">
      <c r="B6" s="4" t="s">
        <v>0</v>
      </c>
      <c r="C6" s="4"/>
      <c r="K6" s="5" t="s">
        <v>1</v>
      </c>
    </row>
    <row r="9" spans="1:11" ht="18.75" x14ac:dyDescent="0.3">
      <c r="A9" s="5" t="s">
        <v>81</v>
      </c>
      <c r="B9" s="5"/>
      <c r="C9" s="5"/>
    </row>
    <row r="10" spans="1:11" ht="18.75" x14ac:dyDescent="0.3">
      <c r="A10" s="5"/>
    </row>
    <row r="11" spans="1:11" ht="30" customHeight="1" x14ac:dyDescent="0.25">
      <c r="A11" s="38" t="s">
        <v>2</v>
      </c>
      <c r="B11" s="1" t="s">
        <v>3</v>
      </c>
      <c r="C11" s="33" t="s">
        <v>4</v>
      </c>
      <c r="D11" s="32" t="s">
        <v>75</v>
      </c>
      <c r="E11" s="34" t="s">
        <v>6</v>
      </c>
      <c r="F11" s="34" t="s">
        <v>79</v>
      </c>
      <c r="G11" s="32" t="s">
        <v>8</v>
      </c>
      <c r="H11" s="34" t="s">
        <v>9</v>
      </c>
      <c r="I11" s="34" t="s">
        <v>10</v>
      </c>
      <c r="J11" s="34" t="s">
        <v>11</v>
      </c>
      <c r="K11" s="1" t="s">
        <v>12</v>
      </c>
    </row>
    <row r="12" spans="1:11" ht="21" customHeight="1" x14ac:dyDescent="0.25">
      <c r="A12" s="12" t="s">
        <v>38</v>
      </c>
      <c r="B12" s="8" t="s">
        <v>45</v>
      </c>
      <c r="C12" s="12" t="s">
        <v>37</v>
      </c>
      <c r="D12" s="14">
        <v>15</v>
      </c>
      <c r="E12" s="16">
        <v>2345.64</v>
      </c>
      <c r="F12" s="26">
        <v>3909.4</v>
      </c>
      <c r="G12" s="17"/>
      <c r="H12" s="15">
        <v>22.95</v>
      </c>
      <c r="I12" s="16">
        <v>117.28</v>
      </c>
      <c r="J12" s="26">
        <f>E12+F12-G12+H12+I12</f>
        <v>6395.2699999999995</v>
      </c>
      <c r="K12" s="7"/>
    </row>
    <row r="13" spans="1:11" ht="22.5" customHeight="1" x14ac:dyDescent="0.25">
      <c r="A13" s="20"/>
      <c r="B13" s="19"/>
      <c r="C13" s="20"/>
      <c r="D13" s="14" t="s">
        <v>27</v>
      </c>
      <c r="E13" s="29">
        <f t="shared" ref="E13:J13" si="0">SUM(E12:E12)</f>
        <v>2345.64</v>
      </c>
      <c r="F13" s="29">
        <f t="shared" si="0"/>
        <v>3909.4</v>
      </c>
      <c r="G13" s="29">
        <f t="shared" si="0"/>
        <v>0</v>
      </c>
      <c r="H13" s="41">
        <f t="shared" si="0"/>
        <v>22.95</v>
      </c>
      <c r="I13" s="29">
        <f t="shared" si="0"/>
        <v>117.28</v>
      </c>
      <c r="J13" s="29">
        <f t="shared" si="0"/>
        <v>6395.2699999999995</v>
      </c>
      <c r="K13" s="18"/>
    </row>
    <row r="14" spans="1:11" ht="18" customHeight="1" x14ac:dyDescent="0.25">
      <c r="A14" s="20"/>
      <c r="B14" s="19"/>
      <c r="C14" s="20"/>
      <c r="D14" s="21"/>
      <c r="E14" s="22"/>
      <c r="F14" s="22"/>
      <c r="G14" s="23"/>
      <c r="H14" s="22"/>
      <c r="I14" s="22"/>
      <c r="J14" s="22"/>
      <c r="K14" s="18"/>
    </row>
    <row r="15" spans="1:11" ht="18" customHeight="1" x14ac:dyDescent="0.25">
      <c r="A15" s="20"/>
      <c r="B15" s="19"/>
      <c r="C15" s="20"/>
      <c r="D15" s="21"/>
      <c r="E15" s="22"/>
      <c r="F15" s="22"/>
      <c r="G15" s="23"/>
      <c r="H15" s="22"/>
      <c r="I15" s="22"/>
      <c r="J15" s="22"/>
      <c r="K15" s="18"/>
    </row>
    <row r="16" spans="1:11" ht="18" customHeight="1" x14ac:dyDescent="0.25">
      <c r="A16" s="20"/>
      <c r="B16" s="19"/>
      <c r="C16" s="20"/>
      <c r="D16" s="21"/>
      <c r="E16" s="22"/>
      <c r="F16" s="22"/>
      <c r="G16" s="23"/>
      <c r="H16" s="22"/>
      <c r="I16" s="22"/>
      <c r="J16" s="22"/>
      <c r="K16" s="18"/>
    </row>
    <row r="17" spans="1:11" ht="18" customHeight="1" x14ac:dyDescent="0.25">
      <c r="A17" s="20"/>
      <c r="B17" s="19"/>
      <c r="C17" s="20"/>
      <c r="D17" s="21"/>
      <c r="E17" s="22"/>
      <c r="F17" s="22"/>
      <c r="G17" s="23"/>
      <c r="H17" s="22"/>
      <c r="I17" s="22"/>
      <c r="J17" s="22"/>
      <c r="K17" s="18"/>
    </row>
    <row r="18" spans="1:11" x14ac:dyDescent="0.25">
      <c r="A18" s="20"/>
    </row>
    <row r="19" spans="1:11" x14ac:dyDescent="0.25">
      <c r="C19" s="11"/>
      <c r="D19" s="10" t="s">
        <v>56</v>
      </c>
      <c r="E19" s="10"/>
      <c r="F19" s="10"/>
      <c r="G19" s="37"/>
    </row>
    <row r="20" spans="1:11" x14ac:dyDescent="0.25">
      <c r="C20" s="11"/>
      <c r="D20" s="10"/>
      <c r="E20" s="10"/>
      <c r="F20" s="10"/>
      <c r="G20" s="37"/>
    </row>
    <row r="21" spans="1:11" x14ac:dyDescent="0.25">
      <c r="C21" s="11"/>
      <c r="D21" s="10"/>
      <c r="E21" s="10"/>
      <c r="F21" s="10"/>
    </row>
    <row r="22" spans="1:11" x14ac:dyDescent="0.25">
      <c r="C22" s="11"/>
      <c r="D22" s="10" t="s">
        <v>47</v>
      </c>
      <c r="E22" s="35" t="s">
        <v>80</v>
      </c>
      <c r="F22" s="35"/>
      <c r="G22" s="36"/>
    </row>
    <row r="23" spans="1:11" ht="18.75" x14ac:dyDescent="0.3">
      <c r="C23" s="2"/>
      <c r="D23" s="2"/>
      <c r="E23" s="2"/>
    </row>
    <row r="24" spans="1:11" x14ac:dyDescent="0.25">
      <c r="B24" s="40"/>
      <c r="C24" s="40"/>
      <c r="D24" s="40"/>
      <c r="E24" s="40"/>
      <c r="F24" s="40"/>
      <c r="G24" s="40"/>
      <c r="H24" s="40"/>
    </row>
    <row r="25" spans="1:11" x14ac:dyDescent="0.25">
      <c r="B25" s="40"/>
      <c r="C25" s="40"/>
      <c r="D25" s="40"/>
      <c r="E25" s="40"/>
      <c r="F25" s="40"/>
      <c r="G25" s="40"/>
      <c r="H25" s="40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A10" workbookViewId="0">
      <selection activeCell="I12" sqref="I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</cols>
  <sheetData>
    <row r="2" spans="1:11" ht="25.5" x14ac:dyDescent="0.4">
      <c r="B2" s="30" t="s">
        <v>54</v>
      </c>
      <c r="C2" s="30"/>
      <c r="D2" s="30"/>
      <c r="E2" s="30"/>
      <c r="F2" s="30"/>
    </row>
    <row r="3" spans="1:11" ht="25.5" x14ac:dyDescent="0.4">
      <c r="B3" s="30"/>
      <c r="C3" s="30"/>
      <c r="D3" s="30"/>
      <c r="E3" s="30"/>
      <c r="F3" s="30"/>
    </row>
    <row r="4" spans="1:11" ht="26.25" x14ac:dyDescent="0.4">
      <c r="B4" s="3"/>
      <c r="C4" s="3"/>
      <c r="D4" s="3"/>
      <c r="E4" s="3"/>
      <c r="F4" s="3"/>
    </row>
    <row r="6" spans="1:11" ht="21" x14ac:dyDescent="0.35">
      <c r="B6" s="4" t="s">
        <v>0</v>
      </c>
      <c r="C6" s="4"/>
    </row>
    <row r="9" spans="1:11" ht="18.75" x14ac:dyDescent="0.3">
      <c r="A9" s="5" t="s">
        <v>74</v>
      </c>
      <c r="B9" s="5"/>
      <c r="C9" s="5"/>
    </row>
    <row r="10" spans="1:11" ht="18.75" x14ac:dyDescent="0.3">
      <c r="A10" s="5"/>
    </row>
    <row r="11" spans="1:11" ht="30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104</v>
      </c>
      <c r="G11" t="s">
        <v>78</v>
      </c>
      <c r="H11" s="52" t="s">
        <v>105</v>
      </c>
      <c r="I11" s="54" t="s">
        <v>106</v>
      </c>
      <c r="J11" s="54" t="s">
        <v>107</v>
      </c>
      <c r="K11" s="54" t="s">
        <v>108</v>
      </c>
    </row>
    <row r="12" spans="1:11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10089</v>
      </c>
      <c r="F12" s="26">
        <f>E12/15</f>
        <v>672.6</v>
      </c>
      <c r="H12" s="53">
        <v>511.67</v>
      </c>
      <c r="I12" s="53">
        <f>37.4*511.67</f>
        <v>19136.457999999999</v>
      </c>
      <c r="J12" s="53">
        <f>12.6*672.6</f>
        <v>8474.76</v>
      </c>
      <c r="K12" s="53">
        <f>I12+J12</f>
        <v>27611.218000000001</v>
      </c>
    </row>
    <row r="13" spans="1:11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5131</v>
      </c>
      <c r="F13" s="26">
        <f t="shared" ref="F13:F26" si="0">E13/15</f>
        <v>342.06666666666666</v>
      </c>
      <c r="H13" s="53"/>
      <c r="I13" s="53">
        <f>F13*50</f>
        <v>17103.333333333332</v>
      </c>
      <c r="J13" s="53"/>
      <c r="K13" s="53">
        <f t="shared" ref="K13:K26" si="1">I13+J13</f>
        <v>17103.333333333332</v>
      </c>
    </row>
    <row r="14" spans="1:11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5131</v>
      </c>
      <c r="F14" s="26">
        <f t="shared" si="0"/>
        <v>342.06666666666666</v>
      </c>
      <c r="H14" s="53"/>
      <c r="I14" s="53">
        <f>F14*50</f>
        <v>17103.333333333332</v>
      </c>
      <c r="J14" s="53"/>
      <c r="K14" s="53">
        <f t="shared" si="1"/>
        <v>17103.333333333332</v>
      </c>
    </row>
    <row r="15" spans="1:11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5350</v>
      </c>
      <c r="F15" s="26">
        <f t="shared" si="0"/>
        <v>356.66666666666669</v>
      </c>
      <c r="H15" s="53"/>
      <c r="I15" s="53">
        <f t="shared" ref="I15:I24" si="2">F15*50</f>
        <v>17833.333333333336</v>
      </c>
      <c r="J15" s="53"/>
      <c r="K15" s="53">
        <f t="shared" si="1"/>
        <v>17833.333333333336</v>
      </c>
    </row>
    <row r="16" spans="1:11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5131</v>
      </c>
      <c r="F16" s="26">
        <f t="shared" si="0"/>
        <v>342.06666666666666</v>
      </c>
      <c r="H16" s="53"/>
      <c r="I16" s="53">
        <f t="shared" si="2"/>
        <v>17103.333333333332</v>
      </c>
      <c r="J16" s="53"/>
      <c r="K16" s="53">
        <f t="shared" si="1"/>
        <v>17103.333333333332</v>
      </c>
    </row>
    <row r="17" spans="1:11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5021</v>
      </c>
      <c r="F17" s="26">
        <f t="shared" si="0"/>
        <v>334.73333333333335</v>
      </c>
      <c r="H17" s="53"/>
      <c r="I17" s="53">
        <f t="shared" si="2"/>
        <v>16736.666666666668</v>
      </c>
      <c r="J17" s="53"/>
      <c r="K17" s="53">
        <f t="shared" si="1"/>
        <v>16736.666666666668</v>
      </c>
    </row>
    <row r="18" spans="1:11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4241</v>
      </c>
      <c r="F18" s="26">
        <f t="shared" si="0"/>
        <v>282.73333333333335</v>
      </c>
      <c r="H18" s="53"/>
      <c r="I18" s="53">
        <f t="shared" si="2"/>
        <v>14136.666666666668</v>
      </c>
      <c r="J18" s="53"/>
      <c r="K18" s="53">
        <f t="shared" si="1"/>
        <v>14136.666666666668</v>
      </c>
    </row>
    <row r="19" spans="1:11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3724</v>
      </c>
      <c r="F19" s="26">
        <f t="shared" si="0"/>
        <v>248.26666666666668</v>
      </c>
      <c r="H19" s="53"/>
      <c r="I19" s="53">
        <f t="shared" si="2"/>
        <v>12413.333333333334</v>
      </c>
      <c r="J19" s="53"/>
      <c r="K19" s="53">
        <f t="shared" si="1"/>
        <v>12413.333333333334</v>
      </c>
    </row>
    <row r="20" spans="1:11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5021</v>
      </c>
      <c r="F20" s="26">
        <f t="shared" si="0"/>
        <v>334.73333333333335</v>
      </c>
      <c r="H20" s="53"/>
      <c r="I20" s="53">
        <f t="shared" si="2"/>
        <v>16736.666666666668</v>
      </c>
      <c r="J20" s="53"/>
      <c r="K20" s="53">
        <f t="shared" si="1"/>
        <v>16736.666666666668</v>
      </c>
    </row>
    <row r="21" spans="1:11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3475</v>
      </c>
      <c r="F21" s="26">
        <f t="shared" si="0"/>
        <v>231.66666666666666</v>
      </c>
      <c r="H21" s="53"/>
      <c r="I21" s="53">
        <f t="shared" si="2"/>
        <v>11583.333333333332</v>
      </c>
      <c r="J21" s="53"/>
      <c r="K21" s="53">
        <f t="shared" si="1"/>
        <v>11583.333333333332</v>
      </c>
    </row>
    <row r="22" spans="1:11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4084</v>
      </c>
      <c r="F22" s="26">
        <f t="shared" si="0"/>
        <v>272.26666666666665</v>
      </c>
      <c r="H22" s="53"/>
      <c r="I22" s="53">
        <f t="shared" si="2"/>
        <v>13613.333333333332</v>
      </c>
      <c r="J22" s="53"/>
      <c r="K22" s="53">
        <f t="shared" si="1"/>
        <v>13613.333333333332</v>
      </c>
    </row>
    <row r="23" spans="1:11" ht="21" customHeight="1" x14ac:dyDescent="0.25">
      <c r="A23" s="12" t="s">
        <v>40</v>
      </c>
      <c r="B23" s="8" t="s">
        <v>44</v>
      </c>
      <c r="C23" s="12" t="s">
        <v>41</v>
      </c>
      <c r="D23" s="14">
        <v>15</v>
      </c>
      <c r="E23" s="16">
        <v>2369</v>
      </c>
      <c r="F23" s="26">
        <f t="shared" si="0"/>
        <v>157.93333333333334</v>
      </c>
      <c r="G23">
        <v>160.35</v>
      </c>
      <c r="H23" s="53"/>
      <c r="I23" s="53">
        <f t="shared" si="2"/>
        <v>7896.666666666667</v>
      </c>
      <c r="J23" s="53"/>
      <c r="K23" s="53">
        <f t="shared" si="1"/>
        <v>7896.666666666667</v>
      </c>
    </row>
    <row r="24" spans="1:11" ht="21" customHeight="1" x14ac:dyDescent="0.25">
      <c r="A24" s="12" t="s">
        <v>62</v>
      </c>
      <c r="B24" s="8" t="s">
        <v>64</v>
      </c>
      <c r="C24" s="12" t="s">
        <v>37</v>
      </c>
      <c r="D24" s="14">
        <v>15</v>
      </c>
      <c r="E24" s="16">
        <v>3889.5</v>
      </c>
      <c r="F24" s="26">
        <f t="shared" si="0"/>
        <v>259.3</v>
      </c>
      <c r="H24" s="53"/>
      <c r="I24" s="53">
        <f t="shared" si="2"/>
        <v>12965</v>
      </c>
      <c r="J24" s="53"/>
      <c r="K24" s="53">
        <f t="shared" si="1"/>
        <v>12965</v>
      </c>
    </row>
    <row r="25" spans="1:11" ht="21" customHeight="1" x14ac:dyDescent="0.25">
      <c r="A25" s="12" t="s">
        <v>51</v>
      </c>
      <c r="B25" s="8" t="s">
        <v>52</v>
      </c>
      <c r="C25" s="13" t="s">
        <v>53</v>
      </c>
      <c r="D25" s="14">
        <v>15</v>
      </c>
      <c r="E25" s="24">
        <v>3190</v>
      </c>
      <c r="F25" s="26">
        <f t="shared" si="0"/>
        <v>212.66666666666666</v>
      </c>
      <c r="H25" s="53">
        <v>179.33</v>
      </c>
      <c r="I25" s="53">
        <f>179.33*39.4</f>
        <v>7065.6019999999999</v>
      </c>
      <c r="J25" s="53">
        <f>212.67*12.6</f>
        <v>2679.6419999999998</v>
      </c>
      <c r="K25" s="53">
        <f t="shared" si="1"/>
        <v>9745.2439999999988</v>
      </c>
    </row>
    <row r="26" spans="1:11" ht="21" customHeight="1" x14ac:dyDescent="0.25">
      <c r="A26" s="20" t="s">
        <v>93</v>
      </c>
      <c r="B26" s="19" t="s">
        <v>92</v>
      </c>
      <c r="C26" s="51" t="s">
        <v>23</v>
      </c>
      <c r="D26" s="14">
        <v>15</v>
      </c>
      <c r="E26" s="24">
        <v>3150</v>
      </c>
      <c r="F26" s="26">
        <f t="shared" si="0"/>
        <v>210</v>
      </c>
      <c r="G26" s="55" t="s">
        <v>109</v>
      </c>
      <c r="H26" s="53">
        <v>259.3</v>
      </c>
      <c r="I26" s="53">
        <f>10.41*259.3</f>
        <v>2699.3130000000001</v>
      </c>
      <c r="J26" s="53">
        <f>12.6*210</f>
        <v>2646</v>
      </c>
      <c r="K26" s="53">
        <f t="shared" si="1"/>
        <v>5345.3130000000001</v>
      </c>
    </row>
    <row r="27" spans="1:11" ht="22.5" customHeight="1" x14ac:dyDescent="0.25">
      <c r="A27" s="20"/>
      <c r="B27" s="19"/>
      <c r="C27" s="20"/>
      <c r="D27" s="14" t="s">
        <v>27</v>
      </c>
      <c r="E27" s="29">
        <f>SUM(E12:E26)</f>
        <v>68996.5</v>
      </c>
      <c r="F27" s="26"/>
    </row>
    <row r="28" spans="1:11" ht="18" customHeight="1" x14ac:dyDescent="0.25">
      <c r="A28" s="20"/>
      <c r="B28" s="19"/>
      <c r="C28" s="20"/>
      <c r="D28" s="21"/>
      <c r="E28" s="22"/>
      <c r="F28" s="22"/>
      <c r="K28" s="53">
        <f>SUM(K12:K27)</f>
        <v>217926.77499999999</v>
      </c>
    </row>
    <row r="29" spans="1:11" x14ac:dyDescent="0.25">
      <c r="A29" s="20"/>
    </row>
    <row r="30" spans="1:11" x14ac:dyDescent="0.25">
      <c r="C30" s="11"/>
      <c r="D30" s="10" t="s">
        <v>56</v>
      </c>
      <c r="E30" s="10"/>
      <c r="F30" s="10"/>
    </row>
    <row r="31" spans="1:11" x14ac:dyDescent="0.25">
      <c r="C31" s="11"/>
      <c r="D31" s="10"/>
      <c r="E31" s="10"/>
      <c r="F31" s="10"/>
    </row>
    <row r="32" spans="1:11" x14ac:dyDescent="0.25">
      <c r="C32" s="11"/>
      <c r="D32" s="10"/>
      <c r="E32" s="10"/>
      <c r="F32" s="10"/>
    </row>
    <row r="33" spans="2:6" x14ac:dyDescent="0.25">
      <c r="C33" s="11"/>
      <c r="D33" s="10" t="s">
        <v>47</v>
      </c>
      <c r="E33" s="35" t="s">
        <v>57</v>
      </c>
      <c r="F33" s="35"/>
    </row>
    <row r="34" spans="2:6" ht="18.75" x14ac:dyDescent="0.3">
      <c r="C34" s="2"/>
      <c r="D34" s="2"/>
      <c r="E34" s="2"/>
    </row>
    <row r="35" spans="2:6" x14ac:dyDescent="0.25">
      <c r="B35" s="40"/>
      <c r="C35" s="40"/>
      <c r="D35" s="40"/>
      <c r="E35" s="40"/>
      <c r="F35" s="40"/>
    </row>
    <row r="36" spans="2:6" x14ac:dyDescent="0.25">
      <c r="B36" s="40"/>
      <c r="C36" s="40"/>
      <c r="D36" s="40"/>
      <c r="E36" s="40"/>
      <c r="F36" s="40"/>
    </row>
  </sheetData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opLeftCell="A10" workbookViewId="0">
      <selection activeCell="K12" sqref="K12"/>
    </sheetView>
  </sheetViews>
  <sheetFormatPr baseColWidth="10" defaultRowHeight="15" x14ac:dyDescent="0.25"/>
  <cols>
    <col min="1" max="1" width="36.85546875" customWidth="1"/>
    <col min="2" max="2" width="11.5703125" bestFit="1" customWidth="1"/>
    <col min="3" max="3" width="14.140625" bestFit="1" customWidth="1"/>
    <col min="4" max="4" width="14.42578125" customWidth="1"/>
  </cols>
  <sheetData>
    <row r="2" spans="1:9" ht="25.5" x14ac:dyDescent="0.4">
      <c r="B2" s="30"/>
      <c r="C2" s="30"/>
      <c r="D2" s="30"/>
    </row>
    <row r="3" spans="1:9" ht="25.5" x14ac:dyDescent="0.4">
      <c r="B3" s="30"/>
      <c r="C3" s="30"/>
      <c r="D3" s="30"/>
    </row>
    <row r="4" spans="1:9" ht="26.25" x14ac:dyDescent="0.4">
      <c r="B4" s="3"/>
      <c r="C4" s="3"/>
      <c r="D4" s="3"/>
    </row>
    <row r="9" spans="1:9" ht="18.75" x14ac:dyDescent="0.3">
      <c r="A9" s="5" t="s">
        <v>74</v>
      </c>
    </row>
    <row r="10" spans="1:9" ht="18.75" x14ac:dyDescent="0.3">
      <c r="A10" s="5"/>
    </row>
    <row r="11" spans="1:9" ht="30" customHeight="1" x14ac:dyDescent="0.25">
      <c r="A11" s="38" t="s">
        <v>2</v>
      </c>
      <c r="B11" s="32" t="s">
        <v>5</v>
      </c>
      <c r="C11" s="34" t="s">
        <v>6</v>
      </c>
      <c r="D11" s="34" t="s">
        <v>104</v>
      </c>
      <c r="E11" t="s">
        <v>78</v>
      </c>
      <c r="F11" s="52" t="s">
        <v>105</v>
      </c>
      <c r="G11" s="54" t="s">
        <v>106</v>
      </c>
      <c r="H11" s="54" t="s">
        <v>107</v>
      </c>
      <c r="I11" s="54" t="s">
        <v>108</v>
      </c>
    </row>
    <row r="12" spans="1:9" ht="21.75" customHeight="1" x14ac:dyDescent="0.25">
      <c r="A12" s="39" t="s">
        <v>55</v>
      </c>
      <c r="B12" s="9">
        <v>15</v>
      </c>
      <c r="C12" s="26">
        <v>10089</v>
      </c>
      <c r="D12" s="68">
        <f>C12/15</f>
        <v>672.6</v>
      </c>
      <c r="E12" s="69"/>
      <c r="F12" s="70">
        <v>511.67</v>
      </c>
      <c r="G12" s="70">
        <f>37.4*511.67</f>
        <v>19136.457999999999</v>
      </c>
      <c r="H12" s="70">
        <f>12.6*672.6</f>
        <v>8474.76</v>
      </c>
      <c r="I12" s="70">
        <f>G12+H12</f>
        <v>27611.218000000001</v>
      </c>
    </row>
    <row r="13" spans="1:9" ht="21" customHeight="1" x14ac:dyDescent="0.25">
      <c r="A13" s="7" t="s">
        <v>13</v>
      </c>
      <c r="B13" s="9">
        <v>15</v>
      </c>
      <c r="C13" s="26">
        <v>5131</v>
      </c>
      <c r="D13" s="68">
        <f t="shared" ref="D13:D26" si="0">C13/15</f>
        <v>342.06666666666666</v>
      </c>
      <c r="E13" s="69"/>
      <c r="F13" s="70"/>
      <c r="G13" s="70">
        <f>D13*50</f>
        <v>17103.333333333332</v>
      </c>
      <c r="H13" s="70"/>
      <c r="I13" s="70">
        <f t="shared" ref="I13:I26" si="1">G13+H13</f>
        <v>17103.333333333332</v>
      </c>
    </row>
    <row r="14" spans="1:9" ht="21" customHeight="1" x14ac:dyDescent="0.25">
      <c r="A14" s="7" t="s">
        <v>14</v>
      </c>
      <c r="B14" s="9">
        <v>15</v>
      </c>
      <c r="C14" s="26">
        <v>5131</v>
      </c>
      <c r="D14" s="68">
        <f t="shared" si="0"/>
        <v>342.06666666666666</v>
      </c>
      <c r="E14" s="69"/>
      <c r="F14" s="70"/>
      <c r="G14" s="70">
        <f>D14*50</f>
        <v>17103.333333333332</v>
      </c>
      <c r="H14" s="70"/>
      <c r="I14" s="70">
        <f t="shared" si="1"/>
        <v>17103.333333333332</v>
      </c>
    </row>
    <row r="15" spans="1:9" ht="21" customHeight="1" x14ac:dyDescent="0.25">
      <c r="A15" s="7" t="s">
        <v>15</v>
      </c>
      <c r="B15" s="9">
        <v>15</v>
      </c>
      <c r="C15" s="26">
        <v>5350</v>
      </c>
      <c r="D15" s="68">
        <f t="shared" si="0"/>
        <v>356.66666666666669</v>
      </c>
      <c r="E15" s="69"/>
      <c r="F15" s="70"/>
      <c r="G15" s="70">
        <f t="shared" ref="G15:G24" si="2">D15*50</f>
        <v>17833.333333333336</v>
      </c>
      <c r="H15" s="70"/>
      <c r="I15" s="70">
        <f t="shared" si="1"/>
        <v>17833.333333333336</v>
      </c>
    </row>
    <row r="16" spans="1:9" ht="22.5" customHeight="1" x14ac:dyDescent="0.25">
      <c r="A16" s="7" t="s">
        <v>16</v>
      </c>
      <c r="B16" s="9">
        <v>15</v>
      </c>
      <c r="C16" s="26">
        <v>5131</v>
      </c>
      <c r="D16" s="68">
        <f t="shared" si="0"/>
        <v>342.06666666666666</v>
      </c>
      <c r="E16" s="69"/>
      <c r="F16" s="70"/>
      <c r="G16" s="70">
        <f t="shared" si="2"/>
        <v>17103.333333333332</v>
      </c>
      <c r="H16" s="70"/>
      <c r="I16" s="70">
        <f t="shared" si="1"/>
        <v>17103.333333333332</v>
      </c>
    </row>
    <row r="17" spans="1:9" ht="22.5" customHeight="1" x14ac:dyDescent="0.25">
      <c r="A17" s="7" t="s">
        <v>17</v>
      </c>
      <c r="B17" s="9">
        <v>15</v>
      </c>
      <c r="C17" s="26">
        <v>5021</v>
      </c>
      <c r="D17" s="68">
        <f t="shared" si="0"/>
        <v>334.73333333333335</v>
      </c>
      <c r="E17" s="69"/>
      <c r="F17" s="70"/>
      <c r="G17" s="70">
        <f t="shared" si="2"/>
        <v>16736.666666666668</v>
      </c>
      <c r="H17" s="70"/>
      <c r="I17" s="70">
        <f t="shared" si="1"/>
        <v>16736.666666666668</v>
      </c>
    </row>
    <row r="18" spans="1:9" ht="22.5" customHeight="1" x14ac:dyDescent="0.25">
      <c r="A18" s="7" t="s">
        <v>18</v>
      </c>
      <c r="B18" s="9">
        <v>15</v>
      </c>
      <c r="C18" s="26">
        <v>4241</v>
      </c>
      <c r="D18" s="68">
        <f t="shared" si="0"/>
        <v>282.73333333333335</v>
      </c>
      <c r="E18" s="69"/>
      <c r="F18" s="70"/>
      <c r="G18" s="70">
        <f t="shared" si="2"/>
        <v>14136.666666666668</v>
      </c>
      <c r="H18" s="70"/>
      <c r="I18" s="70">
        <f t="shared" si="1"/>
        <v>14136.666666666668</v>
      </c>
    </row>
    <row r="19" spans="1:9" ht="21" customHeight="1" x14ac:dyDescent="0.25">
      <c r="A19" s="7" t="s">
        <v>19</v>
      </c>
      <c r="B19" s="9">
        <v>15</v>
      </c>
      <c r="C19" s="26">
        <v>3724</v>
      </c>
      <c r="D19" s="68">
        <f t="shared" si="0"/>
        <v>248.26666666666668</v>
      </c>
      <c r="E19" s="69"/>
      <c r="F19" s="70"/>
      <c r="G19" s="70">
        <f t="shared" si="2"/>
        <v>12413.333333333334</v>
      </c>
      <c r="H19" s="70"/>
      <c r="I19" s="70">
        <f t="shared" si="1"/>
        <v>12413.333333333334</v>
      </c>
    </row>
    <row r="20" spans="1:9" ht="22.5" customHeight="1" x14ac:dyDescent="0.25">
      <c r="A20" s="7" t="s">
        <v>20</v>
      </c>
      <c r="B20" s="9">
        <v>15</v>
      </c>
      <c r="C20" s="26">
        <v>5021</v>
      </c>
      <c r="D20" s="68">
        <f t="shared" si="0"/>
        <v>334.73333333333335</v>
      </c>
      <c r="E20" s="69"/>
      <c r="F20" s="70"/>
      <c r="G20" s="70">
        <f t="shared" si="2"/>
        <v>16736.666666666668</v>
      </c>
      <c r="H20" s="70"/>
      <c r="I20" s="70">
        <f t="shared" si="1"/>
        <v>16736.666666666668</v>
      </c>
    </row>
    <row r="21" spans="1:9" ht="21.75" customHeight="1" x14ac:dyDescent="0.25">
      <c r="A21" s="7" t="s">
        <v>21</v>
      </c>
      <c r="B21" s="9">
        <v>15</v>
      </c>
      <c r="C21" s="26">
        <v>3475</v>
      </c>
      <c r="D21" s="68">
        <f t="shared" si="0"/>
        <v>231.66666666666666</v>
      </c>
      <c r="E21" s="69"/>
      <c r="F21" s="70"/>
      <c r="G21" s="70">
        <f t="shared" si="2"/>
        <v>11583.333333333332</v>
      </c>
      <c r="H21" s="70"/>
      <c r="I21" s="70">
        <f t="shared" si="1"/>
        <v>11583.333333333332</v>
      </c>
    </row>
    <row r="22" spans="1:9" ht="21" customHeight="1" x14ac:dyDescent="0.25">
      <c r="A22" s="7" t="s">
        <v>36</v>
      </c>
      <c r="B22" s="14">
        <v>15</v>
      </c>
      <c r="C22" s="16">
        <v>4084</v>
      </c>
      <c r="D22" s="68">
        <f t="shared" si="0"/>
        <v>272.26666666666665</v>
      </c>
      <c r="E22" s="69"/>
      <c r="F22" s="70"/>
      <c r="G22" s="70">
        <f t="shared" si="2"/>
        <v>13613.333333333332</v>
      </c>
      <c r="H22" s="70"/>
      <c r="I22" s="70">
        <f t="shared" si="1"/>
        <v>13613.333333333332</v>
      </c>
    </row>
    <row r="23" spans="1:9" ht="21" customHeight="1" x14ac:dyDescent="0.25">
      <c r="A23" s="12" t="s">
        <v>40</v>
      </c>
      <c r="B23" s="14">
        <v>15</v>
      </c>
      <c r="C23" s="16">
        <v>2369</v>
      </c>
      <c r="D23" s="68">
        <f t="shared" si="0"/>
        <v>157.93333333333334</v>
      </c>
      <c r="E23" s="69">
        <v>160.35</v>
      </c>
      <c r="F23" s="70"/>
      <c r="G23" s="70">
        <f t="shared" si="2"/>
        <v>7896.666666666667</v>
      </c>
      <c r="H23" s="70"/>
      <c r="I23" s="70">
        <f t="shared" si="1"/>
        <v>7896.666666666667</v>
      </c>
    </row>
    <row r="24" spans="1:9" ht="21" customHeight="1" x14ac:dyDescent="0.25">
      <c r="A24" s="12" t="s">
        <v>62</v>
      </c>
      <c r="B24" s="14">
        <v>15</v>
      </c>
      <c r="C24" s="16">
        <v>3889.5</v>
      </c>
      <c r="D24" s="68">
        <f t="shared" si="0"/>
        <v>259.3</v>
      </c>
      <c r="E24" s="69"/>
      <c r="F24" s="70"/>
      <c r="G24" s="70">
        <f t="shared" si="2"/>
        <v>12965</v>
      </c>
      <c r="H24" s="70"/>
      <c r="I24" s="70">
        <f t="shared" si="1"/>
        <v>12965</v>
      </c>
    </row>
    <row r="25" spans="1:9" ht="21" customHeight="1" x14ac:dyDescent="0.25">
      <c r="A25" s="12" t="s">
        <v>51</v>
      </c>
      <c r="B25" s="14">
        <v>15</v>
      </c>
      <c r="C25" s="24">
        <v>3190</v>
      </c>
      <c r="D25" s="68">
        <f t="shared" si="0"/>
        <v>212.66666666666666</v>
      </c>
      <c r="E25" s="69"/>
      <c r="F25" s="70">
        <v>179.33</v>
      </c>
      <c r="G25" s="70">
        <f>179.33*39.4</f>
        <v>7065.6019999999999</v>
      </c>
      <c r="H25" s="70">
        <f>212.67*12.6</f>
        <v>2679.6419999999998</v>
      </c>
      <c r="I25" s="70">
        <f t="shared" si="1"/>
        <v>9745.2439999999988</v>
      </c>
    </row>
    <row r="26" spans="1:9" ht="21" customHeight="1" x14ac:dyDescent="0.25">
      <c r="A26" s="20" t="s">
        <v>93</v>
      </c>
      <c r="B26" s="14">
        <v>15</v>
      </c>
      <c r="C26" s="24">
        <v>3150</v>
      </c>
      <c r="D26" s="68">
        <f t="shared" si="0"/>
        <v>210</v>
      </c>
      <c r="E26" s="71" t="s">
        <v>109</v>
      </c>
      <c r="F26" s="70">
        <v>259.3</v>
      </c>
      <c r="G26" s="70">
        <f>10.41*259.3</f>
        <v>2699.3130000000001</v>
      </c>
      <c r="H26" s="70">
        <f>12.6*210</f>
        <v>2646</v>
      </c>
      <c r="I26" s="70">
        <f t="shared" si="1"/>
        <v>5345.3130000000001</v>
      </c>
    </row>
    <row r="27" spans="1:9" ht="22.5" customHeight="1" x14ac:dyDescent="0.25">
      <c r="A27" s="20"/>
      <c r="B27" s="14" t="s">
        <v>27</v>
      </c>
      <c r="C27" s="29">
        <f>SUM(C12:C26)</f>
        <v>68996.5</v>
      </c>
      <c r="D27" s="68"/>
      <c r="E27" s="69"/>
      <c r="F27" s="69"/>
      <c r="G27" s="69"/>
      <c r="H27" s="69"/>
      <c r="I27" s="69"/>
    </row>
    <row r="28" spans="1:9" ht="18" customHeight="1" x14ac:dyDescent="0.25">
      <c r="A28" s="20"/>
      <c r="B28" s="21"/>
      <c r="C28" s="22"/>
      <c r="D28" s="22"/>
      <c r="E28" s="69"/>
      <c r="F28" s="69"/>
      <c r="G28" s="69"/>
      <c r="H28" s="69"/>
      <c r="I28" s="70">
        <f>SUM(I12:I27)</f>
        <v>217926.77499999999</v>
      </c>
    </row>
    <row r="29" spans="1:9" x14ac:dyDescent="0.25">
      <c r="A29" s="20"/>
    </row>
    <row r="30" spans="1:9" x14ac:dyDescent="0.25">
      <c r="B30" s="10" t="s">
        <v>56</v>
      </c>
      <c r="C30" s="10"/>
      <c r="D30" s="10"/>
    </row>
    <row r="31" spans="1:9" x14ac:dyDescent="0.25">
      <c r="B31" s="10"/>
      <c r="C31" s="10"/>
      <c r="D31" s="10"/>
    </row>
    <row r="32" spans="1:9" x14ac:dyDescent="0.25">
      <c r="B32" s="10"/>
      <c r="C32" s="10"/>
      <c r="D32" s="10"/>
    </row>
    <row r="33" spans="2:4" x14ac:dyDescent="0.25">
      <c r="B33" s="10" t="s">
        <v>47</v>
      </c>
      <c r="C33" s="35" t="s">
        <v>57</v>
      </c>
      <c r="D33" s="35"/>
    </row>
    <row r="34" spans="2:4" ht="18.75" x14ac:dyDescent="0.3">
      <c r="B34" s="2"/>
      <c r="C34" s="2"/>
    </row>
    <row r="35" spans="2:4" x14ac:dyDescent="0.25">
      <c r="B35" s="40"/>
      <c r="C35" s="40"/>
      <c r="D35" s="40"/>
    </row>
    <row r="36" spans="2:4" x14ac:dyDescent="0.25">
      <c r="B36" s="40"/>
      <c r="C36" s="40"/>
      <c r="D36" s="40"/>
    </row>
  </sheetData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10" zoomScale="91" zoomScaleNormal="91" workbookViewId="0">
      <selection activeCell="E26" sqref="E26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84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12" t="s">
        <v>60</v>
      </c>
      <c r="C12" s="12" t="s">
        <v>50</v>
      </c>
      <c r="D12" s="14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43"/>
    </row>
    <row r="13" spans="1:12" ht="21" customHeight="1" x14ac:dyDescent="0.25">
      <c r="A13" s="12" t="s">
        <v>13</v>
      </c>
      <c r="B13" s="12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12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12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12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43"/>
    </row>
    <row r="17" spans="1:12" ht="22.5" customHeight="1" x14ac:dyDescent="0.25">
      <c r="A17" s="12" t="s">
        <v>17</v>
      </c>
      <c r="B17" s="12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/>
      <c r="I17" s="12"/>
      <c r="J17" s="26">
        <v>251</v>
      </c>
      <c r="K17" s="26">
        <f t="shared" si="0"/>
        <v>4806.6499999999996</v>
      </c>
      <c r="L17" s="43"/>
    </row>
    <row r="18" spans="1:12" ht="22.5" customHeight="1" x14ac:dyDescent="0.25">
      <c r="A18" s="12" t="s">
        <v>18</v>
      </c>
      <c r="B18" s="12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12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12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12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43"/>
    </row>
    <row r="22" spans="1:12" ht="21" customHeight="1" x14ac:dyDescent="0.25">
      <c r="A22" s="12" t="s">
        <v>36</v>
      </c>
      <c r="B22" s="12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42</v>
      </c>
      <c r="B23" s="12" t="s">
        <v>43</v>
      </c>
      <c r="C23" s="12" t="s">
        <v>39</v>
      </c>
      <c r="D23" s="14">
        <v>7</v>
      </c>
      <c r="E23" s="16">
        <v>1905.89</v>
      </c>
      <c r="F23" s="26"/>
      <c r="G23" s="17"/>
      <c r="H23" s="17"/>
      <c r="I23" s="15">
        <v>79.44</v>
      </c>
      <c r="J23" s="16">
        <v>95.29</v>
      </c>
      <c r="K23" s="26">
        <f t="shared" si="0"/>
        <v>2080.6200000000003</v>
      </c>
      <c r="L23" s="13" t="s">
        <v>83</v>
      </c>
    </row>
    <row r="24" spans="1:12" ht="21" customHeight="1" x14ac:dyDescent="0.25">
      <c r="A24" s="12" t="s">
        <v>40</v>
      </c>
      <c r="B24" s="12" t="s">
        <v>44</v>
      </c>
      <c r="C24" s="12" t="s">
        <v>41</v>
      </c>
      <c r="D24" s="14">
        <v>15</v>
      </c>
      <c r="E24" s="16">
        <v>2369</v>
      </c>
      <c r="F24" s="26"/>
      <c r="G24" s="17"/>
      <c r="H24" s="17"/>
      <c r="I24" s="15">
        <v>21.45</v>
      </c>
      <c r="J24" s="16">
        <v>118</v>
      </c>
      <c r="K24" s="26">
        <f t="shared" si="0"/>
        <v>2508.4499999999998</v>
      </c>
      <c r="L24" s="43"/>
    </row>
    <row r="25" spans="1:12" ht="21" customHeight="1" x14ac:dyDescent="0.25">
      <c r="A25" s="12" t="s">
        <v>62</v>
      </c>
      <c r="B25" s="12" t="s">
        <v>64</v>
      </c>
      <c r="C25" s="12" t="s">
        <v>37</v>
      </c>
      <c r="D25" s="14">
        <v>15</v>
      </c>
      <c r="E25" s="16">
        <v>3889.5</v>
      </c>
      <c r="F25" s="26"/>
      <c r="G25" s="17">
        <v>301.77999999999997</v>
      </c>
      <c r="H25" s="17"/>
      <c r="I25" s="16"/>
      <c r="J25" s="16">
        <v>194</v>
      </c>
      <c r="K25" s="26">
        <f t="shared" si="0"/>
        <v>3781.7200000000003</v>
      </c>
      <c r="L25" s="43"/>
    </row>
    <row r="26" spans="1:12" ht="21" customHeight="1" x14ac:dyDescent="0.25">
      <c r="A26" s="12" t="s">
        <v>51</v>
      </c>
      <c r="B26" s="12" t="s">
        <v>52</v>
      </c>
      <c r="C26" s="12" t="s">
        <v>53</v>
      </c>
      <c r="D26" s="14">
        <v>15</v>
      </c>
      <c r="E26" s="24">
        <v>2690</v>
      </c>
      <c r="F26" s="26"/>
      <c r="G26" s="25">
        <v>25.92</v>
      </c>
      <c r="H26" s="25"/>
      <c r="I26" s="15"/>
      <c r="J26" s="24">
        <v>135</v>
      </c>
      <c r="K26" s="26">
        <f t="shared" si="0"/>
        <v>2799.08</v>
      </c>
      <c r="L26" s="43"/>
    </row>
    <row r="27" spans="1:12" ht="22.5" customHeight="1" x14ac:dyDescent="0.25">
      <c r="A27" s="20"/>
      <c r="B27" s="20"/>
      <c r="C27" s="20"/>
      <c r="D27" s="14" t="s">
        <v>27</v>
      </c>
      <c r="E27" s="29">
        <f t="shared" ref="E27:K27" si="1">SUM(E12:E26)</f>
        <v>64838.39</v>
      </c>
      <c r="F27" s="29">
        <f t="shared" si="1"/>
        <v>0</v>
      </c>
      <c r="G27" s="29">
        <f t="shared" si="1"/>
        <v>5317.4099999999989</v>
      </c>
      <c r="H27" s="29">
        <f t="shared" si="1"/>
        <v>1077</v>
      </c>
      <c r="I27" s="41">
        <f t="shared" si="1"/>
        <v>100.89</v>
      </c>
      <c r="J27" s="29">
        <f t="shared" si="1"/>
        <v>3240.29</v>
      </c>
      <c r="K27" s="29">
        <f t="shared" si="1"/>
        <v>61785.159999999996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7" zoomScale="91" zoomScaleNormal="91" workbookViewId="0">
      <selection activeCell="A10" sqref="A10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87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12" t="s">
        <v>60</v>
      </c>
      <c r="C12" s="12" t="s">
        <v>50</v>
      </c>
      <c r="D12" s="14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43"/>
    </row>
    <row r="13" spans="1:12" ht="21" customHeight="1" x14ac:dyDescent="0.25">
      <c r="A13" s="12" t="s">
        <v>13</v>
      </c>
      <c r="B13" s="12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12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12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12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43"/>
    </row>
    <row r="17" spans="1:12" ht="22.5" customHeight="1" x14ac:dyDescent="0.25">
      <c r="A17" s="12" t="s">
        <v>17</v>
      </c>
      <c r="B17" s="12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>
        <v>1000</v>
      </c>
      <c r="I17" s="12"/>
      <c r="J17" s="26">
        <v>251</v>
      </c>
      <c r="K17" s="26">
        <f t="shared" si="0"/>
        <v>3806.6499999999996</v>
      </c>
      <c r="L17" s="43"/>
    </row>
    <row r="18" spans="1:12" ht="22.5" customHeight="1" x14ac:dyDescent="0.25">
      <c r="A18" s="12" t="s">
        <v>18</v>
      </c>
      <c r="B18" s="12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12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12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12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43"/>
    </row>
    <row r="22" spans="1:12" ht="21" customHeight="1" x14ac:dyDescent="0.25">
      <c r="A22" s="12" t="s">
        <v>36</v>
      </c>
      <c r="B22" s="12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42</v>
      </c>
      <c r="B23" s="12" t="s">
        <v>43</v>
      </c>
      <c r="C23" s="12" t="s">
        <v>39</v>
      </c>
      <c r="D23" s="14" t="s">
        <v>86</v>
      </c>
      <c r="E23" s="16">
        <v>0</v>
      </c>
      <c r="F23" s="26"/>
      <c r="G23" s="17">
        <v>0</v>
      </c>
      <c r="H23" s="17"/>
      <c r="I23" s="15"/>
      <c r="J23" s="16">
        <v>0</v>
      </c>
      <c r="K23" s="26">
        <f t="shared" si="0"/>
        <v>0</v>
      </c>
      <c r="L23" s="8" t="s">
        <v>85</v>
      </c>
    </row>
    <row r="24" spans="1:12" ht="21" customHeight="1" x14ac:dyDescent="0.25">
      <c r="A24" s="12" t="s">
        <v>40</v>
      </c>
      <c r="B24" s="12" t="s">
        <v>44</v>
      </c>
      <c r="C24" s="12" t="s">
        <v>41</v>
      </c>
      <c r="D24" s="14">
        <v>15</v>
      </c>
      <c r="E24" s="16">
        <v>2369</v>
      </c>
      <c r="F24" s="26"/>
      <c r="G24" s="17"/>
      <c r="H24" s="17"/>
      <c r="I24" s="15">
        <v>21.45</v>
      </c>
      <c r="J24" s="16">
        <v>118</v>
      </c>
      <c r="K24" s="26">
        <f t="shared" si="0"/>
        <v>2508.4499999999998</v>
      </c>
      <c r="L24" s="43"/>
    </row>
    <row r="25" spans="1:12" ht="21" customHeight="1" x14ac:dyDescent="0.25">
      <c r="A25" s="12" t="s">
        <v>62</v>
      </c>
      <c r="B25" s="12" t="s">
        <v>64</v>
      </c>
      <c r="C25" s="12" t="s">
        <v>37</v>
      </c>
      <c r="D25" s="14">
        <v>15</v>
      </c>
      <c r="E25" s="16">
        <v>3889.5</v>
      </c>
      <c r="F25" s="26"/>
      <c r="G25" s="17">
        <v>301.77999999999997</v>
      </c>
      <c r="H25" s="17"/>
      <c r="I25" s="16"/>
      <c r="J25" s="16">
        <v>194</v>
      </c>
      <c r="K25" s="26">
        <f t="shared" si="0"/>
        <v>3781.7200000000003</v>
      </c>
      <c r="L25" s="43"/>
    </row>
    <row r="26" spans="1:12" ht="21" customHeight="1" x14ac:dyDescent="0.25">
      <c r="A26" s="12" t="s">
        <v>51</v>
      </c>
      <c r="B26" s="12" t="s">
        <v>52</v>
      </c>
      <c r="C26" s="12" t="s">
        <v>53</v>
      </c>
      <c r="D26" s="14">
        <v>15</v>
      </c>
      <c r="E26" s="24">
        <v>2690</v>
      </c>
      <c r="F26" s="26"/>
      <c r="G26" s="25">
        <v>25.92</v>
      </c>
      <c r="H26" s="25">
        <v>400</v>
      </c>
      <c r="I26" s="15"/>
      <c r="J26" s="24">
        <v>135</v>
      </c>
      <c r="K26" s="26">
        <f t="shared" si="0"/>
        <v>2399.08</v>
      </c>
      <c r="L26" s="43"/>
    </row>
    <row r="27" spans="1:12" ht="22.5" customHeight="1" x14ac:dyDescent="0.25">
      <c r="A27" s="20"/>
      <c r="B27" s="20"/>
      <c r="C27" s="20"/>
      <c r="D27" s="14" t="s">
        <v>27</v>
      </c>
      <c r="E27" s="29">
        <f t="shared" ref="E27:K27" si="1">SUM(E12:E26)</f>
        <v>62932.5</v>
      </c>
      <c r="F27" s="29">
        <f t="shared" si="1"/>
        <v>0</v>
      </c>
      <c r="G27" s="29">
        <f t="shared" si="1"/>
        <v>5317.4099999999989</v>
      </c>
      <c r="H27" s="29">
        <f t="shared" si="1"/>
        <v>2477</v>
      </c>
      <c r="I27" s="41">
        <f t="shared" si="1"/>
        <v>21.45</v>
      </c>
      <c r="J27" s="29">
        <f t="shared" si="1"/>
        <v>3145</v>
      </c>
      <c r="K27" s="29">
        <f t="shared" si="1"/>
        <v>58304.539999999994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7" zoomScale="91" zoomScaleNormal="91" workbookViewId="0">
      <selection activeCell="A10" sqref="A10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88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12" t="s">
        <v>60</v>
      </c>
      <c r="C12" s="12" t="s">
        <v>50</v>
      </c>
      <c r="D12" s="14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43"/>
    </row>
    <row r="13" spans="1:12" ht="21" customHeight="1" x14ac:dyDescent="0.25">
      <c r="A13" s="12" t="s">
        <v>13</v>
      </c>
      <c r="B13" s="12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12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12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12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43"/>
    </row>
    <row r="17" spans="1:12" ht="22.5" customHeight="1" x14ac:dyDescent="0.25">
      <c r="A17" s="12" t="s">
        <v>17</v>
      </c>
      <c r="B17" s="12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>
        <v>1000</v>
      </c>
      <c r="I17" s="12"/>
      <c r="J17" s="26">
        <v>251</v>
      </c>
      <c r="K17" s="26">
        <f t="shared" si="0"/>
        <v>3806.6499999999996</v>
      </c>
      <c r="L17" s="43"/>
    </row>
    <row r="18" spans="1:12" ht="22.5" customHeight="1" x14ac:dyDescent="0.25">
      <c r="A18" s="12" t="s">
        <v>18</v>
      </c>
      <c r="B18" s="12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12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12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12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43"/>
    </row>
    <row r="22" spans="1:12" ht="21" customHeight="1" x14ac:dyDescent="0.25">
      <c r="A22" s="12" t="s">
        <v>36</v>
      </c>
      <c r="B22" s="12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42</v>
      </c>
      <c r="B23" s="12" t="s">
        <v>43</v>
      </c>
      <c r="C23" s="12" t="s">
        <v>39</v>
      </c>
      <c r="D23" s="14">
        <v>7</v>
      </c>
      <c r="E23" s="16">
        <v>1905.89</v>
      </c>
      <c r="F23" s="26"/>
      <c r="G23" s="17">
        <v>0</v>
      </c>
      <c r="H23" s="17"/>
      <c r="I23" s="15">
        <v>79.44</v>
      </c>
      <c r="J23" s="16">
        <v>95.29</v>
      </c>
      <c r="K23" s="26">
        <f t="shared" si="0"/>
        <v>2080.6200000000003</v>
      </c>
      <c r="L23" s="8"/>
    </row>
    <row r="24" spans="1:12" ht="21" customHeight="1" x14ac:dyDescent="0.25">
      <c r="A24" s="12" t="s">
        <v>40</v>
      </c>
      <c r="B24" s="12" t="s">
        <v>44</v>
      </c>
      <c r="C24" s="12" t="s">
        <v>41</v>
      </c>
      <c r="D24" s="14">
        <v>15</v>
      </c>
      <c r="E24" s="16">
        <v>2369</v>
      </c>
      <c r="F24" s="26"/>
      <c r="G24" s="17"/>
      <c r="H24" s="17"/>
      <c r="I24" s="15">
        <v>21.45</v>
      </c>
      <c r="J24" s="16">
        <v>118</v>
      </c>
      <c r="K24" s="26">
        <f t="shared" si="0"/>
        <v>2508.4499999999998</v>
      </c>
      <c r="L24" s="43"/>
    </row>
    <row r="25" spans="1:12" ht="21" customHeight="1" x14ac:dyDescent="0.25">
      <c r="A25" s="12" t="s">
        <v>62</v>
      </c>
      <c r="B25" s="12" t="s">
        <v>64</v>
      </c>
      <c r="C25" s="12" t="s">
        <v>37</v>
      </c>
      <c r="D25" s="14">
        <v>15</v>
      </c>
      <c r="E25" s="16">
        <v>3889.5</v>
      </c>
      <c r="F25" s="26"/>
      <c r="G25" s="17">
        <v>301.77999999999997</v>
      </c>
      <c r="H25" s="17"/>
      <c r="I25" s="16"/>
      <c r="J25" s="16">
        <v>194</v>
      </c>
      <c r="K25" s="26">
        <f t="shared" si="0"/>
        <v>3781.7200000000003</v>
      </c>
      <c r="L25" s="43"/>
    </row>
    <row r="26" spans="1:12" ht="21" customHeight="1" x14ac:dyDescent="0.25">
      <c r="A26" s="12" t="s">
        <v>51</v>
      </c>
      <c r="B26" s="12" t="s">
        <v>52</v>
      </c>
      <c r="C26" s="12" t="s">
        <v>53</v>
      </c>
      <c r="D26" s="14">
        <v>15</v>
      </c>
      <c r="E26" s="24">
        <v>2690</v>
      </c>
      <c r="F26" s="26"/>
      <c r="G26" s="25">
        <v>25.92</v>
      </c>
      <c r="H26" s="25">
        <v>400</v>
      </c>
      <c r="I26" s="15"/>
      <c r="J26" s="24">
        <v>135</v>
      </c>
      <c r="K26" s="26">
        <f t="shared" si="0"/>
        <v>2399.08</v>
      </c>
      <c r="L26" s="43"/>
    </row>
    <row r="27" spans="1:12" ht="22.5" customHeight="1" x14ac:dyDescent="0.25">
      <c r="A27" s="20"/>
      <c r="B27" s="20"/>
      <c r="C27" s="20"/>
      <c r="D27" s="14" t="s">
        <v>27</v>
      </c>
      <c r="E27" s="29">
        <f t="shared" ref="E27:K27" si="1">SUM(E12:E26)</f>
        <v>64838.39</v>
      </c>
      <c r="F27" s="29">
        <f t="shared" si="1"/>
        <v>0</v>
      </c>
      <c r="G27" s="29">
        <f t="shared" si="1"/>
        <v>5317.4099999999989</v>
      </c>
      <c r="H27" s="29">
        <f t="shared" si="1"/>
        <v>2477</v>
      </c>
      <c r="I27" s="41">
        <f t="shared" si="1"/>
        <v>100.89</v>
      </c>
      <c r="J27" s="29">
        <f t="shared" si="1"/>
        <v>3240.29</v>
      </c>
      <c r="K27" s="29">
        <f t="shared" si="1"/>
        <v>60385.159999999996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10" zoomScale="91" zoomScaleNormal="91" workbookViewId="0">
      <selection activeCell="L23" sqref="L23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89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12" t="s">
        <v>60</v>
      </c>
      <c r="C12" s="12" t="s">
        <v>50</v>
      </c>
      <c r="D12" s="14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43"/>
    </row>
    <row r="13" spans="1:12" ht="21" customHeight="1" x14ac:dyDescent="0.25">
      <c r="A13" s="12" t="s">
        <v>13</v>
      </c>
      <c r="B13" s="12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12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12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12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43"/>
    </row>
    <row r="17" spans="1:12" ht="22.5" customHeight="1" x14ac:dyDescent="0.25">
      <c r="A17" s="12" t="s">
        <v>17</v>
      </c>
      <c r="B17" s="12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>
        <v>1000</v>
      </c>
      <c r="I17" s="12"/>
      <c r="J17" s="26">
        <v>251</v>
      </c>
      <c r="K17" s="26">
        <f t="shared" si="0"/>
        <v>3806.6499999999996</v>
      </c>
      <c r="L17" s="43"/>
    </row>
    <row r="18" spans="1:12" ht="22.5" customHeight="1" x14ac:dyDescent="0.25">
      <c r="A18" s="12" t="s">
        <v>18</v>
      </c>
      <c r="B18" s="12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12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12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12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43"/>
    </row>
    <row r="22" spans="1:12" ht="21" customHeight="1" x14ac:dyDescent="0.25">
      <c r="A22" s="12" t="s">
        <v>36</v>
      </c>
      <c r="B22" s="12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42</v>
      </c>
      <c r="B23" s="12" t="s">
        <v>43</v>
      </c>
      <c r="C23" s="12" t="s">
        <v>39</v>
      </c>
      <c r="D23" s="14">
        <v>1</v>
      </c>
      <c r="E23" s="16">
        <v>272.27</v>
      </c>
      <c r="F23" s="26"/>
      <c r="G23" s="17">
        <v>0</v>
      </c>
      <c r="H23" s="17"/>
      <c r="I23" s="15"/>
      <c r="J23" s="16">
        <v>13.61</v>
      </c>
      <c r="K23" s="26">
        <f t="shared" si="0"/>
        <v>285.88</v>
      </c>
      <c r="L23" s="48" t="s">
        <v>90</v>
      </c>
    </row>
    <row r="24" spans="1:12" ht="21" customHeight="1" x14ac:dyDescent="0.25">
      <c r="A24" s="12" t="s">
        <v>40</v>
      </c>
      <c r="B24" s="12" t="s">
        <v>44</v>
      </c>
      <c r="C24" s="12" t="s">
        <v>41</v>
      </c>
      <c r="D24" s="14">
        <v>15</v>
      </c>
      <c r="E24" s="16">
        <v>2369</v>
      </c>
      <c r="F24" s="26"/>
      <c r="G24" s="17"/>
      <c r="H24" s="17"/>
      <c r="I24" s="15">
        <v>21.45</v>
      </c>
      <c r="J24" s="16">
        <v>118</v>
      </c>
      <c r="K24" s="26">
        <f t="shared" si="0"/>
        <v>2508.4499999999998</v>
      </c>
      <c r="L24" s="43"/>
    </row>
    <row r="25" spans="1:12" ht="21" customHeight="1" x14ac:dyDescent="0.25">
      <c r="A25" s="12" t="s">
        <v>62</v>
      </c>
      <c r="B25" s="12" t="s">
        <v>64</v>
      </c>
      <c r="C25" s="12" t="s">
        <v>37</v>
      </c>
      <c r="D25" s="14">
        <v>15</v>
      </c>
      <c r="E25" s="16">
        <v>3889.5</v>
      </c>
      <c r="F25" s="26"/>
      <c r="G25" s="17">
        <v>301.77999999999997</v>
      </c>
      <c r="H25" s="17"/>
      <c r="I25" s="16"/>
      <c r="J25" s="16">
        <v>194</v>
      </c>
      <c r="K25" s="26">
        <f t="shared" si="0"/>
        <v>3781.7200000000003</v>
      </c>
      <c r="L25" s="43"/>
    </row>
    <row r="26" spans="1:12" ht="21" customHeight="1" x14ac:dyDescent="0.25">
      <c r="A26" s="12" t="s">
        <v>51</v>
      </c>
      <c r="B26" s="12" t="s">
        <v>52</v>
      </c>
      <c r="C26" s="12" t="s">
        <v>53</v>
      </c>
      <c r="D26" s="14">
        <v>15</v>
      </c>
      <c r="E26" s="24">
        <v>2690</v>
      </c>
      <c r="F26" s="26"/>
      <c r="G26" s="25">
        <v>25.92</v>
      </c>
      <c r="H26" s="25">
        <v>400</v>
      </c>
      <c r="I26" s="15"/>
      <c r="J26" s="24">
        <v>135</v>
      </c>
      <c r="K26" s="26">
        <f t="shared" si="0"/>
        <v>2399.08</v>
      </c>
      <c r="L26" s="43"/>
    </row>
    <row r="27" spans="1:12" ht="22.5" customHeight="1" x14ac:dyDescent="0.25">
      <c r="A27" s="20"/>
      <c r="B27" s="20"/>
      <c r="C27" s="20"/>
      <c r="D27" s="14" t="s">
        <v>27</v>
      </c>
      <c r="E27" s="29">
        <f t="shared" ref="E27:K27" si="1">SUM(E12:E26)</f>
        <v>63204.77</v>
      </c>
      <c r="F27" s="29">
        <f t="shared" si="1"/>
        <v>0</v>
      </c>
      <c r="G27" s="29">
        <f t="shared" si="1"/>
        <v>5317.4099999999989</v>
      </c>
      <c r="H27" s="29">
        <f t="shared" si="1"/>
        <v>2477</v>
      </c>
      <c r="I27" s="41">
        <f t="shared" si="1"/>
        <v>21.45</v>
      </c>
      <c r="J27" s="29">
        <f t="shared" si="1"/>
        <v>3158.61</v>
      </c>
      <c r="K27" s="29">
        <f t="shared" si="1"/>
        <v>58590.419999999991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10" zoomScale="91" zoomScaleNormal="91" workbookViewId="0">
      <selection activeCell="E26" sqref="E26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91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12" t="s">
        <v>60</v>
      </c>
      <c r="C12" s="12" t="s">
        <v>50</v>
      </c>
      <c r="D12" s="14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43"/>
    </row>
    <row r="13" spans="1:12" ht="21" customHeight="1" x14ac:dyDescent="0.25">
      <c r="A13" s="12" t="s">
        <v>13</v>
      </c>
      <c r="B13" s="12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12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12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12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43"/>
    </row>
    <row r="17" spans="1:12" ht="22.5" customHeight="1" x14ac:dyDescent="0.25">
      <c r="A17" s="12" t="s">
        <v>17</v>
      </c>
      <c r="B17" s="12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>
        <v>1000</v>
      </c>
      <c r="I17" s="12"/>
      <c r="J17" s="26">
        <v>251</v>
      </c>
      <c r="K17" s="26">
        <f t="shared" si="0"/>
        <v>3806.6499999999996</v>
      </c>
      <c r="L17" s="43"/>
    </row>
    <row r="18" spans="1:12" ht="22.5" customHeight="1" x14ac:dyDescent="0.25">
      <c r="A18" s="12" t="s">
        <v>18</v>
      </c>
      <c r="B18" s="12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12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12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12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43"/>
    </row>
    <row r="22" spans="1:12" ht="21" customHeight="1" x14ac:dyDescent="0.25">
      <c r="A22" s="12" t="s">
        <v>36</v>
      </c>
      <c r="B22" s="12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42</v>
      </c>
      <c r="B23" s="12" t="s">
        <v>43</v>
      </c>
      <c r="C23" s="12" t="s">
        <v>39</v>
      </c>
      <c r="D23" s="14">
        <v>0</v>
      </c>
      <c r="E23" s="16"/>
      <c r="F23" s="26"/>
      <c r="G23" s="17">
        <v>0</v>
      </c>
      <c r="H23" s="17"/>
      <c r="I23" s="15"/>
      <c r="J23" s="16"/>
      <c r="K23" s="26"/>
      <c r="L23" s="48" t="s">
        <v>90</v>
      </c>
    </row>
    <row r="24" spans="1:12" ht="21" customHeight="1" x14ac:dyDescent="0.25">
      <c r="A24" s="12" t="s">
        <v>40</v>
      </c>
      <c r="B24" s="12" t="s">
        <v>44</v>
      </c>
      <c r="C24" s="12" t="s">
        <v>41</v>
      </c>
      <c r="D24" s="14">
        <v>15</v>
      </c>
      <c r="E24" s="16">
        <v>2369</v>
      </c>
      <c r="F24" s="26"/>
      <c r="G24" s="17"/>
      <c r="H24" s="17"/>
      <c r="I24" s="15">
        <v>21.45</v>
      </c>
      <c r="J24" s="16">
        <v>118</v>
      </c>
      <c r="K24" s="26">
        <f t="shared" si="0"/>
        <v>2508.4499999999998</v>
      </c>
      <c r="L24" s="43"/>
    </row>
    <row r="25" spans="1:12" ht="21" customHeight="1" x14ac:dyDescent="0.25">
      <c r="A25" s="12" t="s">
        <v>62</v>
      </c>
      <c r="B25" s="12" t="s">
        <v>64</v>
      </c>
      <c r="C25" s="12" t="s">
        <v>37</v>
      </c>
      <c r="D25" s="14">
        <v>15</v>
      </c>
      <c r="E25" s="16">
        <v>3889.5</v>
      </c>
      <c r="F25" s="26"/>
      <c r="G25" s="17">
        <v>301.77999999999997</v>
      </c>
      <c r="H25" s="17"/>
      <c r="I25" s="16"/>
      <c r="J25" s="16">
        <v>194</v>
      </c>
      <c r="K25" s="26">
        <f t="shared" si="0"/>
        <v>3781.7200000000003</v>
      </c>
      <c r="L25" s="43"/>
    </row>
    <row r="26" spans="1:12" ht="21" customHeight="1" x14ac:dyDescent="0.25">
      <c r="A26" s="12" t="s">
        <v>51</v>
      </c>
      <c r="B26" s="12" t="s">
        <v>52</v>
      </c>
      <c r="C26" s="12" t="s">
        <v>53</v>
      </c>
      <c r="D26" s="14">
        <v>15</v>
      </c>
      <c r="E26" s="24">
        <v>2690</v>
      </c>
      <c r="F26" s="26"/>
      <c r="G26" s="25">
        <v>25.92</v>
      </c>
      <c r="H26" s="25">
        <v>400</v>
      </c>
      <c r="I26" s="15"/>
      <c r="J26" s="24">
        <v>135</v>
      </c>
      <c r="K26" s="26">
        <f t="shared" si="0"/>
        <v>2399.08</v>
      </c>
      <c r="L26" s="43"/>
    </row>
    <row r="27" spans="1:12" ht="22.5" customHeight="1" x14ac:dyDescent="0.25">
      <c r="A27" s="20"/>
      <c r="B27" s="20"/>
      <c r="C27" s="20"/>
      <c r="D27" s="14" t="s">
        <v>27</v>
      </c>
      <c r="E27" s="29">
        <f t="shared" ref="E27:K27" si="1">SUM(E12:E26)</f>
        <v>62932.5</v>
      </c>
      <c r="F27" s="29">
        <f t="shared" si="1"/>
        <v>0</v>
      </c>
      <c r="G27" s="29">
        <f t="shared" si="1"/>
        <v>5317.4099999999989</v>
      </c>
      <c r="H27" s="29">
        <f t="shared" si="1"/>
        <v>2477</v>
      </c>
      <c r="I27" s="41">
        <f t="shared" si="1"/>
        <v>21.45</v>
      </c>
      <c r="J27" s="29">
        <f t="shared" si="1"/>
        <v>3145</v>
      </c>
      <c r="K27" s="29">
        <f t="shared" si="1"/>
        <v>58304.539999999994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zoomScale="91" zoomScaleNormal="91" workbookViewId="0">
      <selection activeCell="A16" sqref="A16"/>
    </sheetView>
  </sheetViews>
  <sheetFormatPr baseColWidth="10" defaultRowHeight="15" x14ac:dyDescent="0.25"/>
  <cols>
    <col min="1" max="1" width="36.85546875" customWidth="1"/>
    <col min="2" max="2" width="14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91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" customHeight="1" x14ac:dyDescent="0.25">
      <c r="A12" s="12" t="s">
        <v>93</v>
      </c>
      <c r="B12" s="49" t="s">
        <v>92</v>
      </c>
      <c r="C12" s="12" t="s">
        <v>37</v>
      </c>
      <c r="D12" s="14">
        <v>15</v>
      </c>
      <c r="E12" s="16">
        <v>3889.5</v>
      </c>
      <c r="F12" s="26"/>
      <c r="G12" s="17">
        <v>301.77999999999997</v>
      </c>
      <c r="H12" s="17"/>
      <c r="I12" s="16"/>
      <c r="J12" s="16">
        <v>194</v>
      </c>
      <c r="K12" s="26">
        <f t="shared" ref="K12" si="0">E12-F12-G12-H12+I12+J12</f>
        <v>3781.7200000000003</v>
      </c>
      <c r="L12" s="43"/>
    </row>
    <row r="13" spans="1:12" ht="21" customHeight="1" x14ac:dyDescent="0.25">
      <c r="A13" s="12"/>
      <c r="B13" s="12"/>
      <c r="C13" s="12"/>
      <c r="D13" s="14"/>
      <c r="E13" s="24"/>
      <c r="F13" s="26"/>
      <c r="G13" s="25"/>
      <c r="H13" s="25"/>
      <c r="I13" s="15"/>
      <c r="J13" s="24"/>
      <c r="K13" s="26"/>
      <c r="L13" s="43"/>
    </row>
    <row r="14" spans="1:12" ht="22.5" customHeight="1" x14ac:dyDescent="0.25">
      <c r="A14" s="20"/>
      <c r="B14" s="20"/>
      <c r="C14" s="20"/>
      <c r="D14" s="14" t="s">
        <v>27</v>
      </c>
      <c r="E14" s="29">
        <f t="shared" ref="E14:K14" si="1">SUM(E12:E13)</f>
        <v>3889.5</v>
      </c>
      <c r="F14" s="29">
        <f t="shared" si="1"/>
        <v>0</v>
      </c>
      <c r="G14" s="29">
        <f t="shared" si="1"/>
        <v>301.77999999999997</v>
      </c>
      <c r="H14" s="29">
        <f t="shared" si="1"/>
        <v>0</v>
      </c>
      <c r="I14" s="41">
        <f t="shared" si="1"/>
        <v>0</v>
      </c>
      <c r="J14" s="29">
        <f t="shared" si="1"/>
        <v>194</v>
      </c>
      <c r="K14" s="29">
        <f t="shared" si="1"/>
        <v>3781.7200000000003</v>
      </c>
      <c r="L14" s="46"/>
    </row>
    <row r="15" spans="1:12" ht="18" customHeight="1" x14ac:dyDescent="0.25">
      <c r="A15" s="20"/>
      <c r="B15" s="19"/>
      <c r="C15" s="20"/>
      <c r="D15" s="21"/>
      <c r="E15" s="22"/>
      <c r="F15" s="22"/>
      <c r="G15" s="23"/>
      <c r="H15" s="23"/>
      <c r="I15" s="22"/>
      <c r="J15" s="22"/>
      <c r="K15" s="22"/>
      <c r="L15" s="18"/>
    </row>
    <row r="16" spans="1:12" x14ac:dyDescent="0.25">
      <c r="A16" s="20"/>
    </row>
    <row r="17" spans="2:9" x14ac:dyDescent="0.25">
      <c r="C17" s="11"/>
      <c r="D17" s="10" t="s">
        <v>56</v>
      </c>
      <c r="E17" s="10"/>
      <c r="F17" s="10"/>
      <c r="G17" s="37"/>
      <c r="H17" s="37"/>
    </row>
    <row r="18" spans="2:9" x14ac:dyDescent="0.25">
      <c r="C18" s="11"/>
      <c r="D18" s="10"/>
      <c r="E18" s="10"/>
      <c r="F18" s="10"/>
      <c r="G18" s="37"/>
      <c r="H18" s="37"/>
    </row>
    <row r="19" spans="2:9" x14ac:dyDescent="0.25">
      <c r="C19" s="11"/>
      <c r="D19" s="10"/>
      <c r="E19" s="10"/>
      <c r="F19" s="10"/>
    </row>
    <row r="20" spans="2:9" x14ac:dyDescent="0.25">
      <c r="C20" s="11"/>
      <c r="D20" s="10" t="s">
        <v>47</v>
      </c>
      <c r="E20" s="35" t="s">
        <v>57</v>
      </c>
      <c r="F20" s="35"/>
      <c r="G20" s="36"/>
      <c r="H20" s="36"/>
    </row>
    <row r="21" spans="2:9" ht="18.75" x14ac:dyDescent="0.3">
      <c r="C21" s="2"/>
      <c r="D21" s="2"/>
      <c r="E21" s="2"/>
    </row>
    <row r="22" spans="2:9" x14ac:dyDescent="0.25">
      <c r="B22" s="40"/>
      <c r="C22" s="40"/>
      <c r="D22" s="40"/>
      <c r="E22" s="40"/>
      <c r="F22" s="40"/>
      <c r="G22" s="40"/>
      <c r="H22" s="40"/>
      <c r="I22" s="40"/>
    </row>
    <row r="23" spans="2:9" x14ac:dyDescent="0.25">
      <c r="B23" s="40"/>
      <c r="C23" s="40"/>
      <c r="D23" s="40"/>
      <c r="E23" s="40"/>
      <c r="F23" s="40"/>
      <c r="G23" s="40"/>
      <c r="H23" s="40"/>
      <c r="I23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10" zoomScale="91" zoomScaleNormal="91" workbookViewId="0">
      <selection activeCell="E27" sqref="E27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94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7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>
        <v>1000</v>
      </c>
      <c r="I17" s="12"/>
      <c r="J17" s="26">
        <v>251</v>
      </c>
      <c r="K17" s="26">
        <f t="shared" si="0"/>
        <v>3806.6499999999996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42</v>
      </c>
      <c r="B23" s="49" t="s">
        <v>43</v>
      </c>
      <c r="C23" s="12" t="s">
        <v>39</v>
      </c>
      <c r="D23" s="14">
        <v>0</v>
      </c>
      <c r="E23" s="16">
        <v>0</v>
      </c>
      <c r="F23" s="26">
        <v>0</v>
      </c>
      <c r="G23" s="17">
        <v>0</v>
      </c>
      <c r="H23" s="17">
        <v>0</v>
      </c>
      <c r="I23" s="15">
        <v>0</v>
      </c>
      <c r="J23" s="16">
        <v>0</v>
      </c>
      <c r="K23" s="26">
        <v>0</v>
      </c>
      <c r="L23" s="48" t="s">
        <v>95</v>
      </c>
    </row>
    <row r="24" spans="1:12" ht="21" customHeight="1" x14ac:dyDescent="0.25">
      <c r="A24" s="12" t="s">
        <v>40</v>
      </c>
      <c r="B24" s="49" t="s">
        <v>44</v>
      </c>
      <c r="C24" s="12" t="s">
        <v>41</v>
      </c>
      <c r="D24" s="14">
        <v>15</v>
      </c>
      <c r="E24" s="16">
        <v>2369</v>
      </c>
      <c r="F24" s="26"/>
      <c r="G24" s="17"/>
      <c r="H24" s="17"/>
      <c r="I24" s="15">
        <v>21.45</v>
      </c>
      <c r="J24" s="16">
        <v>118</v>
      </c>
      <c r="K24" s="26">
        <f t="shared" si="0"/>
        <v>2508.4499999999998</v>
      </c>
      <c r="L24" s="43"/>
    </row>
    <row r="25" spans="1:12" ht="21" customHeight="1" x14ac:dyDescent="0.25">
      <c r="A25" s="12" t="s">
        <v>62</v>
      </c>
      <c r="B25" s="49" t="s">
        <v>64</v>
      </c>
      <c r="C25" s="12" t="s">
        <v>37</v>
      </c>
      <c r="D25" s="14">
        <v>15</v>
      </c>
      <c r="E25" s="16">
        <v>3889.5</v>
      </c>
      <c r="F25" s="26"/>
      <c r="G25" s="17">
        <v>301.77999999999997</v>
      </c>
      <c r="H25" s="17"/>
      <c r="I25" s="16"/>
      <c r="J25" s="16">
        <v>194</v>
      </c>
      <c r="K25" s="26">
        <f t="shared" si="0"/>
        <v>3781.7200000000003</v>
      </c>
      <c r="L25" s="43"/>
    </row>
    <row r="26" spans="1:12" ht="21" customHeight="1" x14ac:dyDescent="0.25">
      <c r="A26" s="12" t="s">
        <v>51</v>
      </c>
      <c r="B26" s="49" t="s">
        <v>52</v>
      </c>
      <c r="C26" s="12" t="s">
        <v>53</v>
      </c>
      <c r="D26" s="14">
        <v>15</v>
      </c>
      <c r="E26" s="24">
        <v>2690</v>
      </c>
      <c r="F26" s="26"/>
      <c r="G26" s="25">
        <v>25.92</v>
      </c>
      <c r="H26" s="25">
        <v>400</v>
      </c>
      <c r="I26" s="15"/>
      <c r="J26" s="24">
        <v>135</v>
      </c>
      <c r="K26" s="26">
        <f t="shared" si="0"/>
        <v>2399.08</v>
      </c>
      <c r="L26" s="43"/>
    </row>
    <row r="27" spans="1:12" ht="21" customHeight="1" x14ac:dyDescent="0.25">
      <c r="A27" s="12" t="s">
        <v>93</v>
      </c>
      <c r="B27" s="49" t="s">
        <v>92</v>
      </c>
      <c r="C27" s="12" t="s">
        <v>23</v>
      </c>
      <c r="D27" s="14">
        <v>15</v>
      </c>
      <c r="E27" s="24">
        <v>3889.5</v>
      </c>
      <c r="F27" s="26"/>
      <c r="G27" s="25">
        <v>301.77999999999997</v>
      </c>
      <c r="H27" s="25"/>
      <c r="I27" s="15"/>
      <c r="J27" s="24">
        <v>194</v>
      </c>
      <c r="K27" s="26">
        <f t="shared" si="0"/>
        <v>3781.7200000000003</v>
      </c>
      <c r="L27" s="43"/>
    </row>
    <row r="28" spans="1:12" ht="22.5" customHeight="1" x14ac:dyDescent="0.25">
      <c r="A28" s="20"/>
      <c r="B28" s="20"/>
      <c r="C28" s="20"/>
      <c r="D28" s="50" t="s">
        <v>27</v>
      </c>
      <c r="E28" s="29">
        <f>SUM(E12:E27)</f>
        <v>66822</v>
      </c>
      <c r="F28" s="29">
        <f t="shared" ref="F28:I28" si="1">SUM(F12:F26)</f>
        <v>0</v>
      </c>
      <c r="G28" s="29">
        <f>SUM(G12:G27)</f>
        <v>5619.1899999999987</v>
      </c>
      <c r="H28" s="29">
        <f t="shared" si="1"/>
        <v>2477</v>
      </c>
      <c r="I28" s="41">
        <f t="shared" si="1"/>
        <v>21.45</v>
      </c>
      <c r="J28" s="29">
        <f>SUM(J12:J27)</f>
        <v>3339</v>
      </c>
      <c r="K28" s="29">
        <f>SUM(K12:K27)</f>
        <v>62086.259999999995</v>
      </c>
      <c r="L28" s="46"/>
    </row>
    <row r="29" spans="1:12" ht="18" customHeight="1" x14ac:dyDescent="0.25">
      <c r="A29" s="20"/>
      <c r="B29" s="19"/>
      <c r="C29" s="20"/>
      <c r="D29" s="21"/>
      <c r="E29" s="22"/>
      <c r="F29" s="22"/>
      <c r="G29" s="23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37"/>
      <c r="H31" s="37"/>
    </row>
    <row r="32" spans="1:12" x14ac:dyDescent="0.25">
      <c r="C32" s="11"/>
      <c r="D32" s="10"/>
      <c r="E32" s="10"/>
      <c r="F32" s="10"/>
      <c r="G32" s="37"/>
      <c r="H32" s="37"/>
    </row>
    <row r="33" spans="2:9" x14ac:dyDescent="0.25">
      <c r="C33" s="11"/>
      <c r="D33" s="10"/>
      <c r="E33" s="10"/>
      <c r="F33" s="10"/>
    </row>
    <row r="34" spans="2:9" x14ac:dyDescent="0.25">
      <c r="C34" s="11"/>
      <c r="D34" s="10" t="s">
        <v>47</v>
      </c>
      <c r="E34" s="35" t="s">
        <v>57</v>
      </c>
      <c r="F34" s="35"/>
      <c r="G34" s="36"/>
      <c r="H34" s="36"/>
    </row>
    <row r="35" spans="2:9" ht="18.75" x14ac:dyDescent="0.3">
      <c r="C35" s="2"/>
      <c r="D35" s="2"/>
      <c r="E35" s="2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  <row r="37" spans="2:9" x14ac:dyDescent="0.25">
      <c r="B37" s="40"/>
      <c r="C37" s="40"/>
      <c r="D37" s="40"/>
      <c r="E37" s="40"/>
      <c r="F37" s="40"/>
      <c r="G37" s="40"/>
      <c r="H37" s="40"/>
      <c r="I37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A10" workbookViewId="0">
      <selection activeCell="K22" sqref="K2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140625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0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  <c r="G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5" t="s">
        <v>63</v>
      </c>
      <c r="B9" s="5"/>
      <c r="C9" s="5"/>
    </row>
    <row r="10" spans="1:12" ht="18.75" x14ac:dyDescent="0.3">
      <c r="A10" s="5"/>
    </row>
    <row r="11" spans="1:12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7</v>
      </c>
      <c r="G11" s="34" t="s">
        <v>58</v>
      </c>
      <c r="H11" s="32" t="s">
        <v>8</v>
      </c>
      <c r="I11" s="34" t="s">
        <v>9</v>
      </c>
      <c r="J11" s="34" t="s">
        <v>10</v>
      </c>
      <c r="K11" s="34" t="s">
        <v>11</v>
      </c>
      <c r="L11" s="1" t="s">
        <v>12</v>
      </c>
    </row>
    <row r="12" spans="1:12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7380</v>
      </c>
      <c r="F12" s="26"/>
      <c r="G12" s="26"/>
      <c r="H12" s="27">
        <v>938.19</v>
      </c>
      <c r="I12" s="12"/>
      <c r="J12" s="26">
        <v>369</v>
      </c>
      <c r="K12" s="26">
        <f>E12+F12-G12-H12+I12+J12</f>
        <v>6810.8099999999995</v>
      </c>
      <c r="L12" s="7"/>
    </row>
    <row r="13" spans="1:12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4887</v>
      </c>
      <c r="F13" s="26"/>
      <c r="G13" s="26">
        <v>48.87</v>
      </c>
      <c r="H13" s="27">
        <v>442.5</v>
      </c>
      <c r="I13" s="12"/>
      <c r="J13" s="26">
        <v>250</v>
      </c>
      <c r="K13" s="26">
        <f t="shared" ref="K13:K27" si="0">E13+F13-G13-H13+I13+J13</f>
        <v>4645.63</v>
      </c>
      <c r="L13" s="7"/>
    </row>
    <row r="14" spans="1:12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4887</v>
      </c>
      <c r="F14" s="26"/>
      <c r="G14" s="26">
        <v>48.87</v>
      </c>
      <c r="H14" s="27">
        <v>442.5</v>
      </c>
      <c r="I14" s="12"/>
      <c r="J14" s="26">
        <v>250</v>
      </c>
      <c r="K14" s="26">
        <f t="shared" si="0"/>
        <v>4645.63</v>
      </c>
      <c r="L14" s="7"/>
    </row>
    <row r="15" spans="1:12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5100</v>
      </c>
      <c r="F15" s="26"/>
      <c r="G15" s="26">
        <v>51</v>
      </c>
      <c r="H15" s="27">
        <v>479.51</v>
      </c>
      <c r="I15" s="12"/>
      <c r="J15" s="26">
        <v>260</v>
      </c>
      <c r="K15" s="26">
        <f t="shared" si="0"/>
        <v>4829.49</v>
      </c>
      <c r="L15" s="7"/>
    </row>
    <row r="16" spans="1:12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4887</v>
      </c>
      <c r="F16" s="26"/>
      <c r="G16" s="26">
        <v>48.87</v>
      </c>
      <c r="H16" s="27">
        <v>442.5</v>
      </c>
      <c r="I16" s="12"/>
      <c r="J16" s="26">
        <v>250</v>
      </c>
      <c r="K16" s="26">
        <f t="shared" si="0"/>
        <v>4645.63</v>
      </c>
      <c r="L16" s="7"/>
    </row>
    <row r="17" spans="1:12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4782</v>
      </c>
      <c r="F17" s="26"/>
      <c r="G17" s="26">
        <v>47.82</v>
      </c>
      <c r="H17" s="27">
        <v>425.7</v>
      </c>
      <c r="I17" s="12"/>
      <c r="J17" s="26">
        <v>244</v>
      </c>
      <c r="K17" s="26">
        <f t="shared" si="0"/>
        <v>4552.4800000000005</v>
      </c>
      <c r="L17" s="7"/>
    </row>
    <row r="18" spans="1:12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4038.75</v>
      </c>
      <c r="F18" s="26"/>
      <c r="G18" s="26">
        <v>40.39</v>
      </c>
      <c r="H18" s="27">
        <v>318.01</v>
      </c>
      <c r="I18" s="12"/>
      <c r="J18" s="26">
        <v>206</v>
      </c>
      <c r="K18" s="26">
        <f t="shared" si="0"/>
        <v>3886.3500000000004</v>
      </c>
      <c r="L18" s="7"/>
    </row>
    <row r="19" spans="1:12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3546.75</v>
      </c>
      <c r="F19" s="26"/>
      <c r="G19" s="26">
        <v>35.47</v>
      </c>
      <c r="H19" s="27">
        <v>157.08000000000001</v>
      </c>
      <c r="I19" s="12"/>
      <c r="J19" s="26">
        <v>173</v>
      </c>
      <c r="K19" s="26">
        <f t="shared" si="0"/>
        <v>3527.2000000000003</v>
      </c>
      <c r="L19" s="7"/>
    </row>
    <row r="20" spans="1:12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4782</v>
      </c>
      <c r="F20" s="26"/>
      <c r="G20" s="26">
        <v>47.82</v>
      </c>
      <c r="H20" s="27">
        <v>425.7</v>
      </c>
      <c r="I20" s="12"/>
      <c r="J20" s="26">
        <v>243</v>
      </c>
      <c r="K20" s="26">
        <f t="shared" si="0"/>
        <v>4551.4800000000005</v>
      </c>
      <c r="L20" s="7"/>
    </row>
    <row r="21" spans="1:12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3309.75</v>
      </c>
      <c r="F21" s="26"/>
      <c r="G21" s="26">
        <v>33.1</v>
      </c>
      <c r="H21" s="27">
        <v>113.6</v>
      </c>
      <c r="I21" s="28"/>
      <c r="J21" s="26">
        <v>162</v>
      </c>
      <c r="K21" s="26">
        <f t="shared" si="0"/>
        <v>3325.05</v>
      </c>
      <c r="L21" s="7"/>
    </row>
    <row r="22" spans="1:12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3889.5</v>
      </c>
      <c r="F22" s="16"/>
      <c r="G22" s="26">
        <v>38.9</v>
      </c>
      <c r="H22" s="17">
        <v>301.77999999999997</v>
      </c>
      <c r="I22" s="15"/>
      <c r="J22" s="16">
        <v>194</v>
      </c>
      <c r="K22" s="26">
        <f t="shared" si="0"/>
        <v>3742.8199999999997</v>
      </c>
      <c r="L22" s="7"/>
    </row>
    <row r="23" spans="1:12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2791.68</v>
      </c>
      <c r="F23" s="16"/>
      <c r="G23" s="26">
        <v>27.92</v>
      </c>
      <c r="H23" s="17">
        <v>36.979999999999997</v>
      </c>
      <c r="I23" s="15"/>
      <c r="J23" s="16">
        <v>140</v>
      </c>
      <c r="K23" s="26">
        <f t="shared" si="0"/>
        <v>2866.7799999999997</v>
      </c>
      <c r="L23" s="7"/>
    </row>
    <row r="24" spans="1:12" ht="21" customHeight="1" x14ac:dyDescent="0.25">
      <c r="A24" s="13" t="s">
        <v>42</v>
      </c>
      <c r="B24" s="8" t="s">
        <v>43</v>
      </c>
      <c r="C24" s="12" t="s">
        <v>39</v>
      </c>
      <c r="D24" s="14">
        <v>15</v>
      </c>
      <c r="E24" s="16">
        <v>3889.5</v>
      </c>
      <c r="F24" s="16"/>
      <c r="G24" s="26">
        <v>38.9</v>
      </c>
      <c r="H24" s="17">
        <v>301.77999999999997</v>
      </c>
      <c r="I24" s="15"/>
      <c r="J24" s="16">
        <v>194</v>
      </c>
      <c r="K24" s="26">
        <f t="shared" si="0"/>
        <v>3742.8199999999997</v>
      </c>
      <c r="L24" s="7"/>
    </row>
    <row r="25" spans="1:12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2255.85</v>
      </c>
      <c r="F25" s="16"/>
      <c r="G25" s="26">
        <v>22.56</v>
      </c>
      <c r="H25" s="17"/>
      <c r="I25" s="15">
        <v>43.1</v>
      </c>
      <c r="J25" s="16">
        <v>113</v>
      </c>
      <c r="K25" s="26">
        <f t="shared" si="0"/>
        <v>2389.39</v>
      </c>
      <c r="L25" s="7"/>
    </row>
    <row r="26" spans="1:12" ht="21" customHeight="1" x14ac:dyDescent="0.25">
      <c r="A26" s="12" t="s">
        <v>62</v>
      </c>
      <c r="B26" s="8" t="s">
        <v>64</v>
      </c>
      <c r="C26" s="12" t="s">
        <v>37</v>
      </c>
      <c r="D26" s="14">
        <v>15</v>
      </c>
      <c r="E26" s="16">
        <v>3889.5</v>
      </c>
      <c r="F26" s="16"/>
      <c r="G26" s="26"/>
      <c r="H26" s="17">
        <v>301.77999999999997</v>
      </c>
      <c r="I26" s="16"/>
      <c r="J26" s="16">
        <v>194</v>
      </c>
      <c r="K26" s="26">
        <f t="shared" si="0"/>
        <v>3781.7200000000003</v>
      </c>
      <c r="L26" s="7"/>
    </row>
    <row r="27" spans="1:12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2561.5</v>
      </c>
      <c r="F27" s="24"/>
      <c r="G27" s="26">
        <v>25.62</v>
      </c>
      <c r="H27" s="25"/>
      <c r="I27" s="15">
        <v>3.06</v>
      </c>
      <c r="J27" s="24">
        <v>132</v>
      </c>
      <c r="K27" s="26">
        <f t="shared" si="0"/>
        <v>2670.94</v>
      </c>
      <c r="L27" s="7"/>
    </row>
    <row r="28" spans="1:12" ht="22.5" customHeight="1" x14ac:dyDescent="0.25">
      <c r="A28" s="20"/>
      <c r="B28" s="19"/>
      <c r="C28" s="20"/>
      <c r="D28" s="14" t="s">
        <v>27</v>
      </c>
      <c r="E28" s="29">
        <f t="shared" ref="E28:K28" si="1">SUM(E12:E27)</f>
        <v>66877.78</v>
      </c>
      <c r="F28" s="29">
        <f t="shared" si="1"/>
        <v>0</v>
      </c>
      <c r="G28" s="29">
        <f t="shared" si="1"/>
        <v>556.1099999999999</v>
      </c>
      <c r="H28" s="29">
        <f t="shared" si="1"/>
        <v>5127.6099999999988</v>
      </c>
      <c r="I28" s="29">
        <f t="shared" si="1"/>
        <v>46.160000000000004</v>
      </c>
      <c r="J28" s="29">
        <f t="shared" si="1"/>
        <v>3374</v>
      </c>
      <c r="K28" s="29">
        <f t="shared" si="1"/>
        <v>64614.22</v>
      </c>
      <c r="L28" s="18"/>
    </row>
    <row r="29" spans="1:12" ht="18" customHeight="1" x14ac:dyDescent="0.25">
      <c r="A29" s="20"/>
      <c r="B29" s="19"/>
      <c r="C29" s="20"/>
      <c r="D29" s="21"/>
      <c r="E29" s="22"/>
      <c r="F29" s="22"/>
      <c r="G29" s="22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10"/>
      <c r="H31" s="37"/>
    </row>
    <row r="32" spans="1:12" x14ac:dyDescent="0.25">
      <c r="C32" s="11"/>
      <c r="D32" s="10"/>
      <c r="E32" s="10"/>
      <c r="F32" s="10"/>
      <c r="G32" s="10"/>
      <c r="H32" s="37"/>
    </row>
    <row r="33" spans="3:8" x14ac:dyDescent="0.25">
      <c r="C33" s="11"/>
      <c r="D33" s="10"/>
      <c r="E33" s="10"/>
      <c r="F33" s="10"/>
      <c r="G33" s="10"/>
    </row>
    <row r="34" spans="3:8" x14ac:dyDescent="0.25">
      <c r="C34" s="11"/>
      <c r="D34" s="10" t="s">
        <v>47</v>
      </c>
      <c r="E34" s="35" t="s">
        <v>57</v>
      </c>
      <c r="F34" s="35"/>
      <c r="G34" s="35"/>
      <c r="H34" s="36"/>
    </row>
    <row r="35" spans="3:8" ht="18.75" x14ac:dyDescent="0.3">
      <c r="C35" s="2"/>
      <c r="D35" s="2"/>
      <c r="E35" s="2"/>
      <c r="F35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zoomScale="91" zoomScaleNormal="91" workbookViewId="0">
      <selection activeCell="H12" sqref="H12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5.5703125" customWidth="1"/>
    <col min="9" max="9" width="46.28515625" customWidth="1"/>
  </cols>
  <sheetData>
    <row r="2" spans="1:9" ht="25.5" x14ac:dyDescent="0.4">
      <c r="B2" s="30" t="s">
        <v>54</v>
      </c>
      <c r="C2" s="30"/>
      <c r="D2" s="30"/>
      <c r="E2" s="30"/>
      <c r="F2" s="30"/>
      <c r="G2" s="31"/>
      <c r="H2" s="31"/>
    </row>
    <row r="3" spans="1:9" ht="25.5" x14ac:dyDescent="0.4">
      <c r="B3" s="30"/>
      <c r="C3" s="30"/>
      <c r="D3" s="30"/>
      <c r="E3" s="30"/>
      <c r="F3" s="30"/>
      <c r="G3" s="31"/>
      <c r="H3" s="31"/>
    </row>
    <row r="4" spans="1:9" ht="26.25" x14ac:dyDescent="0.4">
      <c r="B4" s="3"/>
      <c r="C4" s="3"/>
      <c r="D4" s="3"/>
      <c r="E4" s="3"/>
      <c r="F4" s="3"/>
    </row>
    <row r="6" spans="1:9" ht="21" x14ac:dyDescent="0.35">
      <c r="B6" s="4"/>
      <c r="C6" s="4"/>
      <c r="I6" s="5" t="s">
        <v>1</v>
      </c>
    </row>
    <row r="9" spans="1:9" ht="18.75" x14ac:dyDescent="0.3">
      <c r="A9" s="47" t="s">
        <v>97</v>
      </c>
      <c r="B9" s="47"/>
      <c r="C9" s="5"/>
    </row>
    <row r="10" spans="1:9" ht="18.75" x14ac:dyDescent="0.3">
      <c r="A10" s="5"/>
    </row>
    <row r="11" spans="1:9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72</v>
      </c>
      <c r="F11" s="44" t="s">
        <v>99</v>
      </c>
      <c r="G11" s="33" t="s">
        <v>98</v>
      </c>
      <c r="H11" s="45" t="s">
        <v>11</v>
      </c>
      <c r="I11" s="42" t="s">
        <v>12</v>
      </c>
    </row>
    <row r="12" spans="1:9" ht="21" customHeight="1" x14ac:dyDescent="0.25">
      <c r="A12" s="12" t="s">
        <v>42</v>
      </c>
      <c r="B12" s="49" t="s">
        <v>43</v>
      </c>
      <c r="C12" s="12" t="s">
        <v>39</v>
      </c>
      <c r="D12" s="14">
        <v>20.14</v>
      </c>
      <c r="E12" s="16">
        <v>272.27</v>
      </c>
      <c r="F12" s="26">
        <v>1211.3499999999999</v>
      </c>
      <c r="G12" s="17">
        <f>D12*E12</f>
        <v>5483.5177999999996</v>
      </c>
      <c r="H12" s="26">
        <f>F12+G12</f>
        <v>6694.8678</v>
      </c>
      <c r="I12" s="48"/>
    </row>
    <row r="13" spans="1:9" ht="22.5" customHeight="1" x14ac:dyDescent="0.25">
      <c r="A13" s="20"/>
      <c r="B13" s="20"/>
      <c r="C13" s="20"/>
      <c r="D13" s="50" t="s">
        <v>27</v>
      </c>
      <c r="E13" s="29">
        <f>SUM(E12:E12)</f>
        <v>272.27</v>
      </c>
      <c r="F13" s="29">
        <f>SUM(F12:F12)</f>
        <v>1211.3499999999999</v>
      </c>
      <c r="G13" s="29">
        <f>SUM(G12:G12)</f>
        <v>5483.5177999999996</v>
      </c>
      <c r="H13" s="29">
        <f>SUM(H12:H12)</f>
        <v>6694.8678</v>
      </c>
      <c r="I13" s="46"/>
    </row>
    <row r="14" spans="1:9" ht="18" customHeight="1" x14ac:dyDescent="0.25">
      <c r="A14" s="20"/>
      <c r="B14" s="19"/>
      <c r="C14" s="20"/>
      <c r="D14" s="21"/>
      <c r="E14" s="22"/>
      <c r="F14" s="22"/>
      <c r="G14" s="23"/>
      <c r="H14" s="22"/>
      <c r="I14" s="18"/>
    </row>
    <row r="15" spans="1:9" x14ac:dyDescent="0.25">
      <c r="A15" s="20"/>
    </row>
    <row r="16" spans="1:9" x14ac:dyDescent="0.25">
      <c r="C16" s="11"/>
      <c r="D16" s="10" t="s">
        <v>56</v>
      </c>
      <c r="E16" s="10"/>
      <c r="F16" s="10"/>
      <c r="G16" s="37"/>
    </row>
    <row r="17" spans="2:7" x14ac:dyDescent="0.25">
      <c r="C17" s="11"/>
      <c r="D17" s="10"/>
      <c r="E17" s="10"/>
      <c r="F17" s="10"/>
      <c r="G17" s="37"/>
    </row>
    <row r="18" spans="2:7" x14ac:dyDescent="0.25">
      <c r="C18" s="11"/>
      <c r="D18" s="10"/>
      <c r="E18" s="10"/>
      <c r="F18" s="10"/>
    </row>
    <row r="19" spans="2:7" x14ac:dyDescent="0.25">
      <c r="C19" s="11"/>
      <c r="D19" s="10" t="s">
        <v>47</v>
      </c>
      <c r="E19" s="35" t="s">
        <v>57</v>
      </c>
      <c r="F19" s="35"/>
      <c r="G19" s="36"/>
    </row>
    <row r="20" spans="2:7" ht="18.75" x14ac:dyDescent="0.3">
      <c r="C20" s="2"/>
      <c r="D20" s="2"/>
      <c r="E20" s="2"/>
    </row>
    <row r="21" spans="2:7" x14ac:dyDescent="0.25">
      <c r="B21" s="40"/>
      <c r="C21" s="40"/>
      <c r="D21" s="40"/>
      <c r="E21" s="40"/>
      <c r="F21" s="40"/>
      <c r="G21" s="40"/>
    </row>
    <row r="22" spans="2:7" x14ac:dyDescent="0.25">
      <c r="B22" s="40"/>
      <c r="C22" s="40"/>
      <c r="D22" s="40"/>
      <c r="E22" s="40"/>
      <c r="F22" s="40"/>
      <c r="G22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10" zoomScale="91" zoomScaleNormal="91" workbookViewId="0">
      <selection activeCell="I33" sqref="I3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96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16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16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7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16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16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16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16</v>
      </c>
      <c r="E17" s="26">
        <v>5021</v>
      </c>
      <c r="F17" s="26"/>
      <c r="G17" s="27">
        <v>465.35</v>
      </c>
      <c r="H17" s="27"/>
      <c r="I17" s="12"/>
      <c r="J17" s="26">
        <v>251</v>
      </c>
      <c r="K17" s="26">
        <f t="shared" si="0"/>
        <v>4806.6499999999996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16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16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16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16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16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42</v>
      </c>
      <c r="B23" s="49" t="s">
        <v>43</v>
      </c>
      <c r="C23" s="12" t="s">
        <v>39</v>
      </c>
      <c r="D23" s="14">
        <v>0</v>
      </c>
      <c r="E23" s="16">
        <v>0</v>
      </c>
      <c r="F23" s="26">
        <v>0</v>
      </c>
      <c r="G23" s="17">
        <v>0</v>
      </c>
      <c r="H23" s="17">
        <v>0</v>
      </c>
      <c r="I23" s="15">
        <v>0</v>
      </c>
      <c r="J23" s="16">
        <v>0</v>
      </c>
      <c r="K23" s="26">
        <v>0</v>
      </c>
      <c r="L23" s="48" t="s">
        <v>95</v>
      </c>
    </row>
    <row r="24" spans="1:12" ht="21" customHeight="1" x14ac:dyDescent="0.25">
      <c r="A24" s="12" t="s">
        <v>40</v>
      </c>
      <c r="B24" s="49" t="s">
        <v>44</v>
      </c>
      <c r="C24" s="12" t="s">
        <v>41</v>
      </c>
      <c r="D24" s="14">
        <v>16</v>
      </c>
      <c r="E24" s="16">
        <v>2369</v>
      </c>
      <c r="F24" s="26"/>
      <c r="G24" s="17"/>
      <c r="H24" s="17"/>
      <c r="I24" s="15">
        <v>21.45</v>
      </c>
      <c r="J24" s="16">
        <v>118</v>
      </c>
      <c r="K24" s="26">
        <f t="shared" si="0"/>
        <v>2508.4499999999998</v>
      </c>
      <c r="L24" s="43"/>
    </row>
    <row r="25" spans="1:12" ht="21" customHeight="1" x14ac:dyDescent="0.25">
      <c r="A25" s="12" t="s">
        <v>62</v>
      </c>
      <c r="B25" s="49" t="s">
        <v>64</v>
      </c>
      <c r="C25" s="12" t="s">
        <v>37</v>
      </c>
      <c r="D25" s="14">
        <v>16</v>
      </c>
      <c r="E25" s="16">
        <v>3889.5</v>
      </c>
      <c r="F25" s="26"/>
      <c r="G25" s="17">
        <v>301.77999999999997</v>
      </c>
      <c r="H25" s="17"/>
      <c r="I25" s="16"/>
      <c r="J25" s="16">
        <v>194</v>
      </c>
      <c r="K25" s="26">
        <f t="shared" si="0"/>
        <v>3781.7200000000003</v>
      </c>
      <c r="L25" s="43"/>
    </row>
    <row r="26" spans="1:12" ht="21" customHeight="1" x14ac:dyDescent="0.25">
      <c r="A26" s="12" t="s">
        <v>51</v>
      </c>
      <c r="B26" s="49" t="s">
        <v>52</v>
      </c>
      <c r="C26" s="12" t="s">
        <v>53</v>
      </c>
      <c r="D26" s="14">
        <v>16</v>
      </c>
      <c r="E26" s="24">
        <v>2690</v>
      </c>
      <c r="F26" s="26"/>
      <c r="G26" s="25">
        <v>25.92</v>
      </c>
      <c r="H26" s="25">
        <v>400</v>
      </c>
      <c r="I26" s="15"/>
      <c r="J26" s="24">
        <v>135</v>
      </c>
      <c r="K26" s="26">
        <f t="shared" si="0"/>
        <v>2399.08</v>
      </c>
      <c r="L26" s="43"/>
    </row>
    <row r="27" spans="1:12" ht="21" customHeight="1" x14ac:dyDescent="0.25">
      <c r="A27" s="12" t="s">
        <v>93</v>
      </c>
      <c r="B27" s="49" t="s">
        <v>92</v>
      </c>
      <c r="C27" s="12" t="s">
        <v>23</v>
      </c>
      <c r="D27" s="14">
        <v>16</v>
      </c>
      <c r="E27" s="24">
        <v>3889.5</v>
      </c>
      <c r="F27" s="26"/>
      <c r="G27" s="25">
        <v>301.77999999999997</v>
      </c>
      <c r="H27" s="25"/>
      <c r="I27" s="15"/>
      <c r="J27" s="24">
        <v>194</v>
      </c>
      <c r="K27" s="26">
        <f t="shared" si="0"/>
        <v>3781.7200000000003</v>
      </c>
      <c r="L27" s="43"/>
    </row>
    <row r="28" spans="1:12" ht="22.5" customHeight="1" x14ac:dyDescent="0.25">
      <c r="A28" s="20"/>
      <c r="B28" s="20"/>
      <c r="C28" s="20"/>
      <c r="D28" s="50" t="s">
        <v>27</v>
      </c>
      <c r="E28" s="29">
        <f>SUM(E12:E27)</f>
        <v>66822</v>
      </c>
      <c r="F28" s="29">
        <f t="shared" ref="F28:I28" si="1">SUM(F12:F26)</f>
        <v>0</v>
      </c>
      <c r="G28" s="29">
        <f>SUM(G12:G27)</f>
        <v>5619.1899999999987</v>
      </c>
      <c r="H28" s="29">
        <f t="shared" si="1"/>
        <v>1477</v>
      </c>
      <c r="I28" s="41">
        <f t="shared" si="1"/>
        <v>21.45</v>
      </c>
      <c r="J28" s="29">
        <f>SUM(J12:J27)</f>
        <v>3339</v>
      </c>
      <c r="K28" s="29">
        <f>SUM(K12:K27)</f>
        <v>63086.259999999995</v>
      </c>
      <c r="L28" s="46"/>
    </row>
    <row r="29" spans="1:12" ht="18" customHeight="1" x14ac:dyDescent="0.25">
      <c r="A29" s="20"/>
      <c r="B29" s="19"/>
      <c r="C29" s="20"/>
      <c r="D29" s="21"/>
      <c r="E29" s="22"/>
      <c r="F29" s="22"/>
      <c r="G29" s="23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37"/>
      <c r="H31" s="37"/>
    </row>
    <row r="32" spans="1:12" x14ac:dyDescent="0.25">
      <c r="C32" s="11"/>
      <c r="D32" s="10"/>
      <c r="E32" s="10"/>
      <c r="F32" s="10"/>
      <c r="G32" s="37"/>
      <c r="H32" s="37"/>
    </row>
    <row r="33" spans="2:9" x14ac:dyDescent="0.25">
      <c r="C33" s="11"/>
      <c r="D33" s="10"/>
      <c r="E33" s="10"/>
      <c r="F33" s="10"/>
    </row>
    <row r="34" spans="2:9" x14ac:dyDescent="0.25">
      <c r="C34" s="11"/>
      <c r="D34" s="10" t="s">
        <v>47</v>
      </c>
      <c r="E34" s="35" t="s">
        <v>57</v>
      </c>
      <c r="F34" s="35"/>
      <c r="G34" s="36"/>
      <c r="H34" s="36"/>
    </row>
    <row r="35" spans="2:9" ht="18.75" x14ac:dyDescent="0.3">
      <c r="C35" s="2"/>
      <c r="D35" s="2"/>
      <c r="E35" s="2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  <row r="37" spans="2:9" x14ac:dyDescent="0.25">
      <c r="B37" s="40"/>
      <c r="C37" s="40"/>
      <c r="D37" s="40"/>
      <c r="E37" s="40"/>
      <c r="F37" s="40"/>
      <c r="G37" s="40"/>
      <c r="H37" s="40"/>
      <c r="I37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4" zoomScale="91" zoomScaleNormal="91" workbookViewId="0">
      <selection activeCell="H16" sqref="H16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100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/>
      <c r="I17" s="12"/>
      <c r="J17" s="26">
        <v>251</v>
      </c>
      <c r="K17" s="26">
        <f t="shared" si="0"/>
        <v>4806.6499999999996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>
        <v>15</v>
      </c>
      <c r="E23" s="16">
        <v>2369</v>
      </c>
      <c r="F23" s="26"/>
      <c r="G23" s="17"/>
      <c r="H23" s="17"/>
      <c r="I23" s="15">
        <v>21.45</v>
      </c>
      <c r="J23" s="16">
        <v>118</v>
      </c>
      <c r="K23" s="26">
        <f t="shared" si="0"/>
        <v>2508.4499999999998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>
        <v>15</v>
      </c>
      <c r="E24" s="16">
        <v>3889.5</v>
      </c>
      <c r="F24" s="26"/>
      <c r="G24" s="17">
        <v>301.77999999999997</v>
      </c>
      <c r="H24" s="17"/>
      <c r="I24" s="16"/>
      <c r="J24" s="16">
        <v>194</v>
      </c>
      <c r="K24" s="26">
        <f t="shared" si="0"/>
        <v>3781.7200000000003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>
        <v>15</v>
      </c>
      <c r="E25" s="24">
        <v>2690</v>
      </c>
      <c r="F25" s="26"/>
      <c r="G25" s="25">
        <v>25.92</v>
      </c>
      <c r="H25" s="25">
        <v>400</v>
      </c>
      <c r="I25" s="15"/>
      <c r="J25" s="24">
        <v>135</v>
      </c>
      <c r="K25" s="26">
        <f t="shared" si="0"/>
        <v>2399.08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>
        <v>15</v>
      </c>
      <c r="E26" s="24">
        <v>3889.5</v>
      </c>
      <c r="F26" s="26"/>
      <c r="G26" s="25">
        <v>301.77999999999997</v>
      </c>
      <c r="H26" s="25"/>
      <c r="I26" s="15"/>
      <c r="J26" s="24">
        <v>194</v>
      </c>
      <c r="K26" s="26">
        <f t="shared" si="0"/>
        <v>3781.7200000000003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66822</v>
      </c>
      <c r="F27" s="29">
        <f t="shared" ref="F27:I27" si="1">SUM(F12:F25)</f>
        <v>0</v>
      </c>
      <c r="G27" s="29">
        <f>SUM(G12:G26)</f>
        <v>5619.1899999999987</v>
      </c>
      <c r="H27" s="29">
        <f t="shared" si="1"/>
        <v>1477</v>
      </c>
      <c r="I27" s="41">
        <f t="shared" si="1"/>
        <v>21.45</v>
      </c>
      <c r="J27" s="29">
        <f>SUM(J12:J26)</f>
        <v>3339</v>
      </c>
      <c r="K27" s="29">
        <f>SUM(K12:K26)</f>
        <v>63086.259999999995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zoomScale="91" zoomScaleNormal="91" workbookViewId="0">
      <selection activeCell="H17" sqref="H17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101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15</v>
      </c>
      <c r="E12" s="26">
        <v>7675</v>
      </c>
      <c r="F12" s="26"/>
      <c r="G12" s="27">
        <v>1001.21</v>
      </c>
      <c r="H12" s="27"/>
      <c r="I12" s="12"/>
      <c r="J12" s="26">
        <v>883</v>
      </c>
      <c r="K12" s="26">
        <f>E12-F12-G12-H12+I12+J12</f>
        <v>7556.79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757</v>
      </c>
      <c r="K13" s="26">
        <f t="shared" ref="K13:K26" si="0">E13-F13-G13-H13+I13+J13</f>
        <v>5402.94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757</v>
      </c>
      <c r="K14" s="26">
        <f t="shared" si="0"/>
        <v>5402.94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767</v>
      </c>
      <c r="K15" s="26">
        <f t="shared" si="0"/>
        <v>5592.6900000000005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/>
      <c r="I16" s="12"/>
      <c r="J16" s="26">
        <v>757</v>
      </c>
      <c r="K16" s="26">
        <f t="shared" si="0"/>
        <v>5402.94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/>
      <c r="I17" s="12"/>
      <c r="J17" s="26">
        <v>751</v>
      </c>
      <c r="K17" s="26">
        <f t="shared" si="0"/>
        <v>5306.65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712</v>
      </c>
      <c r="K18" s="26">
        <f t="shared" si="0"/>
        <v>4612.9799999999996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686</v>
      </c>
      <c r="K19" s="26">
        <f t="shared" si="0"/>
        <v>4126.2299999999996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751</v>
      </c>
      <c r="K20" s="26">
        <f t="shared" si="0"/>
        <v>5306.65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673</v>
      </c>
      <c r="K21" s="26">
        <f t="shared" si="0"/>
        <v>4016.42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704</v>
      </c>
      <c r="K22" s="26">
        <f t="shared" si="0"/>
        <v>4465.0599999999995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>
        <v>15</v>
      </c>
      <c r="E23" s="16">
        <v>2369</v>
      </c>
      <c r="F23" s="26"/>
      <c r="G23" s="17"/>
      <c r="H23" s="17"/>
      <c r="I23" s="15">
        <v>21.45</v>
      </c>
      <c r="J23" s="16">
        <v>618</v>
      </c>
      <c r="K23" s="26">
        <f t="shared" si="0"/>
        <v>3008.45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>
        <v>15</v>
      </c>
      <c r="E24" s="16">
        <v>3889.5</v>
      </c>
      <c r="F24" s="26"/>
      <c r="G24" s="17">
        <v>301.77999999999997</v>
      </c>
      <c r="H24" s="17"/>
      <c r="I24" s="16"/>
      <c r="J24" s="16">
        <v>694</v>
      </c>
      <c r="K24" s="26">
        <f t="shared" si="0"/>
        <v>4281.72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>
        <v>15</v>
      </c>
      <c r="E25" s="24">
        <v>2690</v>
      </c>
      <c r="F25" s="26"/>
      <c r="G25" s="25">
        <v>25.92</v>
      </c>
      <c r="H25" s="25">
        <v>400</v>
      </c>
      <c r="I25" s="15"/>
      <c r="J25" s="24">
        <v>635</v>
      </c>
      <c r="K25" s="26">
        <f t="shared" si="0"/>
        <v>2899.08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>
        <v>15</v>
      </c>
      <c r="E26" s="24">
        <v>3889.5</v>
      </c>
      <c r="F26" s="26"/>
      <c r="G26" s="25">
        <v>301.77999999999997</v>
      </c>
      <c r="H26" s="25"/>
      <c r="I26" s="15"/>
      <c r="J26" s="24">
        <v>694</v>
      </c>
      <c r="K26" s="26">
        <f t="shared" si="0"/>
        <v>4281.72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66822</v>
      </c>
      <c r="F27" s="29">
        <f t="shared" ref="F27:I27" si="1">SUM(F12:F25)</f>
        <v>0</v>
      </c>
      <c r="G27" s="29">
        <f>SUM(G12:G26)</f>
        <v>5619.1899999999987</v>
      </c>
      <c r="H27" s="29">
        <f t="shared" si="1"/>
        <v>400</v>
      </c>
      <c r="I27" s="41">
        <f t="shared" si="1"/>
        <v>21.45</v>
      </c>
      <c r="J27" s="29">
        <f>SUM(J12:J26)</f>
        <v>10839</v>
      </c>
      <c r="K27" s="29">
        <f>SUM(K12:K26)</f>
        <v>71663.25999999998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10" zoomScale="91" zoomScaleNormal="91" workbookViewId="0">
      <selection activeCell="E26" sqref="E26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103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15</v>
      </c>
      <c r="E12" s="26">
        <v>10089</v>
      </c>
      <c r="F12" s="26"/>
      <c r="G12" s="27">
        <v>1516.84</v>
      </c>
      <c r="H12" s="27"/>
      <c r="I12" s="12"/>
      <c r="J12" s="26">
        <v>504.45</v>
      </c>
      <c r="K12" s="26">
        <f>E12-F12-G12-H12+I12+J12</f>
        <v>9076.61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18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/>
      <c r="I16" s="12"/>
      <c r="J16" s="26">
        <v>257</v>
      </c>
      <c r="K16" s="26">
        <f t="shared" si="0"/>
        <v>4902.9399999999996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 t="s">
        <v>102</v>
      </c>
      <c r="I17" s="12"/>
      <c r="J17" s="26">
        <v>251</v>
      </c>
      <c r="K17" s="26">
        <v>4806.6499999999996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ref="K19:K26" si="1">E19-F19-G19-H19+I19+J19</f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1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174</v>
      </c>
      <c r="K21" s="26">
        <f t="shared" si="1"/>
        <v>3517.42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1"/>
        <v>3965.06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>
        <v>15</v>
      </c>
      <c r="E23" s="16">
        <v>2369</v>
      </c>
      <c r="F23" s="26"/>
      <c r="G23" s="17"/>
      <c r="H23" s="17"/>
      <c r="I23" s="15">
        <v>21.45</v>
      </c>
      <c r="J23" s="16">
        <v>118</v>
      </c>
      <c r="K23" s="26">
        <f t="shared" si="1"/>
        <v>2508.4499999999998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>
        <v>15</v>
      </c>
      <c r="E24" s="16">
        <v>3889.5</v>
      </c>
      <c r="F24" s="26"/>
      <c r="G24" s="17">
        <v>301.77999999999997</v>
      </c>
      <c r="H24" s="17"/>
      <c r="I24" s="16"/>
      <c r="J24" s="16">
        <v>194</v>
      </c>
      <c r="K24" s="26">
        <f t="shared" si="1"/>
        <v>3781.7200000000003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>
        <v>15</v>
      </c>
      <c r="E25" s="24">
        <v>3190</v>
      </c>
      <c r="F25" s="26"/>
      <c r="G25" s="25">
        <v>100.57</v>
      </c>
      <c r="H25" s="25">
        <v>400</v>
      </c>
      <c r="I25" s="15"/>
      <c r="J25" s="24">
        <v>159.5</v>
      </c>
      <c r="K25" s="26">
        <f t="shared" si="1"/>
        <v>2848.93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>
        <v>15</v>
      </c>
      <c r="E26" s="24">
        <v>3150</v>
      </c>
      <c r="F26" s="26"/>
      <c r="G26" s="25">
        <v>96.22</v>
      </c>
      <c r="H26" s="25"/>
      <c r="I26" s="15"/>
      <c r="J26" s="24">
        <v>157.5</v>
      </c>
      <c r="K26" s="26">
        <f t="shared" si="1"/>
        <v>3211.28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68996.5</v>
      </c>
      <c r="F27" s="29">
        <f t="shared" ref="F27:I27" si="2">SUM(F12:F25)</f>
        <v>0</v>
      </c>
      <c r="G27" s="29">
        <f>SUM(G12:G26)</f>
        <v>6003.9099999999989</v>
      </c>
      <c r="H27" s="29">
        <f t="shared" si="2"/>
        <v>400</v>
      </c>
      <c r="I27" s="41">
        <f t="shared" si="2"/>
        <v>21.45</v>
      </c>
      <c r="J27" s="29">
        <f>SUM(J12:J26)</f>
        <v>3449.45</v>
      </c>
      <c r="K27" s="29">
        <f>SUM(K12:K26)</f>
        <v>66063.490000000005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zoomScale="91" zoomScaleNormal="91" workbookViewId="0">
      <selection activeCell="H25" sqref="H25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110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16</v>
      </c>
      <c r="E12" s="26">
        <v>10089</v>
      </c>
      <c r="F12" s="26"/>
      <c r="G12" s="27">
        <v>1516.84</v>
      </c>
      <c r="H12" s="27"/>
      <c r="I12" s="12"/>
      <c r="J12" s="26">
        <v>504.45</v>
      </c>
      <c r="K12" s="26">
        <f>E12-F12-G12-H12+I12+J12</f>
        <v>9076.61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16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16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16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16</v>
      </c>
      <c r="E16" s="26">
        <v>5131</v>
      </c>
      <c r="F16" s="26"/>
      <c r="G16" s="27">
        <v>485.06</v>
      </c>
      <c r="H16" s="17"/>
      <c r="I16" s="12"/>
      <c r="J16" s="26">
        <v>257</v>
      </c>
      <c r="K16" s="26">
        <f t="shared" si="0"/>
        <v>4902.9399999999996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16</v>
      </c>
      <c r="E17" s="26">
        <v>5021</v>
      </c>
      <c r="F17" s="26"/>
      <c r="G17" s="27">
        <v>465.35</v>
      </c>
      <c r="H17" s="27" t="s">
        <v>102</v>
      </c>
      <c r="I17" s="12"/>
      <c r="J17" s="26">
        <v>251</v>
      </c>
      <c r="K17" s="26">
        <v>4806.6499999999996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16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16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16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16</v>
      </c>
      <c r="E21" s="26">
        <v>3475</v>
      </c>
      <c r="F21" s="26"/>
      <c r="G21" s="27">
        <v>131.58000000000001</v>
      </c>
      <c r="H21" s="27"/>
      <c r="I21" s="28"/>
      <c r="J21" s="26">
        <v>174</v>
      </c>
      <c r="K21" s="26">
        <f t="shared" si="0"/>
        <v>3517.42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16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>
        <v>16</v>
      </c>
      <c r="E23" s="16">
        <v>2369</v>
      </c>
      <c r="F23" s="26"/>
      <c r="G23" s="17"/>
      <c r="H23" s="17"/>
      <c r="I23" s="15">
        <v>21.45</v>
      </c>
      <c r="J23" s="16">
        <v>118</v>
      </c>
      <c r="K23" s="26">
        <f t="shared" si="0"/>
        <v>2508.4499999999998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>
        <v>16</v>
      </c>
      <c r="E24" s="16">
        <v>3889.5</v>
      </c>
      <c r="F24" s="26"/>
      <c r="G24" s="17">
        <v>301.77999999999997</v>
      </c>
      <c r="H24" s="17"/>
      <c r="I24" s="16"/>
      <c r="J24" s="16">
        <v>194</v>
      </c>
      <c r="K24" s="26">
        <f t="shared" si="0"/>
        <v>3781.7200000000003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>
        <v>16</v>
      </c>
      <c r="E25" s="24">
        <v>3190</v>
      </c>
      <c r="F25" s="26"/>
      <c r="G25" s="25">
        <v>100.57</v>
      </c>
      <c r="H25" s="25">
        <v>400</v>
      </c>
      <c r="I25" s="15"/>
      <c r="J25" s="24">
        <v>159.5</v>
      </c>
      <c r="K25" s="26">
        <f t="shared" si="0"/>
        <v>2848.93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>
        <v>16</v>
      </c>
      <c r="E26" s="24">
        <v>3150</v>
      </c>
      <c r="F26" s="26"/>
      <c r="G26" s="25">
        <v>96.22</v>
      </c>
      <c r="H26" s="25"/>
      <c r="I26" s="15"/>
      <c r="J26" s="24">
        <v>157.5</v>
      </c>
      <c r="K26" s="26">
        <f t="shared" si="0"/>
        <v>3211.28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68996.5</v>
      </c>
      <c r="F27" s="29">
        <f t="shared" ref="F27:I27" si="1">SUM(F12:F25)</f>
        <v>0</v>
      </c>
      <c r="G27" s="29">
        <f>SUM(G12:G26)</f>
        <v>6003.9099999999989</v>
      </c>
      <c r="H27" s="29">
        <f t="shared" si="1"/>
        <v>400</v>
      </c>
      <c r="I27" s="41">
        <f t="shared" si="1"/>
        <v>21.45</v>
      </c>
      <c r="J27" s="29">
        <f>SUM(J12:J26)</f>
        <v>3449.45</v>
      </c>
      <c r="K27" s="29">
        <f>SUM(K12:K26)</f>
        <v>66063.490000000005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7" zoomScale="91" zoomScaleNormal="91" workbookViewId="0">
      <selection activeCell="I29" sqref="I29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111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15</v>
      </c>
      <c r="E12" s="26">
        <v>10089</v>
      </c>
      <c r="F12" s="26"/>
      <c r="G12" s="27">
        <v>1516.84</v>
      </c>
      <c r="H12" s="27"/>
      <c r="I12" s="12"/>
      <c r="J12" s="26">
        <v>504.45</v>
      </c>
      <c r="K12" s="26">
        <f>E12-F12-G12-H12+I12+J12</f>
        <v>9076.61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/>
      <c r="I16" s="12"/>
      <c r="J16" s="26">
        <v>257</v>
      </c>
      <c r="K16" s="26">
        <f t="shared" si="0"/>
        <v>4902.9399999999996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 t="s">
        <v>102</v>
      </c>
      <c r="I17" s="12"/>
      <c r="J17" s="26">
        <v>251</v>
      </c>
      <c r="K17" s="26">
        <v>4806.6499999999996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174</v>
      </c>
      <c r="K21" s="26">
        <f t="shared" si="0"/>
        <v>3517.42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>
        <v>15</v>
      </c>
      <c r="E23" s="16">
        <v>2369</v>
      </c>
      <c r="F23" s="26"/>
      <c r="G23" s="17"/>
      <c r="H23" s="17"/>
      <c r="I23" s="15">
        <v>21.45</v>
      </c>
      <c r="J23" s="16">
        <v>118</v>
      </c>
      <c r="K23" s="26">
        <f t="shared" si="0"/>
        <v>2508.4499999999998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>
        <v>15</v>
      </c>
      <c r="E24" s="16">
        <v>3889.5</v>
      </c>
      <c r="F24" s="26"/>
      <c r="G24" s="17">
        <v>301.77999999999997</v>
      </c>
      <c r="H24" s="17"/>
      <c r="I24" s="16"/>
      <c r="J24" s="16">
        <v>194</v>
      </c>
      <c r="K24" s="26">
        <f t="shared" si="0"/>
        <v>3781.7200000000003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>
        <v>15</v>
      </c>
      <c r="E25" s="24">
        <v>3190</v>
      </c>
      <c r="F25" s="26"/>
      <c r="G25" s="25">
        <v>100.57</v>
      </c>
      <c r="H25" s="25"/>
      <c r="I25" s="15"/>
      <c r="J25" s="24">
        <v>159.5</v>
      </c>
      <c r="K25" s="26">
        <f t="shared" si="0"/>
        <v>3248.93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>
        <v>15</v>
      </c>
      <c r="E26" s="24">
        <v>3150</v>
      </c>
      <c r="F26" s="26"/>
      <c r="G26" s="25">
        <v>96.22</v>
      </c>
      <c r="H26" s="25"/>
      <c r="I26" s="15"/>
      <c r="J26" s="24">
        <v>157.5</v>
      </c>
      <c r="K26" s="26">
        <f t="shared" si="0"/>
        <v>3211.28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68996.5</v>
      </c>
      <c r="F27" s="29">
        <f t="shared" ref="F27:I27" si="1">SUM(F12:F25)</f>
        <v>0</v>
      </c>
      <c r="G27" s="29">
        <f>SUM(G12:G26)</f>
        <v>6003.9099999999989</v>
      </c>
      <c r="H27" s="29">
        <f t="shared" si="1"/>
        <v>0</v>
      </c>
      <c r="I27" s="41">
        <f t="shared" si="1"/>
        <v>21.45</v>
      </c>
      <c r="J27" s="29">
        <f>SUM(J12:J26)</f>
        <v>3449.45</v>
      </c>
      <c r="K27" s="29">
        <f>SUM(K12:K26)</f>
        <v>66463.490000000005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7" zoomScale="91" zoomScaleNormal="91" workbookViewId="0">
      <selection activeCell="E18" sqref="E18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112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15</v>
      </c>
      <c r="E12" s="26">
        <v>10089</v>
      </c>
      <c r="F12" s="26"/>
      <c r="G12" s="27">
        <v>1516.84</v>
      </c>
      <c r="H12" s="27"/>
      <c r="I12" s="12"/>
      <c r="J12" s="26">
        <v>504.45</v>
      </c>
      <c r="K12" s="26">
        <f>E12-F12-G12-H12+I12+J12</f>
        <v>9076.61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/>
      <c r="I16" s="12"/>
      <c r="J16" s="26">
        <v>257</v>
      </c>
      <c r="K16" s="26">
        <f t="shared" si="0"/>
        <v>4902.9399999999996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 t="s">
        <v>102</v>
      </c>
      <c r="I17" s="12"/>
      <c r="J17" s="26">
        <v>251</v>
      </c>
      <c r="K17" s="26">
        <v>4806.6499999999996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174</v>
      </c>
      <c r="K21" s="26">
        <f t="shared" si="0"/>
        <v>3517.42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>
        <v>15</v>
      </c>
      <c r="E23" s="16">
        <v>2369</v>
      </c>
      <c r="F23" s="26"/>
      <c r="G23" s="17"/>
      <c r="H23" s="17"/>
      <c r="I23" s="15">
        <v>21.45</v>
      </c>
      <c r="J23" s="16">
        <v>118</v>
      </c>
      <c r="K23" s="26">
        <f t="shared" si="0"/>
        <v>2508.4499999999998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>
        <v>15</v>
      </c>
      <c r="E24" s="16">
        <v>3889.5</v>
      </c>
      <c r="F24" s="26"/>
      <c r="G24" s="17">
        <v>301.77999999999997</v>
      </c>
      <c r="H24" s="17"/>
      <c r="I24" s="16"/>
      <c r="J24" s="16">
        <v>194</v>
      </c>
      <c r="K24" s="26">
        <f t="shared" si="0"/>
        <v>3781.7200000000003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>
        <v>15</v>
      </c>
      <c r="E25" s="24">
        <v>3190</v>
      </c>
      <c r="F25" s="26"/>
      <c r="G25" s="25">
        <v>100.57</v>
      </c>
      <c r="H25" s="25"/>
      <c r="I25" s="15"/>
      <c r="J25" s="24">
        <v>159.5</v>
      </c>
      <c r="K25" s="26">
        <f t="shared" si="0"/>
        <v>3248.93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>
        <v>15</v>
      </c>
      <c r="E26" s="24">
        <v>3150</v>
      </c>
      <c r="F26" s="26"/>
      <c r="G26" s="25">
        <v>96.22</v>
      </c>
      <c r="H26" s="25"/>
      <c r="I26" s="15"/>
      <c r="J26" s="24">
        <v>157.5</v>
      </c>
      <c r="K26" s="26">
        <f t="shared" si="0"/>
        <v>3211.28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68996.5</v>
      </c>
      <c r="F27" s="29">
        <f t="shared" ref="F27:I27" si="1">SUM(F12:F25)</f>
        <v>0</v>
      </c>
      <c r="G27" s="29">
        <f>SUM(G12:G26)</f>
        <v>6003.9099999999989</v>
      </c>
      <c r="H27" s="29">
        <f t="shared" si="1"/>
        <v>0</v>
      </c>
      <c r="I27" s="41">
        <f t="shared" si="1"/>
        <v>21.45</v>
      </c>
      <c r="J27" s="29">
        <f>SUM(J12:J26)</f>
        <v>3449.45</v>
      </c>
      <c r="K27" s="29">
        <f>SUM(K12:K26)</f>
        <v>66463.490000000005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topLeftCell="A25" zoomScale="91" zoomScaleNormal="91" workbookViewId="0">
      <selection activeCell="G37" sqref="G37"/>
    </sheetView>
  </sheetViews>
  <sheetFormatPr baseColWidth="10" defaultRowHeight="15" x14ac:dyDescent="0.25"/>
  <cols>
    <col min="1" max="1" width="36.85546875" customWidth="1"/>
    <col min="2" max="2" width="11.5703125" bestFit="1" customWidth="1"/>
    <col min="3" max="5" width="14.42578125" customWidth="1"/>
    <col min="6" max="7" width="13" customWidth="1"/>
    <col min="8" max="9" width="15.140625" customWidth="1"/>
    <col min="10" max="10" width="15.5703125" customWidth="1"/>
    <col min="11" max="11" width="46.28515625" customWidth="1"/>
  </cols>
  <sheetData>
    <row r="2" spans="1:11" ht="25.5" x14ac:dyDescent="0.4">
      <c r="B2" s="30"/>
      <c r="C2" s="30"/>
      <c r="D2" s="30"/>
      <c r="E2" s="30"/>
      <c r="F2" s="31"/>
      <c r="G2" s="31"/>
      <c r="H2" s="31"/>
      <c r="I2" s="31"/>
      <c r="J2" s="31"/>
    </row>
    <row r="3" spans="1:11" ht="25.5" x14ac:dyDescent="0.4">
      <c r="B3" s="30"/>
      <c r="C3" s="30"/>
      <c r="D3" s="30"/>
      <c r="E3" s="30"/>
      <c r="F3" s="31"/>
      <c r="G3" s="31"/>
      <c r="H3" s="31"/>
      <c r="I3" s="31"/>
      <c r="J3" s="31"/>
    </row>
    <row r="4" spans="1:11" ht="26.25" x14ac:dyDescent="0.4">
      <c r="B4" s="3"/>
      <c r="C4" s="3"/>
      <c r="D4" s="3"/>
      <c r="E4" s="3"/>
    </row>
    <row r="6" spans="1:11" ht="18.75" x14ac:dyDescent="0.3">
      <c r="K6" s="5" t="s">
        <v>1</v>
      </c>
    </row>
    <row r="9" spans="1:11" ht="18" x14ac:dyDescent="0.25">
      <c r="A9" s="47" t="s">
        <v>120</v>
      </c>
    </row>
    <row r="10" spans="1:11" ht="17.25" customHeight="1" x14ac:dyDescent="0.3">
      <c r="A10" s="5"/>
    </row>
    <row r="11" spans="1:11" ht="53.25" customHeight="1" x14ac:dyDescent="0.25">
      <c r="A11" s="45" t="s">
        <v>2</v>
      </c>
      <c r="B11" s="45" t="s">
        <v>72</v>
      </c>
      <c r="C11" s="44" t="s">
        <v>114</v>
      </c>
      <c r="D11" s="44" t="s">
        <v>115</v>
      </c>
      <c r="E11" s="44" t="s">
        <v>113</v>
      </c>
      <c r="F11" s="34" t="s">
        <v>116</v>
      </c>
      <c r="G11" s="45" t="s">
        <v>98</v>
      </c>
      <c r="H11" s="45" t="s">
        <v>117</v>
      </c>
      <c r="I11" s="45" t="s">
        <v>118</v>
      </c>
      <c r="J11" s="45" t="s">
        <v>11</v>
      </c>
      <c r="K11" s="42"/>
    </row>
    <row r="12" spans="1:11" ht="21" customHeight="1" x14ac:dyDescent="0.25">
      <c r="A12" s="12" t="s">
        <v>13</v>
      </c>
      <c r="B12" s="58">
        <f>C12/15</f>
        <v>366.66666666666669</v>
      </c>
      <c r="C12" s="26">
        <v>5500</v>
      </c>
      <c r="D12" s="26"/>
      <c r="E12" s="26">
        <f>C12*2*12</f>
        <v>132000</v>
      </c>
      <c r="F12" s="27">
        <f>B12*20*25%</f>
        <v>1833.3333333333335</v>
      </c>
      <c r="G12" s="57">
        <f t="shared" ref="G12:G23" si="0">B12*50</f>
        <v>18333.333333333336</v>
      </c>
      <c r="H12" s="26">
        <f t="shared" ref="H12:H22" si="1">C12*5%</f>
        <v>275</v>
      </c>
      <c r="I12" s="56">
        <f t="shared" ref="I12:I23" si="2">H12*2*12</f>
        <v>6600</v>
      </c>
      <c r="J12" s="26"/>
      <c r="K12" s="43"/>
    </row>
    <row r="13" spans="1:11" ht="21" customHeight="1" x14ac:dyDescent="0.25">
      <c r="A13" s="12" t="s">
        <v>14</v>
      </c>
      <c r="B13" s="58">
        <f t="shared" ref="B13:B22" si="3">C13/15</f>
        <v>366.66666666666669</v>
      </c>
      <c r="C13" s="26">
        <v>5500</v>
      </c>
      <c r="D13" s="26"/>
      <c r="E13" s="26">
        <f t="shared" ref="E13:E22" si="4">C13*2*12</f>
        <v>132000</v>
      </c>
      <c r="F13" s="27">
        <f t="shared" ref="F13:F23" si="5">B13*20*25%</f>
        <v>1833.3333333333335</v>
      </c>
      <c r="G13" s="57">
        <f t="shared" si="0"/>
        <v>18333.333333333336</v>
      </c>
      <c r="H13" s="26">
        <f t="shared" si="1"/>
        <v>275</v>
      </c>
      <c r="I13" s="56">
        <f t="shared" si="2"/>
        <v>6600</v>
      </c>
      <c r="J13" s="26"/>
      <c r="K13" s="43"/>
    </row>
    <row r="14" spans="1:11" ht="21" customHeight="1" x14ac:dyDescent="0.25">
      <c r="A14" s="12" t="s">
        <v>15</v>
      </c>
      <c r="B14" s="58">
        <f t="shared" si="3"/>
        <v>373.33333333333331</v>
      </c>
      <c r="C14" s="26">
        <v>5600</v>
      </c>
      <c r="D14" s="26"/>
      <c r="E14" s="26">
        <f t="shared" si="4"/>
        <v>134400</v>
      </c>
      <c r="F14" s="27">
        <f t="shared" si="5"/>
        <v>1866.6666666666665</v>
      </c>
      <c r="G14" s="57">
        <f t="shared" si="0"/>
        <v>18666.666666666664</v>
      </c>
      <c r="H14" s="26">
        <f t="shared" si="1"/>
        <v>280</v>
      </c>
      <c r="I14" s="56">
        <f t="shared" si="2"/>
        <v>6720</v>
      </c>
      <c r="J14" s="26"/>
      <c r="K14" s="43"/>
    </row>
    <row r="15" spans="1:11" ht="22.5" customHeight="1" x14ac:dyDescent="0.25">
      <c r="A15" s="12" t="s">
        <v>16</v>
      </c>
      <c r="B15" s="58">
        <f t="shared" si="3"/>
        <v>366.66666666666669</v>
      </c>
      <c r="C15" s="26">
        <v>5500</v>
      </c>
      <c r="D15" s="26"/>
      <c r="E15" s="26">
        <f t="shared" si="4"/>
        <v>132000</v>
      </c>
      <c r="F15" s="27">
        <f t="shared" si="5"/>
        <v>1833.3333333333335</v>
      </c>
      <c r="G15" s="57">
        <f t="shared" si="0"/>
        <v>18333.333333333336</v>
      </c>
      <c r="H15" s="26">
        <f t="shared" si="1"/>
        <v>275</v>
      </c>
      <c r="I15" s="56">
        <f t="shared" si="2"/>
        <v>6600</v>
      </c>
      <c r="J15" s="26"/>
      <c r="K15" s="43"/>
    </row>
    <row r="16" spans="1:11" ht="22.5" customHeight="1" x14ac:dyDescent="0.25">
      <c r="A16" s="12" t="s">
        <v>17</v>
      </c>
      <c r="B16" s="58">
        <f t="shared" si="3"/>
        <v>353.33333333333331</v>
      </c>
      <c r="C16" s="26">
        <v>5300</v>
      </c>
      <c r="D16" s="26"/>
      <c r="E16" s="26">
        <f t="shared" si="4"/>
        <v>127200</v>
      </c>
      <c r="F16" s="27">
        <f t="shared" si="5"/>
        <v>1766.6666666666665</v>
      </c>
      <c r="G16" s="57">
        <f t="shared" si="0"/>
        <v>17666.666666666664</v>
      </c>
      <c r="H16" s="26">
        <f t="shared" si="1"/>
        <v>265</v>
      </c>
      <c r="I16" s="56">
        <f t="shared" si="2"/>
        <v>6360</v>
      </c>
      <c r="J16" s="26"/>
      <c r="K16" s="43"/>
    </row>
    <row r="17" spans="1:11" ht="22.5" customHeight="1" x14ac:dyDescent="0.25">
      <c r="A17" s="12" t="s">
        <v>18</v>
      </c>
      <c r="B17" s="58">
        <f t="shared" si="3"/>
        <v>291.2</v>
      </c>
      <c r="C17" s="26">
        <v>4368</v>
      </c>
      <c r="D17" s="26"/>
      <c r="E17" s="26">
        <f t="shared" si="4"/>
        <v>104832</v>
      </c>
      <c r="F17" s="27">
        <f t="shared" si="5"/>
        <v>1456</v>
      </c>
      <c r="G17" s="57">
        <f t="shared" si="0"/>
        <v>14560</v>
      </c>
      <c r="H17" s="26">
        <f t="shared" si="1"/>
        <v>218.4</v>
      </c>
      <c r="I17" s="56">
        <f t="shared" si="2"/>
        <v>5241.6000000000004</v>
      </c>
      <c r="J17" s="26"/>
      <c r="K17" s="43"/>
    </row>
    <row r="18" spans="1:11" ht="21" customHeight="1" x14ac:dyDescent="0.25">
      <c r="A18" s="12" t="s">
        <v>19</v>
      </c>
      <c r="B18" s="58">
        <f t="shared" si="3"/>
        <v>260.73333333333335</v>
      </c>
      <c r="C18" s="26">
        <v>3911</v>
      </c>
      <c r="D18" s="26"/>
      <c r="E18" s="26">
        <f t="shared" si="4"/>
        <v>93864</v>
      </c>
      <c r="F18" s="27">
        <f t="shared" si="5"/>
        <v>1303.6666666666667</v>
      </c>
      <c r="G18" s="57">
        <f t="shared" si="0"/>
        <v>13036.666666666668</v>
      </c>
      <c r="H18" s="26">
        <f t="shared" si="1"/>
        <v>195.55</v>
      </c>
      <c r="I18" s="56">
        <f t="shared" si="2"/>
        <v>4693.2000000000007</v>
      </c>
      <c r="J18" s="26"/>
      <c r="K18" s="43"/>
    </row>
    <row r="19" spans="1:11" ht="22.5" customHeight="1" x14ac:dyDescent="0.25">
      <c r="A19" s="12" t="s">
        <v>20</v>
      </c>
      <c r="B19" s="58">
        <f t="shared" si="3"/>
        <v>360</v>
      </c>
      <c r="C19" s="26">
        <v>5400</v>
      </c>
      <c r="D19" s="26"/>
      <c r="E19" s="26">
        <f t="shared" si="4"/>
        <v>129600</v>
      </c>
      <c r="F19" s="27">
        <f t="shared" si="5"/>
        <v>1800</v>
      </c>
      <c r="G19" s="57">
        <f t="shared" si="0"/>
        <v>18000</v>
      </c>
      <c r="H19" s="26">
        <f t="shared" si="1"/>
        <v>270</v>
      </c>
      <c r="I19" s="56">
        <f t="shared" si="2"/>
        <v>6480</v>
      </c>
      <c r="J19" s="26"/>
      <c r="K19" s="43"/>
    </row>
    <row r="20" spans="1:11" ht="21.75" customHeight="1" x14ac:dyDescent="0.25">
      <c r="A20" s="12" t="s">
        <v>21</v>
      </c>
      <c r="B20" s="58">
        <f t="shared" si="3"/>
        <v>238.6</v>
      </c>
      <c r="C20" s="26">
        <v>3579</v>
      </c>
      <c r="D20" s="26"/>
      <c r="E20" s="26">
        <f t="shared" si="4"/>
        <v>85896</v>
      </c>
      <c r="F20" s="27">
        <f t="shared" si="5"/>
        <v>1193</v>
      </c>
      <c r="G20" s="57">
        <f t="shared" si="0"/>
        <v>11930</v>
      </c>
      <c r="H20" s="26">
        <f t="shared" si="1"/>
        <v>178.95000000000002</v>
      </c>
      <c r="I20" s="56">
        <f t="shared" si="2"/>
        <v>4294.8</v>
      </c>
      <c r="J20" s="26"/>
      <c r="K20" s="43"/>
    </row>
    <row r="21" spans="1:11" ht="21" customHeight="1" x14ac:dyDescent="0.25">
      <c r="A21" s="12" t="s">
        <v>36</v>
      </c>
      <c r="B21" s="58">
        <f t="shared" si="3"/>
        <v>280</v>
      </c>
      <c r="C21" s="26">
        <v>4200</v>
      </c>
      <c r="D21" s="26"/>
      <c r="E21" s="26">
        <f t="shared" si="4"/>
        <v>100800</v>
      </c>
      <c r="F21" s="27">
        <f t="shared" si="5"/>
        <v>1400</v>
      </c>
      <c r="G21" s="57">
        <f t="shared" si="0"/>
        <v>14000</v>
      </c>
      <c r="H21" s="26">
        <f t="shared" si="1"/>
        <v>210</v>
      </c>
      <c r="I21" s="56">
        <f t="shared" si="2"/>
        <v>5040</v>
      </c>
      <c r="J21" s="26"/>
      <c r="K21" s="43"/>
    </row>
    <row r="22" spans="1:11" ht="21" customHeight="1" x14ac:dyDescent="0.25">
      <c r="A22" s="12" t="s">
        <v>40</v>
      </c>
      <c r="B22" s="58">
        <f t="shared" si="3"/>
        <v>162.66666666666666</v>
      </c>
      <c r="C22" s="26">
        <v>2440</v>
      </c>
      <c r="D22" s="26"/>
      <c r="E22" s="26">
        <f t="shared" si="4"/>
        <v>58560</v>
      </c>
      <c r="F22" s="27">
        <f t="shared" si="5"/>
        <v>813.33333333333326</v>
      </c>
      <c r="G22" s="57">
        <f t="shared" si="0"/>
        <v>8133.333333333333</v>
      </c>
      <c r="H22" s="26">
        <f t="shared" si="1"/>
        <v>122</v>
      </c>
      <c r="I22" s="56">
        <f t="shared" si="2"/>
        <v>2928</v>
      </c>
      <c r="J22" s="26"/>
      <c r="K22" s="43"/>
    </row>
    <row r="23" spans="1:11" ht="21" customHeight="1" x14ac:dyDescent="0.25">
      <c r="A23" s="12" t="s">
        <v>51</v>
      </c>
      <c r="B23" s="58">
        <f>C23/15</f>
        <v>219</v>
      </c>
      <c r="C23" s="26">
        <v>3285</v>
      </c>
      <c r="D23" s="26"/>
      <c r="E23" s="26">
        <f>C23*2*12</f>
        <v>78840</v>
      </c>
      <c r="F23" s="27">
        <f t="shared" si="5"/>
        <v>1095</v>
      </c>
      <c r="G23" s="57">
        <f t="shared" si="0"/>
        <v>10950</v>
      </c>
      <c r="H23" s="26">
        <f>C23*5%</f>
        <v>164.25</v>
      </c>
      <c r="I23" s="56">
        <f t="shared" si="2"/>
        <v>3942</v>
      </c>
      <c r="J23" s="26"/>
      <c r="K23" s="43"/>
    </row>
    <row r="24" spans="1:11" ht="22.5" customHeight="1" x14ac:dyDescent="0.25">
      <c r="A24" s="20"/>
      <c r="B24" s="50" t="s">
        <v>27</v>
      </c>
      <c r="C24" s="29">
        <f>SUM(C12:C23)</f>
        <v>54583</v>
      </c>
      <c r="D24" s="29"/>
      <c r="E24" s="59">
        <f>SUM(E12:E23)</f>
        <v>1309992</v>
      </c>
      <c r="F24" s="59">
        <f>SUM(F12:F23)</f>
        <v>18194.333333333332</v>
      </c>
      <c r="G24" s="59">
        <f>SUM(G12:G23)</f>
        <v>181943.33333333334</v>
      </c>
      <c r="H24" s="29">
        <f>SUM(H12:H23)</f>
        <v>2729.1499999999996</v>
      </c>
      <c r="I24" s="59">
        <f>SUM(I12:I23)</f>
        <v>65499.600000000006</v>
      </c>
      <c r="J24" s="60">
        <f>E24+F24+G24+I24</f>
        <v>1575629.2666666666</v>
      </c>
      <c r="K24" s="46"/>
    </row>
    <row r="25" spans="1:11" ht="18" customHeight="1" x14ac:dyDescent="0.25">
      <c r="A25" s="20"/>
      <c r="B25" s="21"/>
      <c r="C25" s="22"/>
      <c r="D25" s="22"/>
      <c r="E25" s="61"/>
      <c r="F25" s="23"/>
      <c r="G25" s="23"/>
      <c r="H25" s="22"/>
      <c r="I25" s="22"/>
      <c r="J25" s="22"/>
      <c r="K25" s="18"/>
    </row>
    <row r="26" spans="1:11" x14ac:dyDescent="0.25">
      <c r="A26" s="20"/>
      <c r="E26" s="53"/>
    </row>
    <row r="27" spans="1:11" ht="39" x14ac:dyDescent="0.25">
      <c r="A27" s="45" t="s">
        <v>2</v>
      </c>
      <c r="B27" s="45" t="s">
        <v>72</v>
      </c>
      <c r="C27" s="44" t="s">
        <v>114</v>
      </c>
      <c r="D27" s="44" t="s">
        <v>115</v>
      </c>
      <c r="E27" s="44" t="s">
        <v>113</v>
      </c>
      <c r="F27" s="34" t="s">
        <v>116</v>
      </c>
      <c r="G27" s="45" t="s">
        <v>98</v>
      </c>
      <c r="H27" s="45" t="s">
        <v>117</v>
      </c>
      <c r="I27" s="45" t="s">
        <v>118</v>
      </c>
      <c r="J27" s="45" t="s">
        <v>11</v>
      </c>
    </row>
    <row r="28" spans="1:11" x14ac:dyDescent="0.25">
      <c r="A28" s="63" t="s">
        <v>55</v>
      </c>
      <c r="B28" s="64">
        <f>D28/15</f>
        <v>673.33333333333337</v>
      </c>
      <c r="C28" s="65"/>
      <c r="D28" s="65">
        <v>10100</v>
      </c>
      <c r="E28" s="65">
        <f>D28*2*12</f>
        <v>242400</v>
      </c>
      <c r="F28" s="66">
        <f>B28*20*25%</f>
        <v>3366.666666666667</v>
      </c>
      <c r="G28" s="66">
        <f>B28*50</f>
        <v>33666.666666666672</v>
      </c>
      <c r="H28" s="65">
        <f>D28*5%</f>
        <v>505</v>
      </c>
      <c r="I28" s="65">
        <f>H28*2*12</f>
        <v>12120</v>
      </c>
      <c r="J28" s="56"/>
    </row>
    <row r="29" spans="1:11" x14ac:dyDescent="0.25">
      <c r="A29" s="67" t="s">
        <v>119</v>
      </c>
      <c r="B29" s="64"/>
      <c r="C29" s="65"/>
      <c r="D29" s="65">
        <v>4320</v>
      </c>
      <c r="E29" s="65">
        <v>51840</v>
      </c>
      <c r="F29" s="66"/>
      <c r="G29" s="66"/>
      <c r="H29" s="65"/>
      <c r="I29" s="65"/>
      <c r="J29" s="56"/>
    </row>
    <row r="30" spans="1:11" x14ac:dyDescent="0.25">
      <c r="A30" s="67" t="s">
        <v>62</v>
      </c>
      <c r="B30" s="64">
        <f>D30/15</f>
        <v>266.86666666666667</v>
      </c>
      <c r="C30" s="65"/>
      <c r="D30" s="65">
        <v>4003</v>
      </c>
      <c r="E30" s="65">
        <f>D30*2*12</f>
        <v>96072</v>
      </c>
      <c r="F30" s="66">
        <f t="shared" ref="F30:F31" si="6">B30*20*25%</f>
        <v>1334.3333333333335</v>
      </c>
      <c r="G30" s="66">
        <f t="shared" ref="G30:G31" si="7">B30*50</f>
        <v>13343.333333333334</v>
      </c>
      <c r="H30" s="65">
        <f>D30*5%</f>
        <v>200.15</v>
      </c>
      <c r="I30" s="65">
        <f t="shared" ref="I30:I31" si="8">H30*2*12</f>
        <v>4803.6000000000004</v>
      </c>
      <c r="J30" s="56"/>
    </row>
    <row r="31" spans="1:11" x14ac:dyDescent="0.25">
      <c r="A31" s="67" t="s">
        <v>93</v>
      </c>
      <c r="B31" s="64">
        <f>D31/15</f>
        <v>215.2</v>
      </c>
      <c r="C31" s="65"/>
      <c r="D31" s="65">
        <v>3228</v>
      </c>
      <c r="E31" s="65">
        <f>D31*2*12</f>
        <v>77472</v>
      </c>
      <c r="F31" s="66">
        <f t="shared" si="6"/>
        <v>1076</v>
      </c>
      <c r="G31" s="66">
        <f t="shared" si="7"/>
        <v>10760</v>
      </c>
      <c r="H31" s="65">
        <f>D31*5%</f>
        <v>161.4</v>
      </c>
      <c r="I31" s="65">
        <f t="shared" si="8"/>
        <v>3873.6000000000004</v>
      </c>
      <c r="J31" s="56"/>
    </row>
    <row r="32" spans="1:11" x14ac:dyDescent="0.25">
      <c r="A32" s="20"/>
      <c r="B32" s="50" t="s">
        <v>27</v>
      </c>
      <c r="C32" s="29"/>
      <c r="D32" s="29"/>
      <c r="E32" s="59">
        <f>SUM(E28:E31)</f>
        <v>467784</v>
      </c>
      <c r="F32" s="59">
        <f>SUM(F28:F31)</f>
        <v>5777</v>
      </c>
      <c r="G32" s="59">
        <f>SUM(G28:G30)</f>
        <v>47010.000000000007</v>
      </c>
      <c r="H32" s="29">
        <f>SUM(H28:H31)</f>
        <v>866.55</v>
      </c>
      <c r="I32" s="59">
        <f>SUM(I28:I31)</f>
        <v>20797.199999999997</v>
      </c>
      <c r="J32" s="60">
        <f>E32+F32+G32+I32</f>
        <v>541368.19999999995</v>
      </c>
    </row>
    <row r="34" spans="3:10" x14ac:dyDescent="0.25">
      <c r="J34" s="53">
        <f>J24+J32</f>
        <v>2116997.4666666668</v>
      </c>
    </row>
    <row r="35" spans="3:10" x14ac:dyDescent="0.25">
      <c r="G35" t="s">
        <v>121</v>
      </c>
    </row>
    <row r="36" spans="3:10" x14ac:dyDescent="0.25">
      <c r="G36" t="s">
        <v>122</v>
      </c>
    </row>
    <row r="44" spans="3:10" x14ac:dyDescent="0.25">
      <c r="C44" s="6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7" zoomScale="91" zoomScaleNormal="91" workbookViewId="0">
      <selection activeCell="D10" sqref="D10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123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58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15</v>
      </c>
      <c r="E12" s="26">
        <v>10089</v>
      </c>
      <c r="F12" s="26"/>
      <c r="G12" s="27">
        <v>1516.84</v>
      </c>
      <c r="H12" s="27"/>
      <c r="I12" s="12"/>
      <c r="J12" s="26">
        <v>504.45</v>
      </c>
      <c r="K12" s="26">
        <f>E12-F12-G12-H12+I12+J12</f>
        <v>9076.61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/>
      <c r="I16" s="12"/>
      <c r="J16" s="26">
        <v>257</v>
      </c>
      <c r="K16" s="26">
        <f t="shared" si="0"/>
        <v>4902.9399999999996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 t="s">
        <v>102</v>
      </c>
      <c r="I17" s="12"/>
      <c r="J17" s="26">
        <v>251</v>
      </c>
      <c r="K17" s="26">
        <v>4806.6499999999996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174</v>
      </c>
      <c r="K21" s="26">
        <f t="shared" si="0"/>
        <v>3517.42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>
        <v>15</v>
      </c>
      <c r="E23" s="16">
        <v>2369</v>
      </c>
      <c r="F23" s="26"/>
      <c r="G23" s="17"/>
      <c r="H23" s="17"/>
      <c r="I23" s="15">
        <v>21.45</v>
      </c>
      <c r="J23" s="16">
        <v>118</v>
      </c>
      <c r="K23" s="26">
        <f t="shared" si="0"/>
        <v>2508.4499999999998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>
        <v>15</v>
      </c>
      <c r="E24" s="16">
        <v>3889.5</v>
      </c>
      <c r="F24" s="26"/>
      <c r="G24" s="17">
        <v>301.77999999999997</v>
      </c>
      <c r="H24" s="17"/>
      <c r="I24" s="16"/>
      <c r="J24" s="16">
        <v>194</v>
      </c>
      <c r="K24" s="26">
        <f t="shared" si="0"/>
        <v>3781.7200000000003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>
        <v>15</v>
      </c>
      <c r="E25" s="24">
        <v>3190</v>
      </c>
      <c r="F25" s="26"/>
      <c r="G25" s="25">
        <v>100.57</v>
      </c>
      <c r="H25" s="25"/>
      <c r="I25" s="15"/>
      <c r="J25" s="24">
        <v>159.5</v>
      </c>
      <c r="K25" s="26">
        <f t="shared" si="0"/>
        <v>3248.93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>
        <v>15</v>
      </c>
      <c r="E26" s="24">
        <v>3150</v>
      </c>
      <c r="F26" s="26"/>
      <c r="G26" s="25">
        <v>96.22</v>
      </c>
      <c r="H26" s="25"/>
      <c r="I26" s="15"/>
      <c r="J26" s="24">
        <v>157.5</v>
      </c>
      <c r="K26" s="26">
        <f t="shared" si="0"/>
        <v>3211.28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68996.5</v>
      </c>
      <c r="F27" s="29">
        <f t="shared" ref="F27:I27" si="1">SUM(F12:F25)</f>
        <v>0</v>
      </c>
      <c r="G27" s="29">
        <f>SUM(G12:G26)</f>
        <v>6003.9099999999989</v>
      </c>
      <c r="H27" s="29">
        <f t="shared" si="1"/>
        <v>0</v>
      </c>
      <c r="I27" s="41">
        <f t="shared" si="1"/>
        <v>21.45</v>
      </c>
      <c r="J27" s="29">
        <f>SUM(J12:J26)</f>
        <v>3449.45</v>
      </c>
      <c r="K27" s="29">
        <f>SUM(K12:K26)</f>
        <v>66463.490000000005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B10" workbookViewId="0">
      <selection activeCell="L28" sqref="L2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5" t="s">
        <v>65</v>
      </c>
      <c r="B9" s="5"/>
      <c r="C9" s="5"/>
    </row>
    <row r="10" spans="1:12" ht="18.75" x14ac:dyDescent="0.3">
      <c r="A10" s="5"/>
    </row>
    <row r="11" spans="1:12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58</v>
      </c>
      <c r="G11" s="32" t="s">
        <v>8</v>
      </c>
      <c r="H11" s="32" t="s">
        <v>66</v>
      </c>
      <c r="I11" s="34" t="s">
        <v>9</v>
      </c>
      <c r="J11" s="34" t="s">
        <v>10</v>
      </c>
      <c r="K11" s="34" t="s">
        <v>11</v>
      </c>
      <c r="L11" s="1" t="s">
        <v>12</v>
      </c>
    </row>
    <row r="12" spans="1:12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7380</v>
      </c>
      <c r="F12" s="26"/>
      <c r="G12" s="27">
        <v>938.19</v>
      </c>
      <c r="H12" s="27"/>
      <c r="I12" s="12"/>
      <c r="J12" s="26">
        <v>369</v>
      </c>
      <c r="K12" s="26">
        <f>E12-F12-G12-H12+I12+J12</f>
        <v>6810.8099999999995</v>
      </c>
      <c r="L12" s="7"/>
    </row>
    <row r="13" spans="1:12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4887</v>
      </c>
      <c r="F13" s="26">
        <v>48.87</v>
      </c>
      <c r="G13" s="27">
        <v>442.5</v>
      </c>
      <c r="H13" s="27"/>
      <c r="I13" s="12"/>
      <c r="J13" s="26">
        <v>250</v>
      </c>
      <c r="K13" s="26">
        <f t="shared" ref="K13:K27" si="0">E13-F13-G13-H13+I13+J13</f>
        <v>4645.63</v>
      </c>
      <c r="L13" s="7"/>
    </row>
    <row r="14" spans="1:12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4887</v>
      </c>
      <c r="F14" s="26">
        <v>48.87</v>
      </c>
      <c r="G14" s="27">
        <v>442.5</v>
      </c>
      <c r="H14" s="27"/>
      <c r="I14" s="12"/>
      <c r="J14" s="26">
        <v>250</v>
      </c>
      <c r="K14" s="26">
        <f t="shared" si="0"/>
        <v>4645.63</v>
      </c>
      <c r="L14" s="7"/>
    </row>
    <row r="15" spans="1:12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5100</v>
      </c>
      <c r="F15" s="26">
        <v>51</v>
      </c>
      <c r="G15" s="27">
        <v>479.51</v>
      </c>
      <c r="H15" s="27"/>
      <c r="I15" s="12"/>
      <c r="J15" s="26">
        <v>260</v>
      </c>
      <c r="K15" s="26">
        <f t="shared" si="0"/>
        <v>4829.49</v>
      </c>
      <c r="L15" s="7"/>
    </row>
    <row r="16" spans="1:12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4887</v>
      </c>
      <c r="F16" s="26">
        <v>48.87</v>
      </c>
      <c r="G16" s="27">
        <v>442.5</v>
      </c>
      <c r="H16" s="17">
        <v>856.63</v>
      </c>
      <c r="I16" s="12"/>
      <c r="J16" s="26">
        <v>250</v>
      </c>
      <c r="K16" s="26">
        <f t="shared" si="0"/>
        <v>3789</v>
      </c>
      <c r="L16" s="7"/>
    </row>
    <row r="17" spans="1:12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4782</v>
      </c>
      <c r="F17" s="26">
        <v>47.82</v>
      </c>
      <c r="G17" s="27">
        <v>425.7</v>
      </c>
      <c r="H17" s="27"/>
      <c r="I17" s="12"/>
      <c r="J17" s="26">
        <v>244</v>
      </c>
      <c r="K17" s="26">
        <f t="shared" si="0"/>
        <v>4552.4800000000005</v>
      </c>
      <c r="L17" s="7"/>
    </row>
    <row r="18" spans="1:12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4038.75</v>
      </c>
      <c r="F18" s="26">
        <v>40.39</v>
      </c>
      <c r="G18" s="27">
        <v>318.01</v>
      </c>
      <c r="H18" s="27"/>
      <c r="I18" s="12"/>
      <c r="J18" s="26">
        <v>206</v>
      </c>
      <c r="K18" s="26">
        <f t="shared" si="0"/>
        <v>3886.3500000000004</v>
      </c>
      <c r="L18" s="7"/>
    </row>
    <row r="19" spans="1:12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3546.75</v>
      </c>
      <c r="F19" s="26">
        <v>35.47</v>
      </c>
      <c r="G19" s="27">
        <v>157.08000000000001</v>
      </c>
      <c r="H19" s="27"/>
      <c r="I19" s="12"/>
      <c r="J19" s="26">
        <v>173</v>
      </c>
      <c r="K19" s="26">
        <f t="shared" si="0"/>
        <v>3527.2000000000003</v>
      </c>
      <c r="L19" s="7"/>
    </row>
    <row r="20" spans="1:12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4782</v>
      </c>
      <c r="F20" s="26">
        <v>47.82</v>
      </c>
      <c r="G20" s="27">
        <v>425.7</v>
      </c>
      <c r="H20" s="27"/>
      <c r="I20" s="12"/>
      <c r="J20" s="26">
        <v>243</v>
      </c>
      <c r="K20" s="26">
        <f t="shared" si="0"/>
        <v>4551.4800000000005</v>
      </c>
      <c r="L20" s="7"/>
    </row>
    <row r="21" spans="1:12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3309.75</v>
      </c>
      <c r="F21" s="26">
        <v>33.1</v>
      </c>
      <c r="G21" s="27">
        <v>113.6</v>
      </c>
      <c r="H21" s="27"/>
      <c r="I21" s="28"/>
      <c r="J21" s="26">
        <v>162</v>
      </c>
      <c r="K21" s="26">
        <f t="shared" si="0"/>
        <v>3325.05</v>
      </c>
      <c r="L21" s="7"/>
    </row>
    <row r="22" spans="1:12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3889.5</v>
      </c>
      <c r="F22" s="26">
        <v>38.9</v>
      </c>
      <c r="G22" s="17">
        <v>301.77999999999997</v>
      </c>
      <c r="H22" s="17"/>
      <c r="I22" s="15"/>
      <c r="J22" s="16">
        <v>194</v>
      </c>
      <c r="K22" s="26">
        <f t="shared" si="0"/>
        <v>3742.8199999999997</v>
      </c>
      <c r="L22" s="7"/>
    </row>
    <row r="23" spans="1:12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2791.68</v>
      </c>
      <c r="F23" s="26">
        <v>27.92</v>
      </c>
      <c r="G23" s="17">
        <v>36.979999999999997</v>
      </c>
      <c r="H23" s="17"/>
      <c r="I23" s="15"/>
      <c r="J23" s="16">
        <v>140</v>
      </c>
      <c r="K23" s="26">
        <f t="shared" si="0"/>
        <v>2866.7799999999997</v>
      </c>
      <c r="L23" s="7"/>
    </row>
    <row r="24" spans="1:12" ht="21" customHeight="1" x14ac:dyDescent="0.25">
      <c r="A24" s="13" t="s">
        <v>42</v>
      </c>
      <c r="B24" s="8" t="s">
        <v>43</v>
      </c>
      <c r="C24" s="12" t="s">
        <v>39</v>
      </c>
      <c r="D24" s="14">
        <v>15</v>
      </c>
      <c r="E24" s="16">
        <v>3889.5</v>
      </c>
      <c r="F24" s="26">
        <v>38.9</v>
      </c>
      <c r="G24" s="17">
        <v>301.77999999999997</v>
      </c>
      <c r="H24" s="17"/>
      <c r="I24" s="15"/>
      <c r="J24" s="16">
        <v>194</v>
      </c>
      <c r="K24" s="26">
        <f t="shared" si="0"/>
        <v>3742.8199999999997</v>
      </c>
      <c r="L24" s="7"/>
    </row>
    <row r="25" spans="1:12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2255.85</v>
      </c>
      <c r="F25" s="26">
        <v>22.56</v>
      </c>
      <c r="G25" s="17"/>
      <c r="H25" s="17"/>
      <c r="I25" s="15">
        <v>43.1</v>
      </c>
      <c r="J25" s="16">
        <v>113</v>
      </c>
      <c r="K25" s="26">
        <f t="shared" si="0"/>
        <v>2389.39</v>
      </c>
      <c r="L25" s="7"/>
    </row>
    <row r="26" spans="1:12" ht="21" customHeight="1" x14ac:dyDescent="0.25">
      <c r="A26" s="12" t="s">
        <v>62</v>
      </c>
      <c r="B26" s="8" t="s">
        <v>64</v>
      </c>
      <c r="C26" s="12" t="s">
        <v>37</v>
      </c>
      <c r="D26" s="14">
        <v>15</v>
      </c>
      <c r="E26" s="16">
        <v>3889.5</v>
      </c>
      <c r="F26" s="26"/>
      <c r="G26" s="17">
        <v>301.77999999999997</v>
      </c>
      <c r="H26" s="17"/>
      <c r="I26" s="16"/>
      <c r="J26" s="16">
        <v>194</v>
      </c>
      <c r="K26" s="26">
        <f t="shared" si="0"/>
        <v>3781.7200000000003</v>
      </c>
      <c r="L26" s="7"/>
    </row>
    <row r="27" spans="1:12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2561.5</v>
      </c>
      <c r="F27" s="26">
        <v>25.62</v>
      </c>
      <c r="G27" s="25"/>
      <c r="H27" s="25"/>
      <c r="I27" s="15">
        <v>3.06</v>
      </c>
      <c r="J27" s="24">
        <v>132</v>
      </c>
      <c r="K27" s="26">
        <f t="shared" si="0"/>
        <v>2670.94</v>
      </c>
      <c r="L27" s="7"/>
    </row>
    <row r="28" spans="1:12" ht="22.5" customHeight="1" x14ac:dyDescent="0.25">
      <c r="A28" s="20"/>
      <c r="B28" s="19"/>
      <c r="C28" s="20"/>
      <c r="D28" s="14" t="s">
        <v>27</v>
      </c>
      <c r="E28" s="29">
        <f t="shared" ref="E28:K28" si="1">SUM(E12:E27)</f>
        <v>66877.78</v>
      </c>
      <c r="F28" s="29">
        <f t="shared" si="1"/>
        <v>556.1099999999999</v>
      </c>
      <c r="G28" s="29">
        <f t="shared" si="1"/>
        <v>5127.6099999999988</v>
      </c>
      <c r="H28" s="29">
        <f t="shared" si="1"/>
        <v>856.63</v>
      </c>
      <c r="I28" s="29">
        <f t="shared" si="1"/>
        <v>46.160000000000004</v>
      </c>
      <c r="J28" s="29">
        <f t="shared" si="1"/>
        <v>3374</v>
      </c>
      <c r="K28" s="29">
        <f t="shared" si="1"/>
        <v>63757.590000000004</v>
      </c>
      <c r="L28" s="18"/>
    </row>
    <row r="29" spans="1:12" ht="18" customHeight="1" x14ac:dyDescent="0.25">
      <c r="A29" s="20"/>
      <c r="B29" s="19"/>
      <c r="C29" s="20"/>
      <c r="D29" s="21"/>
      <c r="E29" s="22"/>
      <c r="F29" s="22"/>
      <c r="G29" s="23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37"/>
      <c r="H31" s="37"/>
    </row>
    <row r="32" spans="1:12" x14ac:dyDescent="0.25">
      <c r="C32" s="11"/>
      <c r="D32" s="10"/>
      <c r="E32" s="10"/>
      <c r="F32" s="10"/>
      <c r="G32" s="37"/>
      <c r="H32" s="37"/>
    </row>
    <row r="33" spans="2:9" x14ac:dyDescent="0.25">
      <c r="C33" s="11"/>
      <c r="D33" s="10"/>
      <c r="E33" s="10"/>
      <c r="F33" s="10"/>
    </row>
    <row r="34" spans="2:9" x14ac:dyDescent="0.25">
      <c r="C34" s="11"/>
      <c r="D34" s="10" t="s">
        <v>47</v>
      </c>
      <c r="E34" s="35" t="s">
        <v>57</v>
      </c>
      <c r="F34" s="35"/>
      <c r="G34" s="36"/>
      <c r="H34" s="36"/>
    </row>
    <row r="35" spans="2:9" ht="18.75" x14ac:dyDescent="0.3">
      <c r="C35" s="2"/>
      <c r="D35" s="2"/>
      <c r="E35" s="2"/>
    </row>
    <row r="36" spans="2:9" x14ac:dyDescent="0.25">
      <c r="B36" s="40" t="s">
        <v>67</v>
      </c>
      <c r="C36" s="40"/>
      <c r="D36" s="40"/>
      <c r="E36" s="40"/>
      <c r="F36" s="40"/>
      <c r="G36" s="40"/>
      <c r="H36" s="40"/>
      <c r="I36" s="40"/>
    </row>
    <row r="37" spans="2:9" x14ac:dyDescent="0.25">
      <c r="B37" s="40"/>
      <c r="C37" s="40"/>
      <c r="D37" s="40"/>
      <c r="E37" s="40"/>
      <c r="F37" s="40"/>
      <c r="G37" s="40"/>
      <c r="H37" s="40"/>
      <c r="I37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topLeftCell="A7" zoomScale="91" zoomScaleNormal="91" workbookViewId="0">
      <selection activeCell="K14" sqref="K14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47" t="s">
        <v>124</v>
      </c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6</v>
      </c>
      <c r="F11" s="44" t="s">
        <v>7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>
        <v>15</v>
      </c>
      <c r="E12" s="26">
        <v>10089</v>
      </c>
      <c r="F12" s="26"/>
      <c r="G12" s="27">
        <v>1516.84</v>
      </c>
      <c r="H12" s="27"/>
      <c r="I12" s="12"/>
      <c r="J12" s="26">
        <v>504.45</v>
      </c>
      <c r="K12" s="26">
        <f>E12-F12-G12-H12+I12+J12</f>
        <v>9076.61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6" si="0">E13-F13-G13-H13+I13+J13</f>
        <v>4902.9399999999996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>
        <v>15</v>
      </c>
      <c r="E16" s="26">
        <v>5131</v>
      </c>
      <c r="F16" s="26"/>
      <c r="G16" s="27">
        <v>485.06</v>
      </c>
      <c r="H16" s="17"/>
      <c r="I16" s="12"/>
      <c r="J16" s="26">
        <v>257</v>
      </c>
      <c r="K16" s="26">
        <f t="shared" si="0"/>
        <v>4902.9399999999996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>
        <v>15</v>
      </c>
      <c r="E17" s="26">
        <v>5021</v>
      </c>
      <c r="F17" s="26"/>
      <c r="G17" s="27">
        <v>465.35</v>
      </c>
      <c r="H17" s="27" t="s">
        <v>102</v>
      </c>
      <c r="I17" s="12"/>
      <c r="J17" s="26">
        <v>251</v>
      </c>
      <c r="K17" s="26">
        <v>4806.6499999999996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>
        <v>15</v>
      </c>
      <c r="E21" s="26">
        <v>3475</v>
      </c>
      <c r="F21" s="26"/>
      <c r="G21" s="27">
        <v>131.58000000000001</v>
      </c>
      <c r="H21" s="27"/>
      <c r="I21" s="28"/>
      <c r="J21" s="26">
        <v>174</v>
      </c>
      <c r="K21" s="26">
        <f t="shared" si="0"/>
        <v>3517.42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>
        <v>15</v>
      </c>
      <c r="E23" s="16">
        <v>2369</v>
      </c>
      <c r="F23" s="26"/>
      <c r="G23" s="17"/>
      <c r="H23" s="17"/>
      <c r="I23" s="15">
        <v>21.45</v>
      </c>
      <c r="J23" s="16">
        <v>118</v>
      </c>
      <c r="K23" s="26">
        <f t="shared" si="0"/>
        <v>2508.4499999999998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>
        <v>15</v>
      </c>
      <c r="E24" s="16">
        <v>3889.5</v>
      </c>
      <c r="F24" s="26"/>
      <c r="G24" s="17">
        <v>301.77999999999997</v>
      </c>
      <c r="H24" s="17"/>
      <c r="I24" s="16"/>
      <c r="J24" s="16">
        <v>194</v>
      </c>
      <c r="K24" s="26">
        <f t="shared" si="0"/>
        <v>3781.7200000000003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>
        <v>15</v>
      </c>
      <c r="E25" s="24">
        <v>3190</v>
      </c>
      <c r="F25" s="26"/>
      <c r="G25" s="25">
        <v>100.57</v>
      </c>
      <c r="H25" s="25"/>
      <c r="I25" s="15"/>
      <c r="J25" s="24">
        <v>159.5</v>
      </c>
      <c r="K25" s="26">
        <f t="shared" si="0"/>
        <v>3248.93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>
        <v>15</v>
      </c>
      <c r="E26" s="24">
        <v>3150</v>
      </c>
      <c r="F26" s="26"/>
      <c r="G26" s="25">
        <v>96.22</v>
      </c>
      <c r="H26" s="25"/>
      <c r="I26" s="15"/>
      <c r="J26" s="24">
        <v>157.5</v>
      </c>
      <c r="K26" s="26">
        <f t="shared" si="0"/>
        <v>3211.28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68996.5</v>
      </c>
      <c r="F27" s="29">
        <f t="shared" ref="F27:I27" si="1">SUM(F12:F25)</f>
        <v>0</v>
      </c>
      <c r="G27" s="29">
        <f>SUM(G12:G26)</f>
        <v>6003.9099999999989</v>
      </c>
      <c r="H27" s="29">
        <f t="shared" si="1"/>
        <v>0</v>
      </c>
      <c r="I27" s="41">
        <f t="shared" si="1"/>
        <v>21.45</v>
      </c>
      <c r="J27" s="29">
        <f>SUM(J12:J26)</f>
        <v>3449.45</v>
      </c>
      <c r="K27" s="29">
        <f>SUM(K12:K26)</f>
        <v>66463.490000000005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opLeftCell="A7" zoomScale="91" zoomScaleNormal="91" workbookViewId="0">
      <selection activeCell="L30" sqref="L30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140625" customWidth="1"/>
    <col min="7" max="7" width="14.42578125" customWidth="1"/>
    <col min="8" max="9" width="13" customWidth="1"/>
    <col min="10" max="10" width="12.5703125" customWidth="1"/>
    <col min="11" max="11" width="15.140625" customWidth="1"/>
    <col min="12" max="12" width="15.5703125" customWidth="1"/>
    <col min="13" max="13" width="46.28515625" customWidth="1"/>
  </cols>
  <sheetData>
    <row r="2" spans="1:13" ht="25.5" x14ac:dyDescent="0.4">
      <c r="B2" s="30" t="s">
        <v>54</v>
      </c>
      <c r="C2" s="30"/>
      <c r="D2" s="30"/>
      <c r="E2" s="30"/>
      <c r="F2" s="30"/>
      <c r="G2" s="30"/>
      <c r="H2" s="31"/>
      <c r="I2" s="31"/>
      <c r="J2" s="31"/>
      <c r="K2" s="31"/>
      <c r="L2" s="31"/>
    </row>
    <row r="3" spans="1:13" ht="25.5" x14ac:dyDescent="0.4">
      <c r="B3" s="30"/>
      <c r="C3" s="30"/>
      <c r="D3" s="30"/>
      <c r="E3" s="30"/>
      <c r="F3" s="30"/>
      <c r="G3" s="30"/>
      <c r="H3" s="31"/>
      <c r="I3" s="31"/>
      <c r="J3" s="31"/>
      <c r="K3" s="31"/>
      <c r="L3" s="31"/>
    </row>
    <row r="4" spans="1:13" ht="26.25" x14ac:dyDescent="0.4">
      <c r="B4" s="3"/>
      <c r="C4" s="3"/>
      <c r="D4" s="3"/>
      <c r="E4" s="3"/>
      <c r="F4" s="3"/>
      <c r="G4" s="3"/>
    </row>
    <row r="6" spans="1:13" ht="21" x14ac:dyDescent="0.35">
      <c r="B6" s="4" t="s">
        <v>0</v>
      </c>
      <c r="C6" s="4"/>
      <c r="M6" s="5" t="s">
        <v>1</v>
      </c>
    </row>
    <row r="9" spans="1:13" ht="18.75" x14ac:dyDescent="0.3">
      <c r="A9" s="47" t="s">
        <v>124</v>
      </c>
      <c r="B9" s="47"/>
      <c r="C9" s="5"/>
    </row>
    <row r="10" spans="1:13" ht="18.75" x14ac:dyDescent="0.3">
      <c r="A10" s="5"/>
    </row>
    <row r="11" spans="1:13" ht="31.5" customHeight="1" x14ac:dyDescent="0.25">
      <c r="A11" s="45" t="s">
        <v>2</v>
      </c>
      <c r="B11" s="33" t="s">
        <v>3</v>
      </c>
      <c r="C11" s="33" t="s">
        <v>4</v>
      </c>
      <c r="D11" s="45" t="s">
        <v>72</v>
      </c>
      <c r="E11" s="44" t="s">
        <v>6</v>
      </c>
      <c r="F11" s="44" t="s">
        <v>128</v>
      </c>
      <c r="G11" s="44" t="s">
        <v>129</v>
      </c>
      <c r="H11" s="33" t="s">
        <v>8</v>
      </c>
      <c r="I11" s="45" t="s">
        <v>127</v>
      </c>
      <c r="J11" s="45" t="s">
        <v>9</v>
      </c>
      <c r="K11" s="45" t="s">
        <v>73</v>
      </c>
      <c r="L11" s="45" t="s">
        <v>11</v>
      </c>
      <c r="M11" s="42" t="s">
        <v>12</v>
      </c>
    </row>
    <row r="12" spans="1:13" ht="21.75" customHeight="1" x14ac:dyDescent="0.25">
      <c r="A12" s="39" t="s">
        <v>55</v>
      </c>
      <c r="B12" s="49" t="s">
        <v>60</v>
      </c>
      <c r="C12" s="12" t="s">
        <v>50</v>
      </c>
      <c r="D12" s="72">
        <f>E12/15</f>
        <v>672.6</v>
      </c>
      <c r="E12" s="26">
        <v>10089</v>
      </c>
      <c r="F12" s="26">
        <f>D12*5</f>
        <v>3363</v>
      </c>
      <c r="G12" s="26">
        <f>D12*10</f>
        <v>6726</v>
      </c>
      <c r="H12" s="27">
        <v>1516.84</v>
      </c>
      <c r="I12" s="26">
        <v>504.45</v>
      </c>
      <c r="J12" s="12"/>
      <c r="K12" s="26">
        <f>D12*10*0.25</f>
        <v>1681.5</v>
      </c>
      <c r="L12" s="26">
        <f>F12+G12-H12+I12+K12</f>
        <v>10758.11</v>
      </c>
      <c r="M12" s="43"/>
    </row>
    <row r="13" spans="1:13" ht="21" customHeight="1" x14ac:dyDescent="0.25">
      <c r="A13" s="12" t="s">
        <v>13</v>
      </c>
      <c r="B13" s="49" t="s">
        <v>28</v>
      </c>
      <c r="C13" s="12" t="s">
        <v>48</v>
      </c>
      <c r="D13" s="72">
        <f t="shared" ref="D13:D26" si="0">E13/15</f>
        <v>342.06666666666666</v>
      </c>
      <c r="E13" s="26">
        <v>5131</v>
      </c>
      <c r="F13" s="26">
        <f t="shared" ref="F13:F26" si="1">D13*5</f>
        <v>1710.3333333333333</v>
      </c>
      <c r="G13" s="26">
        <f t="shared" ref="G13:G26" si="2">D13*10</f>
        <v>3420.6666666666665</v>
      </c>
      <c r="H13" s="27">
        <v>485.06</v>
      </c>
      <c r="I13" s="26">
        <v>257</v>
      </c>
      <c r="J13" s="12"/>
      <c r="K13" s="26">
        <f t="shared" ref="K13:K26" si="3">D13*10*0.25</f>
        <v>855.16666666666663</v>
      </c>
      <c r="L13" s="26">
        <f t="shared" ref="L13:L26" si="4">F13+G13-H13+I13+K13</f>
        <v>5758.1066666666666</v>
      </c>
      <c r="M13" s="43"/>
    </row>
    <row r="14" spans="1:13" ht="21" customHeight="1" x14ac:dyDescent="0.25">
      <c r="A14" s="12" t="s">
        <v>14</v>
      </c>
      <c r="B14" s="49" t="s">
        <v>34</v>
      </c>
      <c r="C14" s="12" t="s">
        <v>48</v>
      </c>
      <c r="D14" s="72">
        <f t="shared" si="0"/>
        <v>342.06666666666666</v>
      </c>
      <c r="E14" s="26">
        <v>5131</v>
      </c>
      <c r="F14" s="26">
        <f t="shared" si="1"/>
        <v>1710.3333333333333</v>
      </c>
      <c r="G14" s="26">
        <f t="shared" si="2"/>
        <v>3420.6666666666665</v>
      </c>
      <c r="H14" s="27">
        <v>485.06</v>
      </c>
      <c r="I14" s="26">
        <v>257</v>
      </c>
      <c r="J14" s="12"/>
      <c r="K14" s="26">
        <f t="shared" si="3"/>
        <v>855.16666666666663</v>
      </c>
      <c r="L14" s="26">
        <f t="shared" si="4"/>
        <v>5758.1066666666666</v>
      </c>
      <c r="M14" s="43"/>
    </row>
    <row r="15" spans="1:13" ht="21" customHeight="1" x14ac:dyDescent="0.25">
      <c r="A15" s="12" t="s">
        <v>15</v>
      </c>
      <c r="B15" s="49" t="s">
        <v>35</v>
      </c>
      <c r="C15" s="12" t="s">
        <v>22</v>
      </c>
      <c r="D15" s="72">
        <f t="shared" si="0"/>
        <v>356.66666666666669</v>
      </c>
      <c r="E15" s="26">
        <v>5350</v>
      </c>
      <c r="F15" s="26">
        <f t="shared" si="1"/>
        <v>1783.3333333333335</v>
      </c>
      <c r="G15" s="26">
        <f t="shared" si="2"/>
        <v>3566.666666666667</v>
      </c>
      <c r="H15" s="27">
        <v>524.30999999999995</v>
      </c>
      <c r="I15" s="26">
        <v>267</v>
      </c>
      <c r="J15" s="12"/>
      <c r="K15" s="26">
        <f t="shared" si="3"/>
        <v>891.66666666666674</v>
      </c>
      <c r="L15" s="26">
        <f t="shared" si="4"/>
        <v>5984.3566666666675</v>
      </c>
      <c r="M15" s="43"/>
    </row>
    <row r="16" spans="1:13" ht="22.5" customHeight="1" x14ac:dyDescent="0.25">
      <c r="A16" s="12" t="s">
        <v>16</v>
      </c>
      <c r="B16" s="49" t="s">
        <v>33</v>
      </c>
      <c r="C16" s="12" t="s">
        <v>23</v>
      </c>
      <c r="D16" s="72">
        <f t="shared" si="0"/>
        <v>342.06666666666666</v>
      </c>
      <c r="E16" s="26">
        <v>5131</v>
      </c>
      <c r="F16" s="26">
        <f t="shared" si="1"/>
        <v>1710.3333333333333</v>
      </c>
      <c r="G16" s="26">
        <f t="shared" si="2"/>
        <v>3420.6666666666665</v>
      </c>
      <c r="H16" s="27">
        <v>485.06</v>
      </c>
      <c r="I16" s="26">
        <v>257</v>
      </c>
      <c r="J16" s="12"/>
      <c r="K16" s="26">
        <f t="shared" si="3"/>
        <v>855.16666666666663</v>
      </c>
      <c r="L16" s="26">
        <f t="shared" si="4"/>
        <v>5758.1066666666666</v>
      </c>
      <c r="M16" s="43"/>
    </row>
    <row r="17" spans="1:13" ht="22.5" customHeight="1" x14ac:dyDescent="0.25">
      <c r="A17" s="12" t="s">
        <v>17</v>
      </c>
      <c r="B17" s="49" t="s">
        <v>29</v>
      </c>
      <c r="C17" s="12" t="s">
        <v>23</v>
      </c>
      <c r="D17" s="72">
        <f t="shared" si="0"/>
        <v>334.73333333333335</v>
      </c>
      <c r="E17" s="26">
        <v>5021</v>
      </c>
      <c r="F17" s="26">
        <f t="shared" si="1"/>
        <v>1673.6666666666667</v>
      </c>
      <c r="G17" s="26">
        <f t="shared" si="2"/>
        <v>3347.3333333333335</v>
      </c>
      <c r="H17" s="27">
        <v>465.35</v>
      </c>
      <c r="I17" s="26">
        <v>251</v>
      </c>
      <c r="J17" s="12"/>
      <c r="K17" s="26">
        <f t="shared" si="3"/>
        <v>836.83333333333337</v>
      </c>
      <c r="L17" s="26">
        <f t="shared" si="4"/>
        <v>5643.4833333333327</v>
      </c>
      <c r="M17" s="43"/>
    </row>
    <row r="18" spans="1:13" ht="22.5" customHeight="1" x14ac:dyDescent="0.25">
      <c r="A18" s="12" t="s">
        <v>18</v>
      </c>
      <c r="B18" s="49" t="s">
        <v>49</v>
      </c>
      <c r="C18" s="12" t="s">
        <v>24</v>
      </c>
      <c r="D18" s="72">
        <f t="shared" si="0"/>
        <v>282.73333333333335</v>
      </c>
      <c r="E18" s="26">
        <v>4241</v>
      </c>
      <c r="F18" s="26">
        <f t="shared" si="1"/>
        <v>1413.6666666666667</v>
      </c>
      <c r="G18" s="26">
        <f t="shared" si="2"/>
        <v>2827.3333333333335</v>
      </c>
      <c r="H18" s="27">
        <v>340.02</v>
      </c>
      <c r="I18" s="26">
        <v>212</v>
      </c>
      <c r="J18" s="12"/>
      <c r="K18" s="26">
        <f t="shared" si="3"/>
        <v>706.83333333333337</v>
      </c>
      <c r="L18" s="26">
        <f t="shared" si="4"/>
        <v>4819.8133333333326</v>
      </c>
      <c r="M18" s="43"/>
    </row>
    <row r="19" spans="1:13" ht="21" customHeight="1" x14ac:dyDescent="0.25">
      <c r="A19" s="12" t="s">
        <v>19</v>
      </c>
      <c r="B19" s="49" t="s">
        <v>31</v>
      </c>
      <c r="C19" s="12" t="s">
        <v>25</v>
      </c>
      <c r="D19" s="72">
        <f t="shared" si="0"/>
        <v>248.26666666666668</v>
      </c>
      <c r="E19" s="26">
        <v>3724</v>
      </c>
      <c r="F19" s="26">
        <f t="shared" si="1"/>
        <v>1241.3333333333335</v>
      </c>
      <c r="G19" s="26">
        <f t="shared" si="2"/>
        <v>2482.666666666667</v>
      </c>
      <c r="H19" s="27">
        <v>283.77</v>
      </c>
      <c r="I19" s="26">
        <v>186</v>
      </c>
      <c r="J19" s="12"/>
      <c r="K19" s="26">
        <f t="shared" si="3"/>
        <v>620.66666666666674</v>
      </c>
      <c r="L19" s="26">
        <f t="shared" si="4"/>
        <v>4246.8966666666674</v>
      </c>
      <c r="M19" s="43"/>
    </row>
    <row r="20" spans="1:13" ht="22.5" customHeight="1" x14ac:dyDescent="0.25">
      <c r="A20" s="12" t="s">
        <v>20</v>
      </c>
      <c r="B20" s="49" t="s">
        <v>32</v>
      </c>
      <c r="C20" s="12" t="s">
        <v>25</v>
      </c>
      <c r="D20" s="72">
        <f t="shared" si="0"/>
        <v>334.73333333333335</v>
      </c>
      <c r="E20" s="26">
        <v>5021</v>
      </c>
      <c r="F20" s="26">
        <f t="shared" si="1"/>
        <v>1673.6666666666667</v>
      </c>
      <c r="G20" s="26">
        <f t="shared" si="2"/>
        <v>3347.3333333333335</v>
      </c>
      <c r="H20" s="27">
        <v>465.35</v>
      </c>
      <c r="I20" s="26">
        <v>251</v>
      </c>
      <c r="J20" s="12"/>
      <c r="K20" s="26">
        <f t="shared" si="3"/>
        <v>836.83333333333337</v>
      </c>
      <c r="L20" s="26">
        <f t="shared" si="4"/>
        <v>5643.4833333333327</v>
      </c>
      <c r="M20" s="43"/>
    </row>
    <row r="21" spans="1:13" ht="21.75" customHeight="1" x14ac:dyDescent="0.25">
      <c r="A21" s="12" t="s">
        <v>21</v>
      </c>
      <c r="B21" s="49" t="s">
        <v>30</v>
      </c>
      <c r="C21" s="12" t="s">
        <v>26</v>
      </c>
      <c r="D21" s="72">
        <f t="shared" si="0"/>
        <v>231.66666666666666</v>
      </c>
      <c r="E21" s="26">
        <v>3475</v>
      </c>
      <c r="F21" s="26">
        <f t="shared" si="1"/>
        <v>1158.3333333333333</v>
      </c>
      <c r="G21" s="26">
        <f t="shared" si="2"/>
        <v>2316.6666666666665</v>
      </c>
      <c r="H21" s="27">
        <v>131.58000000000001</v>
      </c>
      <c r="I21" s="26">
        <v>174</v>
      </c>
      <c r="J21" s="28"/>
      <c r="K21" s="26">
        <f t="shared" si="3"/>
        <v>579.16666666666663</v>
      </c>
      <c r="L21" s="26">
        <f t="shared" si="4"/>
        <v>4096.586666666667</v>
      </c>
      <c r="M21" s="43"/>
    </row>
    <row r="22" spans="1:13" ht="21" customHeight="1" x14ac:dyDescent="0.25">
      <c r="A22" s="12" t="s">
        <v>36</v>
      </c>
      <c r="B22" s="49" t="s">
        <v>46</v>
      </c>
      <c r="C22" s="12" t="s">
        <v>37</v>
      </c>
      <c r="D22" s="72">
        <f t="shared" si="0"/>
        <v>272.26666666666665</v>
      </c>
      <c r="E22" s="16">
        <v>4084</v>
      </c>
      <c r="F22" s="26">
        <f t="shared" si="1"/>
        <v>1361.3333333333333</v>
      </c>
      <c r="G22" s="26">
        <f t="shared" si="2"/>
        <v>2722.6666666666665</v>
      </c>
      <c r="H22" s="17">
        <v>322.94</v>
      </c>
      <c r="I22" s="16">
        <v>204</v>
      </c>
      <c r="J22" s="15"/>
      <c r="K22" s="26">
        <f t="shared" si="3"/>
        <v>680.66666666666663</v>
      </c>
      <c r="L22" s="26">
        <f t="shared" si="4"/>
        <v>4645.7266666666665</v>
      </c>
      <c r="M22" s="43"/>
    </row>
    <row r="23" spans="1:13" ht="21" customHeight="1" x14ac:dyDescent="0.25">
      <c r="A23" s="12" t="s">
        <v>40</v>
      </c>
      <c r="B23" s="49" t="s">
        <v>44</v>
      </c>
      <c r="C23" s="12" t="s">
        <v>41</v>
      </c>
      <c r="D23" s="72">
        <f t="shared" si="0"/>
        <v>157.93333333333334</v>
      </c>
      <c r="E23" s="16">
        <v>2369</v>
      </c>
      <c r="F23" s="26">
        <f t="shared" si="1"/>
        <v>789.66666666666674</v>
      </c>
      <c r="G23" s="26">
        <f t="shared" si="2"/>
        <v>1579.3333333333335</v>
      </c>
      <c r="H23" s="17"/>
      <c r="I23" s="16">
        <v>118</v>
      </c>
      <c r="J23" s="15">
        <v>21.45</v>
      </c>
      <c r="K23" s="26">
        <f t="shared" si="3"/>
        <v>394.83333333333337</v>
      </c>
      <c r="L23" s="26">
        <f>F23+G23-H23+I23+J23+K23</f>
        <v>2903.2833333333333</v>
      </c>
      <c r="M23" s="43"/>
    </row>
    <row r="24" spans="1:13" ht="21" customHeight="1" x14ac:dyDescent="0.25">
      <c r="A24" s="12" t="s">
        <v>62</v>
      </c>
      <c r="B24" s="49" t="s">
        <v>64</v>
      </c>
      <c r="C24" s="12" t="s">
        <v>37</v>
      </c>
      <c r="D24" s="72">
        <f t="shared" si="0"/>
        <v>259.3</v>
      </c>
      <c r="E24" s="16">
        <v>3889.5</v>
      </c>
      <c r="F24" s="26">
        <f t="shared" si="1"/>
        <v>1296.5</v>
      </c>
      <c r="G24" s="26">
        <f t="shared" si="2"/>
        <v>2593</v>
      </c>
      <c r="H24" s="17">
        <v>301.77999999999997</v>
      </c>
      <c r="I24" s="16">
        <v>194</v>
      </c>
      <c r="J24" s="16"/>
      <c r="K24" s="26">
        <f t="shared" si="3"/>
        <v>648.25</v>
      </c>
      <c r="L24" s="26">
        <f t="shared" si="4"/>
        <v>4429.97</v>
      </c>
      <c r="M24" s="43"/>
    </row>
    <row r="25" spans="1:13" ht="21" customHeight="1" x14ac:dyDescent="0.25">
      <c r="A25" s="12" t="s">
        <v>51</v>
      </c>
      <c r="B25" s="49" t="s">
        <v>52</v>
      </c>
      <c r="C25" s="12" t="s">
        <v>53</v>
      </c>
      <c r="D25" s="72">
        <f t="shared" si="0"/>
        <v>212.66666666666666</v>
      </c>
      <c r="E25" s="24">
        <v>3190</v>
      </c>
      <c r="F25" s="26">
        <f t="shared" si="1"/>
        <v>1063.3333333333333</v>
      </c>
      <c r="G25" s="26">
        <f t="shared" si="2"/>
        <v>2126.6666666666665</v>
      </c>
      <c r="H25" s="25">
        <v>100.57</v>
      </c>
      <c r="I25" s="24">
        <v>159.5</v>
      </c>
      <c r="J25" s="15"/>
      <c r="K25" s="26">
        <f t="shared" si="3"/>
        <v>531.66666666666663</v>
      </c>
      <c r="L25" s="26">
        <f t="shared" si="4"/>
        <v>3780.5966666666664</v>
      </c>
      <c r="M25" s="43"/>
    </row>
    <row r="26" spans="1:13" ht="21" customHeight="1" x14ac:dyDescent="0.25">
      <c r="A26" s="12" t="s">
        <v>93</v>
      </c>
      <c r="B26" s="49" t="s">
        <v>92</v>
      </c>
      <c r="C26" s="12" t="s">
        <v>23</v>
      </c>
      <c r="D26" s="72">
        <f t="shared" si="0"/>
        <v>210</v>
      </c>
      <c r="E26" s="24">
        <v>3150</v>
      </c>
      <c r="F26" s="26">
        <f t="shared" si="1"/>
        <v>1050</v>
      </c>
      <c r="G26" s="26">
        <f t="shared" si="2"/>
        <v>2100</v>
      </c>
      <c r="H26" s="25">
        <v>96.22</v>
      </c>
      <c r="I26" s="24">
        <v>157.5</v>
      </c>
      <c r="J26" s="15"/>
      <c r="K26" s="26">
        <f t="shared" si="3"/>
        <v>525</v>
      </c>
      <c r="L26" s="26">
        <f t="shared" si="4"/>
        <v>3736.28</v>
      </c>
      <c r="M26" s="43"/>
    </row>
    <row r="27" spans="1:13" ht="22.5" customHeight="1" x14ac:dyDescent="0.25">
      <c r="A27" s="20"/>
      <c r="B27" s="20"/>
      <c r="C27" s="20"/>
      <c r="D27" s="50" t="s">
        <v>27</v>
      </c>
      <c r="E27" s="29">
        <f t="shared" ref="E27:K27" si="5">SUM(E12:E26)</f>
        <v>68996.5</v>
      </c>
      <c r="F27" s="29">
        <f t="shared" si="5"/>
        <v>22998.833333333332</v>
      </c>
      <c r="G27" s="29">
        <f t="shared" si="5"/>
        <v>45997.666666666664</v>
      </c>
      <c r="H27" s="29">
        <f t="shared" si="5"/>
        <v>6003.9099999999989</v>
      </c>
      <c r="I27" s="29">
        <f t="shared" si="5"/>
        <v>3449.45</v>
      </c>
      <c r="J27" s="41">
        <f t="shared" si="5"/>
        <v>21.45</v>
      </c>
      <c r="K27" s="29">
        <f t="shared" si="5"/>
        <v>11499.416666666666</v>
      </c>
      <c r="L27" s="29">
        <f>SUM(L12:L26)</f>
        <v>77962.906666666662</v>
      </c>
      <c r="M27" s="46"/>
    </row>
    <row r="28" spans="1:13" ht="18" customHeight="1" x14ac:dyDescent="0.25">
      <c r="A28" s="20"/>
      <c r="B28" s="19"/>
      <c r="C28" s="20"/>
      <c r="D28" s="21"/>
      <c r="E28" s="22"/>
      <c r="F28" s="22"/>
      <c r="G28" s="22"/>
      <c r="H28" s="23"/>
      <c r="I28" s="23"/>
      <c r="J28" s="22"/>
      <c r="K28" s="22"/>
      <c r="L28" s="22"/>
      <c r="M28" s="18"/>
    </row>
    <row r="29" spans="1:13" x14ac:dyDescent="0.25">
      <c r="A29" s="20"/>
    </row>
    <row r="30" spans="1:13" x14ac:dyDescent="0.25">
      <c r="C30" s="11"/>
      <c r="D30" s="10" t="s">
        <v>56</v>
      </c>
      <c r="E30" s="10"/>
      <c r="F30" s="10"/>
      <c r="G30" s="10"/>
      <c r="H30" s="37"/>
      <c r="I30" s="37"/>
    </row>
    <row r="31" spans="1:13" x14ac:dyDescent="0.25">
      <c r="C31" s="11"/>
      <c r="D31" s="10"/>
      <c r="E31" s="10"/>
      <c r="F31" s="10"/>
      <c r="G31" s="10"/>
      <c r="H31" s="37"/>
      <c r="I31" s="37"/>
    </row>
    <row r="32" spans="1:13" x14ac:dyDescent="0.25">
      <c r="C32" s="11"/>
      <c r="D32" s="10"/>
      <c r="E32" s="10"/>
      <c r="F32" s="10"/>
      <c r="G32" s="10"/>
    </row>
    <row r="33" spans="2:10" x14ac:dyDescent="0.25">
      <c r="C33" s="11"/>
      <c r="D33" s="10" t="s">
        <v>47</v>
      </c>
      <c r="E33" s="35" t="s">
        <v>57</v>
      </c>
      <c r="F33" s="35"/>
      <c r="G33" s="35"/>
      <c r="H33" s="36"/>
      <c r="I33" s="36"/>
    </row>
    <row r="34" spans="2:10" ht="18.75" x14ac:dyDescent="0.3">
      <c r="C34" s="2"/>
      <c r="D34" s="2"/>
      <c r="E34" s="2"/>
      <c r="F34" s="2"/>
    </row>
    <row r="35" spans="2:10" x14ac:dyDescent="0.25">
      <c r="B35" s="40"/>
      <c r="C35" s="40"/>
      <c r="D35" s="40"/>
      <c r="E35" s="40"/>
      <c r="F35" s="40"/>
      <c r="G35" s="40"/>
      <c r="H35" s="40"/>
      <c r="I35" s="40"/>
      <c r="J35" s="40"/>
    </row>
    <row r="36" spans="2:10" x14ac:dyDescent="0.25">
      <c r="B36" s="40"/>
      <c r="C36" s="40"/>
      <c r="D36" s="40"/>
      <c r="E36" s="40"/>
      <c r="F36" s="40"/>
      <c r="G36" s="40"/>
      <c r="H36" s="40"/>
      <c r="I36" s="40"/>
      <c r="J36" s="40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7" zoomScale="91" zoomScaleNormal="91" workbookViewId="0">
      <selection activeCell="H9" sqref="H9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125</v>
      </c>
      <c r="C6" s="4"/>
      <c r="L6" s="5" t="s">
        <v>1</v>
      </c>
    </row>
    <row r="9" spans="1:12" ht="18.75" x14ac:dyDescent="0.3">
      <c r="A9" s="47"/>
      <c r="B9" s="47"/>
      <c r="C9" s="5"/>
    </row>
    <row r="10" spans="1:12" ht="18.75" x14ac:dyDescent="0.3">
      <c r="A10" s="5"/>
    </row>
    <row r="11" spans="1:12" ht="31.5" customHeight="1" x14ac:dyDescent="0.25">
      <c r="A11" s="45" t="s">
        <v>2</v>
      </c>
      <c r="B11" s="33" t="s">
        <v>3</v>
      </c>
      <c r="C11" s="33" t="s">
        <v>4</v>
      </c>
      <c r="D11" s="33" t="s">
        <v>75</v>
      </c>
      <c r="E11" s="44" t="s">
        <v>98</v>
      </c>
      <c r="F11" s="44" t="s">
        <v>126</v>
      </c>
      <c r="G11" s="33" t="s">
        <v>8</v>
      </c>
      <c r="H11" s="45" t="s">
        <v>66</v>
      </c>
      <c r="I11" s="45" t="s">
        <v>9</v>
      </c>
      <c r="J11" s="45" t="s">
        <v>10</v>
      </c>
      <c r="K11" s="45" t="s">
        <v>11</v>
      </c>
      <c r="L11" s="42" t="s">
        <v>12</v>
      </c>
    </row>
    <row r="12" spans="1:12" ht="21.75" customHeight="1" x14ac:dyDescent="0.25">
      <c r="A12" s="39" t="s">
        <v>55</v>
      </c>
      <c r="B12" s="49" t="s">
        <v>60</v>
      </c>
      <c r="C12" s="12" t="s">
        <v>50</v>
      </c>
      <c r="D12" s="14"/>
      <c r="E12" s="26">
        <v>27611</v>
      </c>
      <c r="F12" s="26"/>
      <c r="G12" s="27"/>
      <c r="H12" s="27"/>
      <c r="I12" s="12"/>
      <c r="J12" s="26"/>
      <c r="K12" s="26">
        <f>E12-F12-G12-H12+I12+J12</f>
        <v>27611</v>
      </c>
      <c r="L12" s="43"/>
    </row>
    <row r="13" spans="1:12" ht="21" customHeight="1" x14ac:dyDescent="0.25">
      <c r="A13" s="12" t="s">
        <v>13</v>
      </c>
      <c r="B13" s="49" t="s">
        <v>28</v>
      </c>
      <c r="C13" s="12" t="s">
        <v>48</v>
      </c>
      <c r="D13" s="14"/>
      <c r="E13" s="26">
        <v>17104</v>
      </c>
      <c r="F13" s="26"/>
      <c r="G13" s="27"/>
      <c r="H13" s="27"/>
      <c r="I13" s="12"/>
      <c r="J13" s="26"/>
      <c r="K13" s="26">
        <f t="shared" ref="K13:K26" si="0">E13-F13-G13-H13+I13+J13</f>
        <v>17104</v>
      </c>
      <c r="L13" s="43"/>
    </row>
    <row r="14" spans="1:12" ht="21" customHeight="1" x14ac:dyDescent="0.25">
      <c r="A14" s="12" t="s">
        <v>14</v>
      </c>
      <c r="B14" s="49" t="s">
        <v>34</v>
      </c>
      <c r="C14" s="12" t="s">
        <v>48</v>
      </c>
      <c r="D14" s="14"/>
      <c r="E14" s="26">
        <v>17104</v>
      </c>
      <c r="F14" s="26"/>
      <c r="G14" s="27"/>
      <c r="H14" s="27"/>
      <c r="I14" s="12"/>
      <c r="J14" s="26"/>
      <c r="K14" s="26">
        <f t="shared" si="0"/>
        <v>17104</v>
      </c>
      <c r="L14" s="43"/>
    </row>
    <row r="15" spans="1:12" ht="21" customHeight="1" x14ac:dyDescent="0.25">
      <c r="A15" s="12" t="s">
        <v>15</v>
      </c>
      <c r="B15" s="49" t="s">
        <v>35</v>
      </c>
      <c r="C15" s="12" t="s">
        <v>22</v>
      </c>
      <c r="D15" s="14"/>
      <c r="E15" s="26">
        <v>17833</v>
      </c>
      <c r="F15" s="26"/>
      <c r="G15" s="27"/>
      <c r="H15" s="27"/>
      <c r="I15" s="12"/>
      <c r="J15" s="26"/>
      <c r="K15" s="26">
        <f t="shared" si="0"/>
        <v>17833</v>
      </c>
      <c r="L15" s="43"/>
    </row>
    <row r="16" spans="1:12" ht="22.5" customHeight="1" x14ac:dyDescent="0.25">
      <c r="A16" s="12" t="s">
        <v>16</v>
      </c>
      <c r="B16" s="49" t="s">
        <v>33</v>
      </c>
      <c r="C16" s="12" t="s">
        <v>23</v>
      </c>
      <c r="D16" s="14"/>
      <c r="E16" s="26">
        <v>17104</v>
      </c>
      <c r="F16" s="26"/>
      <c r="G16" s="27"/>
      <c r="H16" s="17"/>
      <c r="I16" s="12"/>
      <c r="J16" s="26"/>
      <c r="K16" s="26">
        <f t="shared" si="0"/>
        <v>17104</v>
      </c>
      <c r="L16" s="43"/>
    </row>
    <row r="17" spans="1:12" ht="22.5" customHeight="1" x14ac:dyDescent="0.25">
      <c r="A17" s="12" t="s">
        <v>17</v>
      </c>
      <c r="B17" s="49" t="s">
        <v>29</v>
      </c>
      <c r="C17" s="12" t="s">
        <v>23</v>
      </c>
      <c r="D17" s="14"/>
      <c r="E17" s="26">
        <v>16737</v>
      </c>
      <c r="F17" s="26"/>
      <c r="G17" s="27"/>
      <c r="H17" s="27"/>
      <c r="I17" s="12"/>
      <c r="J17" s="26"/>
      <c r="K17" s="26">
        <f t="shared" si="0"/>
        <v>16737</v>
      </c>
      <c r="L17" s="43"/>
    </row>
    <row r="18" spans="1:12" ht="22.5" customHeight="1" x14ac:dyDescent="0.25">
      <c r="A18" s="12" t="s">
        <v>18</v>
      </c>
      <c r="B18" s="49" t="s">
        <v>49</v>
      </c>
      <c r="C18" s="12" t="s">
        <v>24</v>
      </c>
      <c r="D18" s="14"/>
      <c r="E18" s="26">
        <v>14137</v>
      </c>
      <c r="F18" s="26"/>
      <c r="G18" s="27"/>
      <c r="H18" s="27"/>
      <c r="I18" s="12"/>
      <c r="J18" s="26"/>
      <c r="K18" s="26">
        <f t="shared" si="0"/>
        <v>14137</v>
      </c>
      <c r="L18" s="43"/>
    </row>
    <row r="19" spans="1:12" ht="21" customHeight="1" x14ac:dyDescent="0.25">
      <c r="A19" s="12" t="s">
        <v>19</v>
      </c>
      <c r="B19" s="49" t="s">
        <v>31</v>
      </c>
      <c r="C19" s="12" t="s">
        <v>25</v>
      </c>
      <c r="D19" s="14"/>
      <c r="E19" s="26">
        <v>12414</v>
      </c>
      <c r="F19" s="26"/>
      <c r="G19" s="27"/>
      <c r="H19" s="27"/>
      <c r="I19" s="12"/>
      <c r="J19" s="26"/>
      <c r="K19" s="26">
        <f t="shared" si="0"/>
        <v>12414</v>
      </c>
      <c r="L19" s="43"/>
    </row>
    <row r="20" spans="1:12" ht="22.5" customHeight="1" x14ac:dyDescent="0.25">
      <c r="A20" s="12" t="s">
        <v>20</v>
      </c>
      <c r="B20" s="49" t="s">
        <v>32</v>
      </c>
      <c r="C20" s="12" t="s">
        <v>25</v>
      </c>
      <c r="D20" s="14"/>
      <c r="E20" s="26">
        <v>16737</v>
      </c>
      <c r="F20" s="26"/>
      <c r="G20" s="27"/>
      <c r="H20" s="27"/>
      <c r="I20" s="12"/>
      <c r="J20" s="26"/>
      <c r="K20" s="26">
        <f t="shared" si="0"/>
        <v>16737</v>
      </c>
      <c r="L20" s="43"/>
    </row>
    <row r="21" spans="1:12" ht="21.75" customHeight="1" x14ac:dyDescent="0.25">
      <c r="A21" s="12" t="s">
        <v>21</v>
      </c>
      <c r="B21" s="49" t="s">
        <v>30</v>
      </c>
      <c r="C21" s="12" t="s">
        <v>26</v>
      </c>
      <c r="D21" s="14"/>
      <c r="E21" s="26">
        <v>11584</v>
      </c>
      <c r="F21" s="26"/>
      <c r="G21" s="27"/>
      <c r="H21" s="27"/>
      <c r="I21" s="28"/>
      <c r="J21" s="26"/>
      <c r="K21" s="26">
        <f t="shared" si="0"/>
        <v>11584</v>
      </c>
      <c r="L21" s="43"/>
    </row>
    <row r="22" spans="1:12" ht="21" customHeight="1" x14ac:dyDescent="0.25">
      <c r="A22" s="12" t="s">
        <v>36</v>
      </c>
      <c r="B22" s="49" t="s">
        <v>46</v>
      </c>
      <c r="C22" s="12" t="s">
        <v>37</v>
      </c>
      <c r="D22" s="14"/>
      <c r="E22" s="16">
        <v>13614</v>
      </c>
      <c r="F22" s="26"/>
      <c r="G22" s="17"/>
      <c r="H22" s="17"/>
      <c r="I22" s="15"/>
      <c r="J22" s="16"/>
      <c r="K22" s="26">
        <f t="shared" si="0"/>
        <v>13614</v>
      </c>
      <c r="L22" s="43"/>
    </row>
    <row r="23" spans="1:12" ht="21" customHeight="1" x14ac:dyDescent="0.25">
      <c r="A23" s="12" t="s">
        <v>40</v>
      </c>
      <c r="B23" s="49" t="s">
        <v>44</v>
      </c>
      <c r="C23" s="12" t="s">
        <v>41</v>
      </c>
      <c r="D23" s="14"/>
      <c r="E23" s="16">
        <v>7897</v>
      </c>
      <c r="F23" s="26"/>
      <c r="G23" s="17"/>
      <c r="H23" s="17"/>
      <c r="I23" s="15"/>
      <c r="J23" s="16"/>
      <c r="K23" s="26">
        <f t="shared" si="0"/>
        <v>7897</v>
      </c>
      <c r="L23" s="43"/>
    </row>
    <row r="24" spans="1:12" ht="21" customHeight="1" x14ac:dyDescent="0.25">
      <c r="A24" s="12" t="s">
        <v>62</v>
      </c>
      <c r="B24" s="49" t="s">
        <v>64</v>
      </c>
      <c r="C24" s="12" t="s">
        <v>37</v>
      </c>
      <c r="D24" s="14"/>
      <c r="E24" s="16">
        <v>12965</v>
      </c>
      <c r="F24" s="26"/>
      <c r="G24" s="17"/>
      <c r="H24" s="17"/>
      <c r="I24" s="16"/>
      <c r="J24" s="16"/>
      <c r="K24" s="26">
        <f t="shared" si="0"/>
        <v>12965</v>
      </c>
      <c r="L24" s="43"/>
    </row>
    <row r="25" spans="1:12" ht="21" customHeight="1" x14ac:dyDescent="0.25">
      <c r="A25" s="12" t="s">
        <v>51</v>
      </c>
      <c r="B25" s="49" t="s">
        <v>52</v>
      </c>
      <c r="C25" s="12" t="s">
        <v>53</v>
      </c>
      <c r="D25" s="14"/>
      <c r="E25" s="24">
        <v>9745</v>
      </c>
      <c r="F25" s="26"/>
      <c r="G25" s="25"/>
      <c r="H25" s="25"/>
      <c r="I25" s="15"/>
      <c r="J25" s="24"/>
      <c r="K25" s="26">
        <f t="shared" si="0"/>
        <v>9745</v>
      </c>
      <c r="L25" s="43"/>
    </row>
    <row r="26" spans="1:12" ht="21" customHeight="1" x14ac:dyDescent="0.25">
      <c r="A26" s="12" t="s">
        <v>93</v>
      </c>
      <c r="B26" s="49" t="s">
        <v>92</v>
      </c>
      <c r="C26" s="12" t="s">
        <v>23</v>
      </c>
      <c r="D26" s="14"/>
      <c r="E26" s="24">
        <v>5345</v>
      </c>
      <c r="F26" s="26"/>
      <c r="G26" s="25"/>
      <c r="H26" s="25"/>
      <c r="I26" s="15"/>
      <c r="J26" s="24"/>
      <c r="K26" s="26">
        <f t="shared" si="0"/>
        <v>5345</v>
      </c>
      <c r="L26" s="43"/>
    </row>
    <row r="27" spans="1:12" ht="22.5" customHeight="1" x14ac:dyDescent="0.25">
      <c r="A27" s="20"/>
      <c r="B27" s="20"/>
      <c r="C27" s="20"/>
      <c r="D27" s="50" t="s">
        <v>27</v>
      </c>
      <c r="E27" s="29">
        <f>SUM(E12:E26)</f>
        <v>217931</v>
      </c>
      <c r="F27" s="29">
        <f t="shared" ref="F27:I27" si="1">SUM(F12:F25)</f>
        <v>0</v>
      </c>
      <c r="G27" s="29">
        <f>SUM(G12:G26)</f>
        <v>0</v>
      </c>
      <c r="H27" s="29">
        <f t="shared" si="1"/>
        <v>0</v>
      </c>
      <c r="I27" s="41">
        <f t="shared" si="1"/>
        <v>0</v>
      </c>
      <c r="J27" s="29">
        <f>SUM(J12:J26)</f>
        <v>0</v>
      </c>
      <c r="K27" s="29">
        <f>SUM(K12:K26)</f>
        <v>217931</v>
      </c>
      <c r="L27" s="46"/>
    </row>
    <row r="28" spans="1:12" ht="18" customHeight="1" x14ac:dyDescent="0.25">
      <c r="A28" s="20"/>
      <c r="B28" s="19"/>
      <c r="C28" s="20"/>
      <c r="D28" s="21"/>
      <c r="E28" s="22"/>
      <c r="F28" s="22"/>
      <c r="G28" s="23"/>
      <c r="H28" s="23"/>
      <c r="I28" s="22"/>
      <c r="J28" s="22"/>
      <c r="K28" s="22"/>
      <c r="L28" s="18"/>
    </row>
    <row r="29" spans="1:12" x14ac:dyDescent="0.25">
      <c r="A29" s="20"/>
    </row>
    <row r="30" spans="1:12" x14ac:dyDescent="0.25">
      <c r="C30" s="11"/>
      <c r="D30" s="10" t="s">
        <v>56</v>
      </c>
      <c r="E30" s="10"/>
      <c r="F30" s="10"/>
      <c r="G30" s="37"/>
      <c r="H30" s="37"/>
    </row>
    <row r="31" spans="1:12" x14ac:dyDescent="0.25">
      <c r="C31" s="11"/>
      <c r="D31" s="10"/>
      <c r="E31" s="10"/>
      <c r="F31" s="10"/>
      <c r="G31" s="37"/>
      <c r="H31" s="37"/>
    </row>
    <row r="32" spans="1:12" x14ac:dyDescent="0.25">
      <c r="C32" s="11"/>
      <c r="D32" s="10"/>
      <c r="E32" s="10"/>
      <c r="F32" s="10"/>
    </row>
    <row r="33" spans="2:9" x14ac:dyDescent="0.25">
      <c r="C33" s="11"/>
      <c r="D33" s="10" t="s">
        <v>47</v>
      </c>
      <c r="E33" s="35" t="s">
        <v>57</v>
      </c>
      <c r="F33" s="35"/>
      <c r="G33" s="36"/>
      <c r="H33" s="36"/>
    </row>
    <row r="34" spans="2:9" ht="18.75" x14ac:dyDescent="0.3">
      <c r="C34" s="2"/>
      <c r="D34" s="2"/>
      <c r="E34" s="2"/>
    </row>
    <row r="35" spans="2:9" x14ac:dyDescent="0.25">
      <c r="B35" s="40"/>
      <c r="C35" s="40"/>
      <c r="D35" s="40"/>
      <c r="E35" s="40"/>
      <c r="F35" s="40"/>
      <c r="G35" s="40"/>
      <c r="H35" s="40"/>
      <c r="I35" s="40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13" workbookViewId="0">
      <selection activeCell="F44" sqref="F44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5" t="s">
        <v>68</v>
      </c>
      <c r="B9" s="5"/>
      <c r="C9" s="5"/>
    </row>
    <row r="10" spans="1:12" ht="18.75" x14ac:dyDescent="0.3">
      <c r="A10" s="5"/>
    </row>
    <row r="11" spans="1:12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58</v>
      </c>
      <c r="G11" s="32" t="s">
        <v>8</v>
      </c>
      <c r="H11" s="32" t="s">
        <v>66</v>
      </c>
      <c r="I11" s="34" t="s">
        <v>9</v>
      </c>
      <c r="J11" s="34" t="s">
        <v>10</v>
      </c>
      <c r="K11" s="34" t="s">
        <v>11</v>
      </c>
      <c r="L11" s="1" t="s">
        <v>12</v>
      </c>
    </row>
    <row r="12" spans="1:12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7380</v>
      </c>
      <c r="F12" s="26"/>
      <c r="G12" s="27">
        <v>938.19</v>
      </c>
      <c r="H12" s="27"/>
      <c r="I12" s="12"/>
      <c r="J12" s="26">
        <v>369</v>
      </c>
      <c r="K12" s="26">
        <f>E12-F12-G12-H12+I12+J12</f>
        <v>6810.8099999999995</v>
      </c>
      <c r="L12" s="7"/>
    </row>
    <row r="13" spans="1:12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4887</v>
      </c>
      <c r="F13" s="26">
        <v>48.87</v>
      </c>
      <c r="G13" s="27">
        <v>442.5</v>
      </c>
      <c r="H13" s="27"/>
      <c r="I13" s="12"/>
      <c r="J13" s="26">
        <v>250</v>
      </c>
      <c r="K13" s="26">
        <f t="shared" ref="K13:K27" si="0">E13-F13-G13-H13+I13+J13</f>
        <v>4645.63</v>
      </c>
      <c r="L13" s="7"/>
    </row>
    <row r="14" spans="1:12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4887</v>
      </c>
      <c r="F14" s="26">
        <v>48.87</v>
      </c>
      <c r="G14" s="27">
        <v>442.5</v>
      </c>
      <c r="H14" s="27"/>
      <c r="I14" s="12"/>
      <c r="J14" s="26">
        <v>250</v>
      </c>
      <c r="K14" s="26">
        <f t="shared" si="0"/>
        <v>4645.63</v>
      </c>
      <c r="L14" s="7"/>
    </row>
    <row r="15" spans="1:12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5100</v>
      </c>
      <c r="F15" s="26">
        <v>51</v>
      </c>
      <c r="G15" s="27">
        <v>479.51</v>
      </c>
      <c r="H15" s="27"/>
      <c r="I15" s="12"/>
      <c r="J15" s="26">
        <v>260</v>
      </c>
      <c r="K15" s="26">
        <f t="shared" si="0"/>
        <v>4829.49</v>
      </c>
      <c r="L15" s="7"/>
    </row>
    <row r="16" spans="1:12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4887</v>
      </c>
      <c r="F16" s="26">
        <v>48.87</v>
      </c>
      <c r="G16" s="27">
        <v>442.5</v>
      </c>
      <c r="H16" s="17">
        <v>856.63</v>
      </c>
      <c r="I16" s="12"/>
      <c r="J16" s="26">
        <v>250</v>
      </c>
      <c r="K16" s="26">
        <f t="shared" si="0"/>
        <v>3789</v>
      </c>
      <c r="L16" s="7"/>
    </row>
    <row r="17" spans="1:12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4782</v>
      </c>
      <c r="F17" s="26">
        <v>47.82</v>
      </c>
      <c r="G17" s="27">
        <v>425.7</v>
      </c>
      <c r="H17" s="27"/>
      <c r="I17" s="12"/>
      <c r="J17" s="26">
        <v>244</v>
      </c>
      <c r="K17" s="26">
        <f t="shared" si="0"/>
        <v>4552.4800000000005</v>
      </c>
      <c r="L17" s="7"/>
    </row>
    <row r="18" spans="1:12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4038.75</v>
      </c>
      <c r="F18" s="26">
        <v>40.39</v>
      </c>
      <c r="G18" s="27">
        <v>318.01</v>
      </c>
      <c r="H18" s="27"/>
      <c r="I18" s="12"/>
      <c r="J18" s="26">
        <v>206</v>
      </c>
      <c r="K18" s="26">
        <f t="shared" si="0"/>
        <v>3886.3500000000004</v>
      </c>
      <c r="L18" s="7"/>
    </row>
    <row r="19" spans="1:12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3546.75</v>
      </c>
      <c r="F19" s="26">
        <v>35.47</v>
      </c>
      <c r="G19" s="27">
        <v>157.08000000000001</v>
      </c>
      <c r="H19" s="27"/>
      <c r="I19" s="12"/>
      <c r="J19" s="26">
        <v>173</v>
      </c>
      <c r="K19" s="26">
        <f t="shared" si="0"/>
        <v>3527.2000000000003</v>
      </c>
      <c r="L19" s="7"/>
    </row>
    <row r="20" spans="1:12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4782</v>
      </c>
      <c r="F20" s="26">
        <v>47.82</v>
      </c>
      <c r="G20" s="27">
        <v>425.7</v>
      </c>
      <c r="H20" s="27"/>
      <c r="I20" s="12"/>
      <c r="J20" s="26">
        <v>243</v>
      </c>
      <c r="K20" s="26">
        <f t="shared" si="0"/>
        <v>4551.4800000000005</v>
      </c>
      <c r="L20" s="7"/>
    </row>
    <row r="21" spans="1:12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3309.75</v>
      </c>
      <c r="F21" s="26">
        <v>33.1</v>
      </c>
      <c r="G21" s="27">
        <v>113.6</v>
      </c>
      <c r="H21" s="27"/>
      <c r="I21" s="28"/>
      <c r="J21" s="26">
        <v>162</v>
      </c>
      <c r="K21" s="26">
        <f t="shared" si="0"/>
        <v>3325.05</v>
      </c>
      <c r="L21" s="7"/>
    </row>
    <row r="22" spans="1:12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3889.5</v>
      </c>
      <c r="F22" s="26">
        <v>38.9</v>
      </c>
      <c r="G22" s="17">
        <v>301.77999999999997</v>
      </c>
      <c r="H22" s="17"/>
      <c r="I22" s="15"/>
      <c r="J22" s="16">
        <v>194</v>
      </c>
      <c r="K22" s="26">
        <f t="shared" si="0"/>
        <v>3742.8199999999997</v>
      </c>
      <c r="L22" s="7"/>
    </row>
    <row r="23" spans="1:12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2791.68</v>
      </c>
      <c r="F23" s="26">
        <v>27.92</v>
      </c>
      <c r="G23" s="17">
        <v>36.979999999999997</v>
      </c>
      <c r="H23" s="17"/>
      <c r="I23" s="15"/>
      <c r="J23" s="16">
        <v>140</v>
      </c>
      <c r="K23" s="26">
        <f t="shared" si="0"/>
        <v>2866.7799999999997</v>
      </c>
      <c r="L23" s="7"/>
    </row>
    <row r="24" spans="1:12" ht="21" customHeight="1" x14ac:dyDescent="0.25">
      <c r="A24" s="13" t="s">
        <v>42</v>
      </c>
      <c r="B24" s="8" t="s">
        <v>43</v>
      </c>
      <c r="C24" s="12" t="s">
        <v>39</v>
      </c>
      <c r="D24" s="14">
        <v>15</v>
      </c>
      <c r="E24" s="16">
        <v>3889.5</v>
      </c>
      <c r="F24" s="26">
        <v>38.9</v>
      </c>
      <c r="G24" s="17">
        <v>301.77999999999997</v>
      </c>
      <c r="H24" s="17"/>
      <c r="I24" s="15"/>
      <c r="J24" s="16">
        <v>194</v>
      </c>
      <c r="K24" s="26">
        <f t="shared" si="0"/>
        <v>3742.8199999999997</v>
      </c>
      <c r="L24" s="7"/>
    </row>
    <row r="25" spans="1:12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2255.85</v>
      </c>
      <c r="F25" s="26">
        <v>22.56</v>
      </c>
      <c r="G25" s="17"/>
      <c r="H25" s="17"/>
      <c r="I25" s="15">
        <v>43.1</v>
      </c>
      <c r="J25" s="16">
        <v>113</v>
      </c>
      <c r="K25" s="26">
        <f t="shared" si="0"/>
        <v>2389.39</v>
      </c>
      <c r="L25" s="7"/>
    </row>
    <row r="26" spans="1:12" ht="21" customHeight="1" x14ac:dyDescent="0.25">
      <c r="A26" s="12" t="s">
        <v>62</v>
      </c>
      <c r="B26" s="8" t="s">
        <v>64</v>
      </c>
      <c r="C26" s="12" t="s">
        <v>37</v>
      </c>
      <c r="D26" s="14">
        <v>15</v>
      </c>
      <c r="E26" s="16">
        <v>3889.5</v>
      </c>
      <c r="F26" s="26"/>
      <c r="G26" s="17">
        <v>301.77999999999997</v>
      </c>
      <c r="H26" s="17"/>
      <c r="I26" s="16"/>
      <c r="J26" s="16">
        <v>194</v>
      </c>
      <c r="K26" s="26">
        <f t="shared" si="0"/>
        <v>3781.7200000000003</v>
      </c>
      <c r="L26" s="7"/>
    </row>
    <row r="27" spans="1:12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2561.5</v>
      </c>
      <c r="F27" s="26">
        <v>25.62</v>
      </c>
      <c r="G27" s="25"/>
      <c r="H27" s="25"/>
      <c r="I27" s="15">
        <v>3.06</v>
      </c>
      <c r="J27" s="24">
        <v>132</v>
      </c>
      <c r="K27" s="26">
        <f t="shared" si="0"/>
        <v>2670.94</v>
      </c>
      <c r="L27" s="7"/>
    </row>
    <row r="28" spans="1:12" ht="22.5" customHeight="1" x14ac:dyDescent="0.25">
      <c r="A28" s="20"/>
      <c r="B28" s="19"/>
      <c r="C28" s="20"/>
      <c r="D28" s="14" t="s">
        <v>27</v>
      </c>
      <c r="E28" s="29">
        <f t="shared" ref="E28:K28" si="1">SUM(E12:E27)</f>
        <v>66877.78</v>
      </c>
      <c r="F28" s="29">
        <f t="shared" si="1"/>
        <v>556.1099999999999</v>
      </c>
      <c r="G28" s="29">
        <f t="shared" si="1"/>
        <v>5127.6099999999988</v>
      </c>
      <c r="H28" s="29">
        <f t="shared" si="1"/>
        <v>856.63</v>
      </c>
      <c r="I28" s="29">
        <f t="shared" si="1"/>
        <v>46.160000000000004</v>
      </c>
      <c r="J28" s="29">
        <f t="shared" si="1"/>
        <v>3374</v>
      </c>
      <c r="K28" s="29">
        <f t="shared" si="1"/>
        <v>63757.590000000004</v>
      </c>
      <c r="L28" s="18"/>
    </row>
    <row r="29" spans="1:12" ht="18" customHeight="1" x14ac:dyDescent="0.25">
      <c r="A29" s="20"/>
      <c r="B29" s="19"/>
      <c r="C29" s="20"/>
      <c r="D29" s="21"/>
      <c r="E29" s="22"/>
      <c r="F29" s="22"/>
      <c r="G29" s="23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37"/>
      <c r="H31" s="37"/>
    </row>
    <row r="32" spans="1:12" x14ac:dyDescent="0.25">
      <c r="C32" s="11"/>
      <c r="D32" s="10"/>
      <c r="E32" s="10"/>
      <c r="F32" s="10"/>
      <c r="G32" s="37"/>
      <c r="H32" s="37"/>
    </row>
    <row r="33" spans="2:9" x14ac:dyDescent="0.25">
      <c r="C33" s="11"/>
      <c r="D33" s="10"/>
      <c r="E33" s="10"/>
      <c r="F33" s="10"/>
    </row>
    <row r="34" spans="2:9" x14ac:dyDescent="0.25">
      <c r="C34" s="11"/>
      <c r="D34" s="10" t="s">
        <v>47</v>
      </c>
      <c r="E34" s="35" t="s">
        <v>57</v>
      </c>
      <c r="F34" s="35"/>
      <c r="G34" s="36"/>
      <c r="H34" s="36"/>
    </row>
    <row r="35" spans="2:9" ht="18.75" x14ac:dyDescent="0.3">
      <c r="C35" s="2"/>
      <c r="D35" s="2"/>
      <c r="E35" s="2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  <row r="37" spans="2:9" x14ac:dyDescent="0.25">
      <c r="B37" s="40"/>
      <c r="C37" s="40"/>
      <c r="D37" s="40"/>
      <c r="E37" s="40"/>
      <c r="F37" s="40"/>
      <c r="G37" s="40"/>
      <c r="H37" s="40"/>
      <c r="I37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13" workbookViewId="0">
      <selection activeCell="H28" sqref="H2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5" t="s">
        <v>69</v>
      </c>
      <c r="B9" s="5"/>
      <c r="C9" s="5"/>
    </row>
    <row r="10" spans="1:12" ht="18.75" x14ac:dyDescent="0.3">
      <c r="A10" s="5"/>
    </row>
    <row r="11" spans="1:12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58</v>
      </c>
      <c r="G11" s="32" t="s">
        <v>8</v>
      </c>
      <c r="H11" s="32" t="s">
        <v>66</v>
      </c>
      <c r="I11" s="34" t="s">
        <v>9</v>
      </c>
      <c r="J11" s="34" t="s">
        <v>10</v>
      </c>
      <c r="K11" s="34" t="s">
        <v>11</v>
      </c>
      <c r="L11" s="1" t="s">
        <v>12</v>
      </c>
    </row>
    <row r="12" spans="1:12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7"/>
    </row>
    <row r="13" spans="1:12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5131</v>
      </c>
      <c r="F13" s="26">
        <v>51.31</v>
      </c>
      <c r="G13" s="27">
        <v>485.06</v>
      </c>
      <c r="H13" s="27"/>
      <c r="I13" s="12"/>
      <c r="J13" s="26">
        <v>257</v>
      </c>
      <c r="K13" s="26">
        <f t="shared" ref="K13:K27" si="0">E13-F13-G13-H13+I13+J13</f>
        <v>4851.6299999999992</v>
      </c>
      <c r="L13" s="7"/>
    </row>
    <row r="14" spans="1:12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5131</v>
      </c>
      <c r="F14" s="26">
        <v>51.31</v>
      </c>
      <c r="G14" s="27">
        <v>485.06</v>
      </c>
      <c r="H14" s="27"/>
      <c r="I14" s="12"/>
      <c r="J14" s="26">
        <v>257</v>
      </c>
      <c r="K14" s="26">
        <f t="shared" si="0"/>
        <v>4851.6299999999992</v>
      </c>
      <c r="L14" s="7"/>
    </row>
    <row r="15" spans="1:12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5350</v>
      </c>
      <c r="F15" s="26">
        <v>53.5</v>
      </c>
      <c r="G15" s="27">
        <v>524.30999999999995</v>
      </c>
      <c r="H15" s="27"/>
      <c r="I15" s="12"/>
      <c r="J15" s="26">
        <v>267</v>
      </c>
      <c r="K15" s="26">
        <f t="shared" si="0"/>
        <v>5039.1900000000005</v>
      </c>
      <c r="L15" s="7"/>
    </row>
    <row r="16" spans="1:12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5131</v>
      </c>
      <c r="F16" s="26">
        <v>51.31</v>
      </c>
      <c r="G16" s="27">
        <v>485.06</v>
      </c>
      <c r="H16" s="17">
        <v>856.63</v>
      </c>
      <c r="I16" s="12"/>
      <c r="J16" s="26">
        <v>257</v>
      </c>
      <c r="K16" s="26">
        <f t="shared" si="0"/>
        <v>3994.9999999999991</v>
      </c>
      <c r="L16" s="7"/>
    </row>
    <row r="17" spans="1:12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5021</v>
      </c>
      <c r="F17" s="26">
        <v>50.21</v>
      </c>
      <c r="G17" s="27">
        <v>465.35</v>
      </c>
      <c r="H17" s="27"/>
      <c r="I17" s="12"/>
      <c r="J17" s="26">
        <v>251</v>
      </c>
      <c r="K17" s="26">
        <f t="shared" si="0"/>
        <v>4756.4399999999996</v>
      </c>
      <c r="L17" s="7"/>
    </row>
    <row r="18" spans="1:12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4241</v>
      </c>
      <c r="F18" s="26">
        <v>42.41</v>
      </c>
      <c r="G18" s="27">
        <v>340.02</v>
      </c>
      <c r="H18" s="27"/>
      <c r="I18" s="12"/>
      <c r="J18" s="26">
        <v>212</v>
      </c>
      <c r="K18" s="26">
        <f t="shared" si="0"/>
        <v>4070.57</v>
      </c>
      <c r="L18" s="7"/>
    </row>
    <row r="19" spans="1:12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3724</v>
      </c>
      <c r="F19" s="26">
        <v>37.24</v>
      </c>
      <c r="G19" s="27">
        <v>283.77</v>
      </c>
      <c r="H19" s="27"/>
      <c r="I19" s="12"/>
      <c r="J19" s="26">
        <v>186</v>
      </c>
      <c r="K19" s="26">
        <f t="shared" si="0"/>
        <v>3588.9900000000002</v>
      </c>
      <c r="L19" s="7"/>
    </row>
    <row r="20" spans="1:12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5021</v>
      </c>
      <c r="F20" s="26">
        <v>50.21</v>
      </c>
      <c r="G20" s="27">
        <v>465.35</v>
      </c>
      <c r="H20" s="27"/>
      <c r="I20" s="12"/>
      <c r="J20" s="26">
        <v>251</v>
      </c>
      <c r="K20" s="26">
        <f t="shared" si="0"/>
        <v>4756.4399999999996</v>
      </c>
      <c r="L20" s="7"/>
    </row>
    <row r="21" spans="1:12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3475</v>
      </c>
      <c r="F21" s="26">
        <v>34.75</v>
      </c>
      <c r="G21" s="27">
        <v>131.58000000000001</v>
      </c>
      <c r="H21" s="27"/>
      <c r="I21" s="28"/>
      <c r="J21" s="26">
        <v>173</v>
      </c>
      <c r="K21" s="26">
        <f t="shared" si="0"/>
        <v>3481.67</v>
      </c>
      <c r="L21" s="7"/>
    </row>
    <row r="22" spans="1:12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4084</v>
      </c>
      <c r="F22" s="26">
        <v>40.840000000000003</v>
      </c>
      <c r="G22" s="17">
        <v>322.94</v>
      </c>
      <c r="H22" s="17"/>
      <c r="I22" s="15"/>
      <c r="J22" s="16">
        <v>204</v>
      </c>
      <c r="K22" s="26">
        <f t="shared" si="0"/>
        <v>3924.22</v>
      </c>
      <c r="L22" s="7"/>
    </row>
    <row r="23" spans="1:12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2932</v>
      </c>
      <c r="F23" s="26">
        <v>29.32</v>
      </c>
      <c r="G23" s="17">
        <v>52.25</v>
      </c>
      <c r="H23" s="17"/>
      <c r="I23" s="15"/>
      <c r="J23" s="16">
        <v>147</v>
      </c>
      <c r="K23" s="26">
        <f t="shared" si="0"/>
        <v>2997.43</v>
      </c>
      <c r="L23" s="7"/>
    </row>
    <row r="24" spans="1:12" ht="21" customHeight="1" x14ac:dyDescent="0.25">
      <c r="A24" s="13" t="s">
        <v>42</v>
      </c>
      <c r="B24" s="8" t="s">
        <v>43</v>
      </c>
      <c r="C24" s="12" t="s">
        <v>39</v>
      </c>
      <c r="D24" s="14">
        <v>15</v>
      </c>
      <c r="E24" s="16">
        <v>4084</v>
      </c>
      <c r="F24" s="26">
        <v>40.840000000000003</v>
      </c>
      <c r="G24" s="17">
        <v>322.94</v>
      </c>
      <c r="H24" s="17"/>
      <c r="I24" s="15"/>
      <c r="J24" s="16">
        <v>194</v>
      </c>
      <c r="K24" s="26">
        <f t="shared" si="0"/>
        <v>3914.22</v>
      </c>
      <c r="L24" s="7"/>
    </row>
    <row r="25" spans="1:12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2369</v>
      </c>
      <c r="F25" s="26">
        <v>23.69</v>
      </c>
      <c r="G25" s="17"/>
      <c r="H25" s="17"/>
      <c r="I25" s="15">
        <v>21.45</v>
      </c>
      <c r="J25" s="16">
        <v>118</v>
      </c>
      <c r="K25" s="26">
        <f t="shared" si="0"/>
        <v>2484.7599999999998</v>
      </c>
      <c r="L25" s="7"/>
    </row>
    <row r="26" spans="1:12" ht="21" customHeight="1" x14ac:dyDescent="0.25">
      <c r="A26" s="12" t="s">
        <v>62</v>
      </c>
      <c r="B26" s="8" t="s">
        <v>64</v>
      </c>
      <c r="C26" s="12" t="s">
        <v>37</v>
      </c>
      <c r="D26" s="14">
        <v>15</v>
      </c>
      <c r="E26" s="16">
        <v>3889.5</v>
      </c>
      <c r="F26" s="26"/>
      <c r="G26" s="17">
        <v>301.77999999999997</v>
      </c>
      <c r="H26" s="17"/>
      <c r="I26" s="16"/>
      <c r="J26" s="16">
        <v>194</v>
      </c>
      <c r="K26" s="26">
        <f t="shared" si="0"/>
        <v>3781.7200000000003</v>
      </c>
      <c r="L26" s="7"/>
    </row>
    <row r="27" spans="1:12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2690</v>
      </c>
      <c r="F27" s="26">
        <v>26.9</v>
      </c>
      <c r="G27" s="25">
        <v>25.92</v>
      </c>
      <c r="H27" s="25"/>
      <c r="I27" s="15"/>
      <c r="J27" s="24">
        <v>135</v>
      </c>
      <c r="K27" s="26">
        <f t="shared" si="0"/>
        <v>2772.18</v>
      </c>
      <c r="L27" s="7"/>
    </row>
    <row r="28" spans="1:12" ht="22.5" customHeight="1" x14ac:dyDescent="0.25">
      <c r="A28" s="20"/>
      <c r="B28" s="19"/>
      <c r="C28" s="20"/>
      <c r="D28" s="14" t="s">
        <v>27</v>
      </c>
      <c r="E28" s="29">
        <f t="shared" ref="E28:K28" si="1">SUM(E12:E27)</f>
        <v>69948.5</v>
      </c>
      <c r="F28" s="29">
        <f t="shared" si="1"/>
        <v>583.83999999999992</v>
      </c>
      <c r="G28" s="29">
        <f t="shared" si="1"/>
        <v>5692.5999999999985</v>
      </c>
      <c r="H28" s="29">
        <f t="shared" si="1"/>
        <v>856.63</v>
      </c>
      <c r="I28" s="41">
        <f t="shared" si="1"/>
        <v>21.45</v>
      </c>
      <c r="J28" s="29">
        <f t="shared" si="1"/>
        <v>3486</v>
      </c>
      <c r="K28" s="29">
        <f t="shared" si="1"/>
        <v>66322.880000000005</v>
      </c>
      <c r="L28" s="18"/>
    </row>
    <row r="29" spans="1:12" ht="18" customHeight="1" x14ac:dyDescent="0.25">
      <c r="A29" s="20"/>
      <c r="B29" s="19"/>
      <c r="C29" s="20"/>
      <c r="D29" s="21"/>
      <c r="E29" s="22"/>
      <c r="F29" s="22"/>
      <c r="G29" s="23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37"/>
      <c r="H31" s="37"/>
    </row>
    <row r="32" spans="1:12" x14ac:dyDescent="0.25">
      <c r="C32" s="11"/>
      <c r="D32" s="10"/>
      <c r="E32" s="10"/>
      <c r="F32" s="10"/>
      <c r="G32" s="37"/>
      <c r="H32" s="37"/>
    </row>
    <row r="33" spans="2:9" x14ac:dyDescent="0.25">
      <c r="C33" s="11"/>
      <c r="D33" s="10"/>
      <c r="E33" s="10"/>
      <c r="F33" s="10"/>
    </row>
    <row r="34" spans="2:9" x14ac:dyDescent="0.25">
      <c r="C34" s="11"/>
      <c r="D34" s="10" t="s">
        <v>47</v>
      </c>
      <c r="E34" s="35" t="s">
        <v>57</v>
      </c>
      <c r="F34" s="35"/>
      <c r="G34" s="36"/>
      <c r="H34" s="36"/>
    </row>
    <row r="35" spans="2:9" ht="18.75" x14ac:dyDescent="0.3">
      <c r="C35" s="2"/>
      <c r="D35" s="2"/>
      <c r="E35" s="2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  <row r="37" spans="2:9" x14ac:dyDescent="0.25">
      <c r="B37" s="40"/>
      <c r="C37" s="40"/>
      <c r="D37" s="40"/>
      <c r="E37" s="40"/>
      <c r="F37" s="40"/>
      <c r="G37" s="40"/>
      <c r="H37" s="40"/>
      <c r="I37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10" workbookViewId="0">
      <selection activeCell="E27" sqref="E27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5" t="s">
        <v>70</v>
      </c>
      <c r="B9" s="5"/>
      <c r="C9" s="5"/>
    </row>
    <row r="10" spans="1:12" ht="18.75" x14ac:dyDescent="0.3">
      <c r="A10" s="5"/>
    </row>
    <row r="11" spans="1:12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58</v>
      </c>
      <c r="G11" s="32" t="s">
        <v>8</v>
      </c>
      <c r="H11" s="32" t="s">
        <v>66</v>
      </c>
      <c r="I11" s="34" t="s">
        <v>9</v>
      </c>
      <c r="J11" s="34" t="s">
        <v>10</v>
      </c>
      <c r="K11" s="34" t="s">
        <v>11</v>
      </c>
      <c r="L11" s="1" t="s">
        <v>12</v>
      </c>
    </row>
    <row r="12" spans="1:12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7"/>
    </row>
    <row r="13" spans="1:12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5131</v>
      </c>
      <c r="F13" s="26">
        <v>51.31</v>
      </c>
      <c r="G13" s="27">
        <v>485.06</v>
      </c>
      <c r="H13" s="27"/>
      <c r="I13" s="12"/>
      <c r="J13" s="26">
        <v>257</v>
      </c>
      <c r="K13" s="26">
        <f t="shared" ref="K13:K27" si="0">E13-F13-G13-H13+I13+J13</f>
        <v>4851.6299999999992</v>
      </c>
      <c r="L13" s="7"/>
    </row>
    <row r="14" spans="1:12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5131</v>
      </c>
      <c r="F14" s="26">
        <v>51.31</v>
      </c>
      <c r="G14" s="27">
        <v>485.06</v>
      </c>
      <c r="H14" s="27"/>
      <c r="I14" s="12"/>
      <c r="J14" s="26">
        <v>257</v>
      </c>
      <c r="K14" s="26">
        <f t="shared" si="0"/>
        <v>4851.6299999999992</v>
      </c>
      <c r="L14" s="7"/>
    </row>
    <row r="15" spans="1:12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5350</v>
      </c>
      <c r="F15" s="26">
        <v>53.5</v>
      </c>
      <c r="G15" s="27">
        <v>524.30999999999995</v>
      </c>
      <c r="H15" s="27"/>
      <c r="I15" s="12"/>
      <c r="J15" s="26">
        <v>267</v>
      </c>
      <c r="K15" s="26">
        <f t="shared" si="0"/>
        <v>5039.1900000000005</v>
      </c>
      <c r="L15" s="7"/>
    </row>
    <row r="16" spans="1:12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5131</v>
      </c>
      <c r="F16" s="26">
        <v>51.31</v>
      </c>
      <c r="G16" s="27">
        <v>485.06</v>
      </c>
      <c r="H16" s="17">
        <v>1077</v>
      </c>
      <c r="I16" s="12"/>
      <c r="J16" s="26">
        <v>257</v>
      </c>
      <c r="K16" s="26">
        <f t="shared" si="0"/>
        <v>3774.6299999999992</v>
      </c>
      <c r="L16" s="7"/>
    </row>
    <row r="17" spans="1:12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5021</v>
      </c>
      <c r="F17" s="26">
        <v>50.21</v>
      </c>
      <c r="G17" s="27">
        <v>465.35</v>
      </c>
      <c r="H17" s="27"/>
      <c r="I17" s="12"/>
      <c r="J17" s="26">
        <v>251</v>
      </c>
      <c r="K17" s="26">
        <f t="shared" si="0"/>
        <v>4756.4399999999996</v>
      </c>
      <c r="L17" s="7"/>
    </row>
    <row r="18" spans="1:12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4241</v>
      </c>
      <c r="F18" s="26">
        <v>42.41</v>
      </c>
      <c r="G18" s="27">
        <v>340.02</v>
      </c>
      <c r="H18" s="27"/>
      <c r="I18" s="12"/>
      <c r="J18" s="26">
        <v>212</v>
      </c>
      <c r="K18" s="26">
        <f t="shared" si="0"/>
        <v>4070.57</v>
      </c>
      <c r="L18" s="7"/>
    </row>
    <row r="19" spans="1:12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3724</v>
      </c>
      <c r="F19" s="26">
        <v>37.24</v>
      </c>
      <c r="G19" s="27">
        <v>283.77</v>
      </c>
      <c r="H19" s="27"/>
      <c r="I19" s="12"/>
      <c r="J19" s="26">
        <v>186</v>
      </c>
      <c r="K19" s="26">
        <f t="shared" si="0"/>
        <v>3588.9900000000002</v>
      </c>
      <c r="L19" s="7"/>
    </row>
    <row r="20" spans="1:12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5021</v>
      </c>
      <c r="F20" s="26">
        <v>50.21</v>
      </c>
      <c r="G20" s="27">
        <v>465.35</v>
      </c>
      <c r="H20" s="27"/>
      <c r="I20" s="12"/>
      <c r="J20" s="26">
        <v>251</v>
      </c>
      <c r="K20" s="26">
        <f t="shared" si="0"/>
        <v>4756.4399999999996</v>
      </c>
      <c r="L20" s="7"/>
    </row>
    <row r="21" spans="1:12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3475</v>
      </c>
      <c r="F21" s="26">
        <v>34.75</v>
      </c>
      <c r="G21" s="27">
        <v>131.58000000000001</v>
      </c>
      <c r="H21" s="27"/>
      <c r="I21" s="28"/>
      <c r="J21" s="26">
        <v>173</v>
      </c>
      <c r="K21" s="26">
        <f t="shared" si="0"/>
        <v>3481.67</v>
      </c>
      <c r="L21" s="7"/>
    </row>
    <row r="22" spans="1:12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4084</v>
      </c>
      <c r="F22" s="26">
        <v>40.840000000000003</v>
      </c>
      <c r="G22" s="17">
        <v>322.94</v>
      </c>
      <c r="H22" s="17"/>
      <c r="I22" s="15"/>
      <c r="J22" s="16">
        <v>204</v>
      </c>
      <c r="K22" s="26">
        <f t="shared" si="0"/>
        <v>3924.22</v>
      </c>
      <c r="L22" s="7"/>
    </row>
    <row r="23" spans="1:12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2932</v>
      </c>
      <c r="F23" s="26">
        <v>29.32</v>
      </c>
      <c r="G23" s="17">
        <v>52.25</v>
      </c>
      <c r="H23" s="17"/>
      <c r="I23" s="15"/>
      <c r="J23" s="16">
        <v>147</v>
      </c>
      <c r="K23" s="26">
        <f t="shared" si="0"/>
        <v>2997.43</v>
      </c>
      <c r="L23" s="7"/>
    </row>
    <row r="24" spans="1:12" ht="21" customHeight="1" x14ac:dyDescent="0.25">
      <c r="A24" s="13" t="s">
        <v>42</v>
      </c>
      <c r="B24" s="8" t="s">
        <v>43</v>
      </c>
      <c r="C24" s="12" t="s">
        <v>39</v>
      </c>
      <c r="D24" s="14">
        <v>15</v>
      </c>
      <c r="E24" s="16">
        <v>4084</v>
      </c>
      <c r="F24" s="26">
        <v>40.840000000000003</v>
      </c>
      <c r="G24" s="17">
        <v>322.94</v>
      </c>
      <c r="H24" s="17"/>
      <c r="I24" s="15"/>
      <c r="J24" s="16">
        <v>194</v>
      </c>
      <c r="K24" s="26">
        <f t="shared" si="0"/>
        <v>3914.22</v>
      </c>
      <c r="L24" s="7"/>
    </row>
    <row r="25" spans="1:12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2369</v>
      </c>
      <c r="F25" s="26">
        <v>23.69</v>
      </c>
      <c r="G25" s="17"/>
      <c r="H25" s="17"/>
      <c r="I25" s="15">
        <v>21.45</v>
      </c>
      <c r="J25" s="16">
        <v>118</v>
      </c>
      <c r="K25" s="26">
        <f t="shared" si="0"/>
        <v>2484.7599999999998</v>
      </c>
      <c r="L25" s="7"/>
    </row>
    <row r="26" spans="1:12" ht="21" customHeight="1" x14ac:dyDescent="0.25">
      <c r="A26" s="12" t="s">
        <v>62</v>
      </c>
      <c r="B26" s="8" t="s">
        <v>64</v>
      </c>
      <c r="C26" s="12" t="s">
        <v>37</v>
      </c>
      <c r="D26" s="14">
        <v>15</v>
      </c>
      <c r="E26" s="16">
        <v>3889.5</v>
      </c>
      <c r="F26" s="26"/>
      <c r="G26" s="17">
        <v>301.77999999999997</v>
      </c>
      <c r="H26" s="17"/>
      <c r="I26" s="16"/>
      <c r="J26" s="16">
        <v>194</v>
      </c>
      <c r="K26" s="26">
        <f t="shared" si="0"/>
        <v>3781.7200000000003</v>
      </c>
      <c r="L26" s="7"/>
    </row>
    <row r="27" spans="1:12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2690</v>
      </c>
      <c r="F27" s="26">
        <v>26.9</v>
      </c>
      <c r="G27" s="25">
        <v>25.92</v>
      </c>
      <c r="H27" s="25"/>
      <c r="I27" s="15"/>
      <c r="J27" s="24">
        <v>135</v>
      </c>
      <c r="K27" s="26">
        <f t="shared" si="0"/>
        <v>2772.18</v>
      </c>
      <c r="L27" s="7"/>
    </row>
    <row r="28" spans="1:12" ht="22.5" customHeight="1" x14ac:dyDescent="0.25">
      <c r="A28" s="20"/>
      <c r="B28" s="19"/>
      <c r="C28" s="20"/>
      <c r="D28" s="14" t="s">
        <v>27</v>
      </c>
      <c r="E28" s="29">
        <f t="shared" ref="E28:K28" si="1">SUM(E12:E27)</f>
        <v>69948.5</v>
      </c>
      <c r="F28" s="29">
        <f t="shared" si="1"/>
        <v>583.83999999999992</v>
      </c>
      <c r="G28" s="29">
        <f t="shared" si="1"/>
        <v>5692.5999999999985</v>
      </c>
      <c r="H28" s="29">
        <f t="shared" si="1"/>
        <v>1077</v>
      </c>
      <c r="I28" s="41">
        <f t="shared" si="1"/>
        <v>21.45</v>
      </c>
      <c r="J28" s="29">
        <f t="shared" si="1"/>
        <v>3486</v>
      </c>
      <c r="K28" s="29">
        <f t="shared" si="1"/>
        <v>66102.509999999995</v>
      </c>
      <c r="L28" s="18"/>
    </row>
    <row r="29" spans="1:12" ht="18" customHeight="1" x14ac:dyDescent="0.25">
      <c r="A29" s="20"/>
      <c r="B29" s="19"/>
      <c r="C29" s="20"/>
      <c r="D29" s="21"/>
      <c r="E29" s="22"/>
      <c r="F29" s="22"/>
      <c r="G29" s="23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37"/>
      <c r="H31" s="37"/>
    </row>
    <row r="32" spans="1:12" x14ac:dyDescent="0.25">
      <c r="C32" s="11"/>
      <c r="D32" s="10"/>
      <c r="E32" s="10"/>
      <c r="F32" s="10"/>
      <c r="G32" s="37"/>
      <c r="H32" s="37"/>
    </row>
    <row r="33" spans="2:9" x14ac:dyDescent="0.25">
      <c r="C33" s="11"/>
      <c r="D33" s="10"/>
      <c r="E33" s="10"/>
      <c r="F33" s="10"/>
    </row>
    <row r="34" spans="2:9" x14ac:dyDescent="0.25">
      <c r="C34" s="11"/>
      <c r="D34" s="10" t="s">
        <v>47</v>
      </c>
      <c r="E34" s="35" t="s">
        <v>57</v>
      </c>
      <c r="F34" s="35"/>
      <c r="G34" s="36"/>
      <c r="H34" s="36"/>
    </row>
    <row r="35" spans="2:9" ht="18.75" x14ac:dyDescent="0.3">
      <c r="C35" s="2"/>
      <c r="D35" s="2"/>
      <c r="E35" s="2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  <row r="37" spans="2:9" x14ac:dyDescent="0.25">
      <c r="B37" s="40"/>
      <c r="C37" s="40"/>
      <c r="D37" s="40"/>
      <c r="E37" s="40"/>
      <c r="F37" s="40"/>
      <c r="G37" s="40"/>
      <c r="H37" s="40"/>
      <c r="I37" s="40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opLeftCell="A7" zoomScale="80" zoomScaleNormal="80" workbookViewId="0">
      <selection activeCell="G18" sqref="G1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7" width="14.140625" customWidth="1"/>
    <col min="8" max="8" width="14.42578125" customWidth="1"/>
    <col min="9" max="10" width="13" customWidth="1"/>
    <col min="11" max="11" width="12.5703125" customWidth="1"/>
    <col min="12" max="12" width="15.140625" customWidth="1"/>
    <col min="13" max="13" width="15.5703125" customWidth="1"/>
    <col min="14" max="14" width="46.28515625" customWidth="1"/>
  </cols>
  <sheetData>
    <row r="2" spans="1:14" ht="25.5" x14ac:dyDescent="0.4">
      <c r="B2" s="30" t="s">
        <v>54</v>
      </c>
      <c r="C2" s="30"/>
      <c r="D2" s="30"/>
      <c r="E2" s="30"/>
      <c r="F2" s="30"/>
      <c r="G2" s="30"/>
      <c r="H2" s="30"/>
      <c r="I2" s="31"/>
      <c r="J2" s="31"/>
      <c r="K2" s="31"/>
      <c r="L2" s="31"/>
      <c r="M2" s="31"/>
    </row>
    <row r="3" spans="1:14" ht="25.5" x14ac:dyDescent="0.4"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</row>
    <row r="4" spans="1:14" ht="26.25" x14ac:dyDescent="0.4">
      <c r="B4" s="3"/>
      <c r="C4" s="3"/>
      <c r="D4" s="3"/>
      <c r="E4" s="3"/>
      <c r="F4" s="3"/>
      <c r="G4" s="3"/>
      <c r="H4" s="3"/>
    </row>
    <row r="6" spans="1:14" ht="21" x14ac:dyDescent="0.35">
      <c r="B6" s="4" t="s">
        <v>0</v>
      </c>
      <c r="C6" s="4"/>
      <c r="N6" s="5" t="s">
        <v>1</v>
      </c>
    </row>
    <row r="9" spans="1:14" ht="18.75" x14ac:dyDescent="0.3">
      <c r="A9" s="5" t="s">
        <v>71</v>
      </c>
      <c r="B9" s="5"/>
      <c r="C9" s="5"/>
    </row>
    <row r="10" spans="1:14" ht="18.75" x14ac:dyDescent="0.3">
      <c r="A10" s="5"/>
    </row>
    <row r="11" spans="1:14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7</v>
      </c>
      <c r="G11" s="34" t="s">
        <v>73</v>
      </c>
      <c r="H11" s="34" t="s">
        <v>58</v>
      </c>
      <c r="I11" s="32" t="s">
        <v>8</v>
      </c>
      <c r="J11" s="32" t="s">
        <v>66</v>
      </c>
      <c r="K11" s="34" t="s">
        <v>9</v>
      </c>
      <c r="L11" s="34" t="s">
        <v>10</v>
      </c>
      <c r="M11" s="34" t="s">
        <v>11</v>
      </c>
      <c r="N11" s="1" t="s">
        <v>12</v>
      </c>
    </row>
    <row r="12" spans="1:14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7163.33</v>
      </c>
      <c r="F12" s="26">
        <v>511.67</v>
      </c>
      <c r="G12" s="26">
        <v>1279.18</v>
      </c>
      <c r="H12" s="26"/>
      <c r="I12" s="27">
        <v>1001.21</v>
      </c>
      <c r="J12" s="27"/>
      <c r="K12" s="12"/>
      <c r="L12" s="26">
        <v>383</v>
      </c>
      <c r="M12" s="26">
        <f>E12+F12+G12-H12-I12-J12+K12+L12</f>
        <v>8335.9700000000012</v>
      </c>
      <c r="N12" s="7"/>
    </row>
    <row r="13" spans="1:14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4788.93</v>
      </c>
      <c r="F13" s="26">
        <v>342.07</v>
      </c>
      <c r="G13" s="26">
        <v>855.18</v>
      </c>
      <c r="H13" s="26">
        <v>51.31</v>
      </c>
      <c r="I13" s="27">
        <v>485.06</v>
      </c>
      <c r="J13" s="27"/>
      <c r="K13" s="12"/>
      <c r="L13" s="26">
        <v>257</v>
      </c>
      <c r="M13" s="26">
        <f t="shared" ref="M13:M27" si="0">E13+F13+G13-H13-I13-J13+K13+L13</f>
        <v>5706.8099999999995</v>
      </c>
      <c r="N13" s="7"/>
    </row>
    <row r="14" spans="1:14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4788.93</v>
      </c>
      <c r="F14" s="26">
        <v>342.07</v>
      </c>
      <c r="G14" s="26">
        <v>855.18</v>
      </c>
      <c r="H14" s="26">
        <v>51.31</v>
      </c>
      <c r="I14" s="27">
        <v>485.06</v>
      </c>
      <c r="J14" s="27"/>
      <c r="K14" s="12"/>
      <c r="L14" s="26">
        <v>257</v>
      </c>
      <c r="M14" s="26">
        <f t="shared" si="0"/>
        <v>5706.8099999999995</v>
      </c>
      <c r="N14" s="7"/>
    </row>
    <row r="15" spans="1:14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4993.33</v>
      </c>
      <c r="F15" s="26">
        <v>356.67</v>
      </c>
      <c r="G15" s="26">
        <v>891.68</v>
      </c>
      <c r="H15" s="26">
        <v>53.5</v>
      </c>
      <c r="I15" s="27">
        <v>524.30999999999995</v>
      </c>
      <c r="J15" s="27"/>
      <c r="K15" s="12"/>
      <c r="L15" s="26">
        <v>267</v>
      </c>
      <c r="M15" s="26">
        <f t="shared" si="0"/>
        <v>5930.8700000000008</v>
      </c>
      <c r="N15" s="7"/>
    </row>
    <row r="16" spans="1:14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4788.93</v>
      </c>
      <c r="F16" s="26">
        <v>342.07</v>
      </c>
      <c r="G16" s="26">
        <v>855.18</v>
      </c>
      <c r="H16" s="26">
        <v>51.31</v>
      </c>
      <c r="I16" s="27">
        <v>485.06</v>
      </c>
      <c r="J16" s="17">
        <v>1077</v>
      </c>
      <c r="K16" s="12"/>
      <c r="L16" s="26">
        <v>257</v>
      </c>
      <c r="M16" s="26">
        <f t="shared" si="0"/>
        <v>4629.8099999999995</v>
      </c>
      <c r="N16" s="7"/>
    </row>
    <row r="17" spans="1:14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4686.2700000000004</v>
      </c>
      <c r="F17" s="26">
        <v>334.73</v>
      </c>
      <c r="G17" s="26">
        <v>836.83</v>
      </c>
      <c r="H17" s="26">
        <v>50.21</v>
      </c>
      <c r="I17" s="27">
        <v>465.35</v>
      </c>
      <c r="J17" s="27"/>
      <c r="K17" s="12"/>
      <c r="L17" s="26">
        <v>251</v>
      </c>
      <c r="M17" s="26">
        <f t="shared" si="0"/>
        <v>5593.2699999999995</v>
      </c>
      <c r="N17" s="7"/>
    </row>
    <row r="18" spans="1:14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3958.27</v>
      </c>
      <c r="F18" s="26">
        <v>282.73</v>
      </c>
      <c r="G18" s="26">
        <v>706.83</v>
      </c>
      <c r="H18" s="26">
        <v>42.41</v>
      </c>
      <c r="I18" s="27">
        <v>340.02</v>
      </c>
      <c r="J18" s="27"/>
      <c r="K18" s="12"/>
      <c r="L18" s="26">
        <v>212</v>
      </c>
      <c r="M18" s="26">
        <f t="shared" si="0"/>
        <v>4777.3999999999996</v>
      </c>
      <c r="N18" s="7"/>
    </row>
    <row r="19" spans="1:14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3475.73</v>
      </c>
      <c r="F19" s="26">
        <v>248.27</v>
      </c>
      <c r="G19" s="26">
        <v>620.67999999999995</v>
      </c>
      <c r="H19" s="26">
        <v>37.24</v>
      </c>
      <c r="I19" s="27">
        <v>283.77</v>
      </c>
      <c r="J19" s="27"/>
      <c r="K19" s="12"/>
      <c r="L19" s="26">
        <v>186</v>
      </c>
      <c r="M19" s="26">
        <f t="shared" si="0"/>
        <v>4209.67</v>
      </c>
      <c r="N19" s="7"/>
    </row>
    <row r="20" spans="1:14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4686.2700000000004</v>
      </c>
      <c r="F20" s="26">
        <v>334.73</v>
      </c>
      <c r="G20" s="26">
        <v>836.83</v>
      </c>
      <c r="H20" s="26">
        <v>50.21</v>
      </c>
      <c r="I20" s="27">
        <v>465.35</v>
      </c>
      <c r="J20" s="27"/>
      <c r="K20" s="12"/>
      <c r="L20" s="26">
        <v>251</v>
      </c>
      <c r="M20" s="26">
        <f t="shared" si="0"/>
        <v>5593.2699999999995</v>
      </c>
      <c r="N20" s="7"/>
    </row>
    <row r="21" spans="1:14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3243.33</v>
      </c>
      <c r="F21" s="26">
        <v>231.67</v>
      </c>
      <c r="G21" s="26">
        <v>579.17999999999995</v>
      </c>
      <c r="H21" s="26">
        <v>34.75</v>
      </c>
      <c r="I21" s="27">
        <v>131.58000000000001</v>
      </c>
      <c r="J21" s="27"/>
      <c r="K21" s="28"/>
      <c r="L21" s="26">
        <v>173</v>
      </c>
      <c r="M21" s="26">
        <f t="shared" si="0"/>
        <v>4060.85</v>
      </c>
      <c r="N21" s="7"/>
    </row>
    <row r="22" spans="1:14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3811.73</v>
      </c>
      <c r="F22" s="16">
        <v>272.27</v>
      </c>
      <c r="G22" s="26">
        <v>680.68</v>
      </c>
      <c r="H22" s="26">
        <v>40.840000000000003</v>
      </c>
      <c r="I22" s="17">
        <v>322.94</v>
      </c>
      <c r="J22" s="17"/>
      <c r="K22" s="15"/>
      <c r="L22" s="16">
        <v>204</v>
      </c>
      <c r="M22" s="26">
        <f t="shared" si="0"/>
        <v>4604.9000000000005</v>
      </c>
      <c r="N22" s="7"/>
    </row>
    <row r="23" spans="1:14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2736.53</v>
      </c>
      <c r="F23" s="16">
        <v>195.47</v>
      </c>
      <c r="G23" s="26">
        <v>488.68</v>
      </c>
      <c r="H23" s="26">
        <v>29.32</v>
      </c>
      <c r="I23" s="17">
        <v>52.25</v>
      </c>
      <c r="J23" s="17"/>
      <c r="K23" s="15"/>
      <c r="L23" s="16">
        <v>147</v>
      </c>
      <c r="M23" s="26">
        <f t="shared" si="0"/>
        <v>3486.1099999999997</v>
      </c>
      <c r="N23" s="7"/>
    </row>
    <row r="24" spans="1:14" ht="21" customHeight="1" x14ac:dyDescent="0.25">
      <c r="A24" s="13" t="s">
        <v>42</v>
      </c>
      <c r="B24" s="8" t="s">
        <v>43</v>
      </c>
      <c r="C24" s="12" t="s">
        <v>39</v>
      </c>
      <c r="D24" s="14">
        <v>15</v>
      </c>
      <c r="E24" s="16">
        <v>3811.73</v>
      </c>
      <c r="F24" s="16">
        <v>272.27</v>
      </c>
      <c r="G24" s="26">
        <v>680.68</v>
      </c>
      <c r="H24" s="26">
        <v>40.840000000000003</v>
      </c>
      <c r="I24" s="17">
        <v>322.94</v>
      </c>
      <c r="J24" s="17"/>
      <c r="K24" s="15"/>
      <c r="L24" s="16">
        <v>204</v>
      </c>
      <c r="M24" s="26">
        <f t="shared" si="0"/>
        <v>4604.9000000000005</v>
      </c>
      <c r="N24" s="7"/>
    </row>
    <row r="25" spans="1:14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2211.0700000000002</v>
      </c>
      <c r="F25" s="16">
        <v>157.93</v>
      </c>
      <c r="G25" s="26">
        <v>394.83</v>
      </c>
      <c r="H25" s="26">
        <v>23.69</v>
      </c>
      <c r="I25" s="17"/>
      <c r="J25" s="17"/>
      <c r="K25" s="15">
        <v>21.45</v>
      </c>
      <c r="L25" s="16">
        <v>118</v>
      </c>
      <c r="M25" s="26">
        <f t="shared" si="0"/>
        <v>2879.5899999999997</v>
      </c>
      <c r="N25" s="7"/>
    </row>
    <row r="26" spans="1:14" ht="21" customHeight="1" x14ac:dyDescent="0.25">
      <c r="A26" s="12" t="s">
        <v>62</v>
      </c>
      <c r="B26" s="8" t="s">
        <v>64</v>
      </c>
      <c r="C26" s="12" t="s">
        <v>37</v>
      </c>
      <c r="D26" s="14">
        <v>15</v>
      </c>
      <c r="E26" s="16">
        <v>3630.2</v>
      </c>
      <c r="F26" s="16">
        <v>259.3</v>
      </c>
      <c r="G26" s="26">
        <v>324.12</v>
      </c>
      <c r="H26" s="26"/>
      <c r="I26" s="17">
        <v>301.77999999999997</v>
      </c>
      <c r="J26" s="17"/>
      <c r="K26" s="16"/>
      <c r="L26" s="16">
        <v>194</v>
      </c>
      <c r="M26" s="26">
        <f t="shared" si="0"/>
        <v>4105.84</v>
      </c>
      <c r="N26" s="7"/>
    </row>
    <row r="27" spans="1:14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2510.67</v>
      </c>
      <c r="F27" s="24">
        <v>179.33</v>
      </c>
      <c r="G27" s="26">
        <v>448.33</v>
      </c>
      <c r="H27" s="26">
        <v>26.9</v>
      </c>
      <c r="I27" s="25">
        <v>25.92</v>
      </c>
      <c r="J27" s="25"/>
      <c r="K27" s="15"/>
      <c r="L27" s="24">
        <v>135</v>
      </c>
      <c r="M27" s="26">
        <f t="shared" si="0"/>
        <v>3220.5099999999998</v>
      </c>
      <c r="N27" s="7"/>
    </row>
    <row r="28" spans="1:14" ht="22.5" customHeight="1" x14ac:dyDescent="0.25">
      <c r="A28" s="20"/>
      <c r="B28" s="19"/>
      <c r="C28" s="20"/>
      <c r="D28" s="14" t="s">
        <v>27</v>
      </c>
      <c r="E28" s="29">
        <f t="shared" ref="E28:M28" si="1">SUM(E12:E27)</f>
        <v>65285.250000000007</v>
      </c>
      <c r="F28" s="29">
        <f>SUM(F12:F27)</f>
        <v>4663.25</v>
      </c>
      <c r="G28" s="29">
        <f>SUM(G12:G27)</f>
        <v>11334.070000000002</v>
      </c>
      <c r="H28" s="29">
        <f t="shared" si="1"/>
        <v>583.83999999999992</v>
      </c>
      <c r="I28" s="29">
        <f t="shared" si="1"/>
        <v>5692.5999999999985</v>
      </c>
      <c r="J28" s="29">
        <f t="shared" si="1"/>
        <v>1077</v>
      </c>
      <c r="K28" s="41">
        <f t="shared" si="1"/>
        <v>21.45</v>
      </c>
      <c r="L28" s="29">
        <f t="shared" si="1"/>
        <v>3496</v>
      </c>
      <c r="M28" s="29">
        <f t="shared" si="1"/>
        <v>77446.579999999973</v>
      </c>
      <c r="N28" s="18"/>
    </row>
    <row r="29" spans="1:14" ht="18" customHeight="1" x14ac:dyDescent="0.25">
      <c r="A29" s="20"/>
      <c r="B29" s="19"/>
      <c r="C29" s="20"/>
      <c r="D29" s="21"/>
      <c r="E29" s="22"/>
      <c r="F29" s="22"/>
      <c r="G29" s="22"/>
      <c r="H29" s="22"/>
      <c r="I29" s="23"/>
      <c r="J29" s="23"/>
      <c r="K29" s="22"/>
      <c r="L29" s="22"/>
      <c r="M29" s="22"/>
      <c r="N29" s="18"/>
    </row>
    <row r="30" spans="1:14" x14ac:dyDescent="0.25">
      <c r="A30" s="20"/>
    </row>
    <row r="31" spans="1:14" x14ac:dyDescent="0.25">
      <c r="C31" s="11"/>
      <c r="D31" s="10" t="s">
        <v>56</v>
      </c>
      <c r="E31" s="10"/>
      <c r="F31" s="10"/>
      <c r="G31" s="10"/>
      <c r="H31" s="10"/>
      <c r="I31" s="37"/>
      <c r="J31" s="37"/>
    </row>
    <row r="32" spans="1:14" x14ac:dyDescent="0.25">
      <c r="C32" s="11"/>
      <c r="D32" s="10"/>
      <c r="E32" s="10"/>
      <c r="F32" s="10"/>
      <c r="G32" s="10"/>
      <c r="H32" s="10"/>
      <c r="I32" s="37"/>
      <c r="J32" s="37"/>
    </row>
    <row r="33" spans="2:11" x14ac:dyDescent="0.25">
      <c r="C33" s="11"/>
      <c r="D33" s="10"/>
      <c r="E33" s="10"/>
      <c r="F33" s="10"/>
      <c r="G33" s="10"/>
      <c r="H33" s="10"/>
    </row>
    <row r="34" spans="2:11" x14ac:dyDescent="0.25">
      <c r="C34" s="11"/>
      <c r="D34" s="10" t="s">
        <v>47</v>
      </c>
      <c r="E34" s="35" t="s">
        <v>57</v>
      </c>
      <c r="F34" s="35"/>
      <c r="G34" s="35"/>
      <c r="H34" s="35"/>
      <c r="I34" s="36"/>
      <c r="J34" s="36"/>
    </row>
    <row r="35" spans="2:11" ht="18.75" x14ac:dyDescent="0.3">
      <c r="C35" s="2"/>
      <c r="D35" s="2"/>
      <c r="E35" s="2"/>
      <c r="F35" s="2"/>
      <c r="G35" s="2"/>
    </row>
    <row r="36" spans="2:11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2:11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4" zoomScale="77" zoomScaleNormal="77" workbookViewId="0">
      <selection activeCell="L28" sqref="L2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140625" customWidth="1"/>
    <col min="7" max="7" width="14.42578125" customWidth="1"/>
    <col min="8" max="9" width="13" customWidth="1"/>
    <col min="10" max="10" width="12.5703125" customWidth="1"/>
    <col min="11" max="11" width="15.140625" customWidth="1"/>
    <col min="12" max="12" width="15.5703125" customWidth="1"/>
    <col min="13" max="13" width="46.28515625" customWidth="1"/>
  </cols>
  <sheetData>
    <row r="2" spans="1:13" ht="25.5" x14ac:dyDescent="0.4">
      <c r="B2" s="30" t="s">
        <v>54</v>
      </c>
      <c r="C2" s="30"/>
      <c r="D2" s="30"/>
      <c r="E2" s="30"/>
      <c r="F2" s="30"/>
      <c r="G2" s="30"/>
      <c r="H2" s="31"/>
      <c r="I2" s="31"/>
      <c r="J2" s="31"/>
      <c r="K2" s="31"/>
      <c r="L2" s="31"/>
    </row>
    <row r="3" spans="1:13" ht="25.5" x14ac:dyDescent="0.4">
      <c r="B3" s="30"/>
      <c r="C3" s="30"/>
      <c r="D3" s="30"/>
      <c r="E3" s="30"/>
      <c r="F3" s="30"/>
      <c r="G3" s="30"/>
      <c r="H3" s="31"/>
      <c r="I3" s="31"/>
      <c r="J3" s="31"/>
      <c r="K3" s="31"/>
      <c r="L3" s="31"/>
    </row>
    <row r="4" spans="1:13" ht="26.25" x14ac:dyDescent="0.4">
      <c r="B4" s="3"/>
      <c r="C4" s="3"/>
      <c r="D4" s="3"/>
      <c r="E4" s="3"/>
      <c r="F4" s="3"/>
      <c r="G4" s="3"/>
    </row>
    <row r="6" spans="1:13" ht="21" x14ac:dyDescent="0.35">
      <c r="B6" s="4" t="s">
        <v>0</v>
      </c>
      <c r="C6" s="4"/>
      <c r="M6" s="5" t="s">
        <v>1</v>
      </c>
    </row>
    <row r="9" spans="1:13" ht="18.75" x14ac:dyDescent="0.3">
      <c r="A9" s="5" t="s">
        <v>76</v>
      </c>
      <c r="B9" s="5"/>
      <c r="C9" s="5"/>
    </row>
    <row r="10" spans="1:13" ht="18.75" x14ac:dyDescent="0.3">
      <c r="A10" s="5"/>
    </row>
    <row r="11" spans="1:13" ht="23.25" customHeight="1" x14ac:dyDescent="0.25">
      <c r="A11" s="38" t="s">
        <v>2</v>
      </c>
      <c r="B11" s="1" t="s">
        <v>3</v>
      </c>
      <c r="C11" s="33" t="s">
        <v>4</v>
      </c>
      <c r="D11" s="32" t="s">
        <v>75</v>
      </c>
      <c r="E11" s="34" t="s">
        <v>6</v>
      </c>
      <c r="F11" s="34" t="s">
        <v>7</v>
      </c>
      <c r="G11" s="34" t="s">
        <v>58</v>
      </c>
      <c r="H11" s="32" t="s">
        <v>8</v>
      </c>
      <c r="I11" s="34" t="s">
        <v>66</v>
      </c>
      <c r="J11" s="34" t="s">
        <v>9</v>
      </c>
      <c r="K11" s="34" t="s">
        <v>10</v>
      </c>
      <c r="L11" s="34" t="s">
        <v>11</v>
      </c>
      <c r="M11" s="1" t="s">
        <v>12</v>
      </c>
    </row>
    <row r="12" spans="1:13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6651.66</v>
      </c>
      <c r="F12" s="26">
        <v>1023.34</v>
      </c>
      <c r="G12" s="26"/>
      <c r="H12" s="27">
        <v>1001.21</v>
      </c>
      <c r="I12" s="27"/>
      <c r="J12" s="12"/>
      <c r="K12" s="26">
        <v>383</v>
      </c>
      <c r="L12" s="26">
        <f>E12+F12-G12-H12-I12+J12+K12</f>
        <v>7056.79</v>
      </c>
      <c r="M12" s="7"/>
    </row>
    <row r="13" spans="1:13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4446.8599999999997</v>
      </c>
      <c r="F13" s="26">
        <v>684.14</v>
      </c>
      <c r="G13" s="26">
        <v>51.31</v>
      </c>
      <c r="H13" s="27">
        <v>485.06</v>
      </c>
      <c r="I13" s="27"/>
      <c r="J13" s="12"/>
      <c r="K13" s="26">
        <v>257</v>
      </c>
      <c r="L13" s="26">
        <f t="shared" ref="L13:L27" si="0">E13+F13-G13-H13-I13+J13+K13</f>
        <v>4851.6299999999992</v>
      </c>
      <c r="M13" s="7"/>
    </row>
    <row r="14" spans="1:13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4446.8599999999997</v>
      </c>
      <c r="F14" s="26">
        <v>684.14</v>
      </c>
      <c r="G14" s="26">
        <v>51.31</v>
      </c>
      <c r="H14" s="27">
        <v>485.06</v>
      </c>
      <c r="I14" s="27"/>
      <c r="J14" s="12"/>
      <c r="K14" s="26">
        <v>257</v>
      </c>
      <c r="L14" s="26">
        <f t="shared" si="0"/>
        <v>4851.6299999999992</v>
      </c>
      <c r="M14" s="7"/>
    </row>
    <row r="15" spans="1:13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4636.66</v>
      </c>
      <c r="F15" s="26">
        <v>713.34</v>
      </c>
      <c r="G15" s="26">
        <v>53.5</v>
      </c>
      <c r="H15" s="27">
        <v>524.30999999999995</v>
      </c>
      <c r="I15" s="27"/>
      <c r="J15" s="12"/>
      <c r="K15" s="26">
        <v>267</v>
      </c>
      <c r="L15" s="26">
        <f t="shared" si="0"/>
        <v>5039.1900000000005</v>
      </c>
      <c r="M15" s="7"/>
    </row>
    <row r="16" spans="1:13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4446.8599999999997</v>
      </c>
      <c r="F16" s="26">
        <v>684.14</v>
      </c>
      <c r="G16" s="26">
        <v>51.31</v>
      </c>
      <c r="H16" s="27">
        <v>485.06</v>
      </c>
      <c r="I16" s="17">
        <v>1077</v>
      </c>
      <c r="J16" s="12"/>
      <c r="K16" s="26">
        <v>257</v>
      </c>
      <c r="L16" s="26">
        <f t="shared" si="0"/>
        <v>3774.6299999999992</v>
      </c>
      <c r="M16" s="7"/>
    </row>
    <row r="17" spans="1:13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4351.54</v>
      </c>
      <c r="F17" s="26">
        <v>669.46</v>
      </c>
      <c r="G17" s="26">
        <v>50.21</v>
      </c>
      <c r="H17" s="27">
        <v>465.35</v>
      </c>
      <c r="I17" s="27"/>
      <c r="J17" s="12"/>
      <c r="K17" s="26">
        <v>251</v>
      </c>
      <c r="L17" s="26">
        <f t="shared" si="0"/>
        <v>4756.4399999999996</v>
      </c>
      <c r="M17" s="7"/>
    </row>
    <row r="18" spans="1:13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3675.54</v>
      </c>
      <c r="F18" s="26">
        <v>565.46</v>
      </c>
      <c r="G18" s="26">
        <v>42.41</v>
      </c>
      <c r="H18" s="27">
        <v>340.02</v>
      </c>
      <c r="I18" s="27"/>
      <c r="J18" s="12"/>
      <c r="K18" s="26">
        <v>212</v>
      </c>
      <c r="L18" s="26">
        <f t="shared" si="0"/>
        <v>4070.57</v>
      </c>
      <c r="M18" s="7"/>
    </row>
    <row r="19" spans="1:13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3227.46</v>
      </c>
      <c r="F19" s="26">
        <v>496.54</v>
      </c>
      <c r="G19" s="26">
        <v>37.24</v>
      </c>
      <c r="H19" s="27">
        <v>283.77</v>
      </c>
      <c r="I19" s="27"/>
      <c r="J19" s="12"/>
      <c r="K19" s="26">
        <v>186</v>
      </c>
      <c r="L19" s="26">
        <f t="shared" si="0"/>
        <v>3588.9900000000002</v>
      </c>
      <c r="M19" s="7"/>
    </row>
    <row r="20" spans="1:13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4351.54</v>
      </c>
      <c r="F20" s="26">
        <v>669.46</v>
      </c>
      <c r="G20" s="26">
        <v>50.21</v>
      </c>
      <c r="H20" s="27">
        <v>465.35</v>
      </c>
      <c r="I20" s="27"/>
      <c r="J20" s="12"/>
      <c r="K20" s="26">
        <v>251</v>
      </c>
      <c r="L20" s="26">
        <f t="shared" si="0"/>
        <v>4756.4399999999996</v>
      </c>
      <c r="M20" s="7"/>
    </row>
    <row r="21" spans="1:13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3011.66</v>
      </c>
      <c r="F21" s="26">
        <v>463.34</v>
      </c>
      <c r="G21" s="26">
        <v>34.75</v>
      </c>
      <c r="H21" s="27">
        <v>131.58000000000001</v>
      </c>
      <c r="I21" s="27"/>
      <c r="J21" s="28"/>
      <c r="K21" s="26">
        <v>173</v>
      </c>
      <c r="L21" s="26">
        <f t="shared" si="0"/>
        <v>3481.67</v>
      </c>
      <c r="M21" s="7"/>
    </row>
    <row r="22" spans="1:13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3539.46</v>
      </c>
      <c r="F22" s="16">
        <v>544.54</v>
      </c>
      <c r="G22" s="26">
        <v>40.840000000000003</v>
      </c>
      <c r="H22" s="17">
        <v>322.94</v>
      </c>
      <c r="I22" s="17"/>
      <c r="J22" s="15"/>
      <c r="K22" s="16">
        <v>204</v>
      </c>
      <c r="L22" s="26">
        <f t="shared" si="0"/>
        <v>3924.22</v>
      </c>
      <c r="M22" s="7"/>
    </row>
    <row r="23" spans="1:13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2541.06</v>
      </c>
      <c r="F23" s="16">
        <v>390.94</v>
      </c>
      <c r="G23" s="26">
        <v>29.32</v>
      </c>
      <c r="H23" s="17">
        <v>52.25</v>
      </c>
      <c r="I23" s="17"/>
      <c r="J23" s="15"/>
      <c r="K23" s="16">
        <v>147</v>
      </c>
      <c r="L23" s="26">
        <f t="shared" si="0"/>
        <v>2997.43</v>
      </c>
      <c r="M23" s="7"/>
    </row>
    <row r="24" spans="1:13" ht="21" customHeight="1" x14ac:dyDescent="0.25">
      <c r="A24" s="13" t="s">
        <v>42</v>
      </c>
      <c r="B24" s="8" t="s">
        <v>43</v>
      </c>
      <c r="C24" s="12" t="s">
        <v>39</v>
      </c>
      <c r="D24" s="14">
        <v>15</v>
      </c>
      <c r="E24" s="16">
        <v>3539.46</v>
      </c>
      <c r="F24" s="16">
        <v>544.54</v>
      </c>
      <c r="G24" s="26">
        <v>40.840000000000003</v>
      </c>
      <c r="H24" s="17">
        <v>322.94</v>
      </c>
      <c r="I24" s="17"/>
      <c r="J24" s="15"/>
      <c r="K24" s="16">
        <v>204</v>
      </c>
      <c r="L24" s="26">
        <f t="shared" si="0"/>
        <v>3924.22</v>
      </c>
      <c r="M24" s="7"/>
    </row>
    <row r="25" spans="1:13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2053.14</v>
      </c>
      <c r="F25" s="16">
        <v>315.86</v>
      </c>
      <c r="G25" s="26">
        <v>23.69</v>
      </c>
      <c r="H25" s="17"/>
      <c r="I25" s="17"/>
      <c r="J25" s="15">
        <v>21.45</v>
      </c>
      <c r="K25" s="16">
        <v>118</v>
      </c>
      <c r="L25" s="26">
        <f t="shared" si="0"/>
        <v>2484.7599999999998</v>
      </c>
      <c r="M25" s="7"/>
    </row>
    <row r="26" spans="1:13" ht="21" customHeight="1" x14ac:dyDescent="0.25">
      <c r="A26" s="12" t="s">
        <v>62</v>
      </c>
      <c r="B26" s="8" t="s">
        <v>64</v>
      </c>
      <c r="C26" s="12" t="s">
        <v>37</v>
      </c>
      <c r="D26" s="14">
        <v>15</v>
      </c>
      <c r="E26" s="16">
        <v>3370.9</v>
      </c>
      <c r="F26" s="16">
        <v>518.6</v>
      </c>
      <c r="G26" s="26"/>
      <c r="H26" s="17">
        <v>301.77999999999997</v>
      </c>
      <c r="I26" s="17"/>
      <c r="J26" s="16"/>
      <c r="K26" s="16">
        <v>194</v>
      </c>
      <c r="L26" s="26">
        <f t="shared" si="0"/>
        <v>3781.7200000000003</v>
      </c>
      <c r="M26" s="7"/>
    </row>
    <row r="27" spans="1:13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2331.34</v>
      </c>
      <c r="F27" s="24">
        <v>358.66</v>
      </c>
      <c r="G27" s="26">
        <v>26.9</v>
      </c>
      <c r="H27" s="25">
        <v>25.92</v>
      </c>
      <c r="I27" s="25"/>
      <c r="J27" s="15"/>
      <c r="K27" s="24">
        <v>135</v>
      </c>
      <c r="L27" s="26">
        <f t="shared" si="0"/>
        <v>2772.18</v>
      </c>
      <c r="M27" s="7"/>
    </row>
    <row r="28" spans="1:13" ht="22.5" customHeight="1" x14ac:dyDescent="0.25">
      <c r="A28" s="20"/>
      <c r="B28" s="19"/>
      <c r="C28" s="20"/>
      <c r="D28" s="14" t="s">
        <v>27</v>
      </c>
      <c r="E28" s="29">
        <f t="shared" ref="E28:L28" si="1">SUM(E12:E27)</f>
        <v>60622</v>
      </c>
      <c r="F28" s="29">
        <f>SUM(F12:F27)</f>
        <v>9326.5</v>
      </c>
      <c r="G28" s="29">
        <f t="shared" si="1"/>
        <v>583.83999999999992</v>
      </c>
      <c r="H28" s="29">
        <f t="shared" si="1"/>
        <v>5692.5999999999985</v>
      </c>
      <c r="I28" s="29">
        <f t="shared" si="1"/>
        <v>1077</v>
      </c>
      <c r="J28" s="41">
        <f t="shared" si="1"/>
        <v>21.45</v>
      </c>
      <c r="K28" s="29">
        <f t="shared" si="1"/>
        <v>3496</v>
      </c>
      <c r="L28" s="29">
        <f t="shared" si="1"/>
        <v>66112.509999999995</v>
      </c>
      <c r="M28" s="18"/>
    </row>
    <row r="29" spans="1:13" ht="18" customHeight="1" x14ac:dyDescent="0.25">
      <c r="A29" s="20"/>
      <c r="B29" s="19"/>
      <c r="C29" s="20"/>
      <c r="D29" s="21"/>
      <c r="E29" s="22"/>
      <c r="F29" s="22"/>
      <c r="G29" s="22"/>
      <c r="H29" s="23"/>
      <c r="I29" s="23"/>
      <c r="J29" s="22"/>
      <c r="K29" s="22"/>
      <c r="L29" s="22"/>
      <c r="M29" s="18"/>
    </row>
    <row r="30" spans="1:13" x14ac:dyDescent="0.25">
      <c r="A30" s="20"/>
    </row>
    <row r="31" spans="1:13" x14ac:dyDescent="0.25">
      <c r="C31" s="11"/>
      <c r="D31" s="10" t="s">
        <v>56</v>
      </c>
      <c r="E31" s="10"/>
      <c r="F31" s="10"/>
      <c r="G31" s="10"/>
      <c r="H31" s="37"/>
      <c r="I31" s="37"/>
    </row>
    <row r="32" spans="1:13" x14ac:dyDescent="0.25">
      <c r="C32" s="11"/>
      <c r="D32" s="10"/>
      <c r="E32" s="10"/>
      <c r="F32" s="10"/>
      <c r="G32" s="10"/>
      <c r="H32" s="37"/>
      <c r="I32" s="37"/>
    </row>
    <row r="33" spans="2:10" x14ac:dyDescent="0.25">
      <c r="C33" s="11"/>
      <c r="D33" s="10"/>
      <c r="E33" s="10"/>
      <c r="F33" s="10"/>
      <c r="G33" s="10"/>
    </row>
    <row r="34" spans="2:10" x14ac:dyDescent="0.25">
      <c r="C34" s="11"/>
      <c r="D34" s="10" t="s">
        <v>47</v>
      </c>
      <c r="E34" s="35" t="s">
        <v>57</v>
      </c>
      <c r="F34" s="35"/>
      <c r="G34" s="35"/>
      <c r="H34" s="36"/>
      <c r="I34" s="36"/>
    </row>
    <row r="35" spans="2:10" ht="18.75" x14ac:dyDescent="0.3">
      <c r="C35" s="2"/>
      <c r="D35" s="2"/>
      <c r="E35" s="2"/>
      <c r="F35" s="2"/>
    </row>
    <row r="36" spans="2:10" x14ac:dyDescent="0.25">
      <c r="B36" s="40"/>
      <c r="C36" s="40"/>
      <c r="D36" s="40"/>
      <c r="E36" s="40"/>
      <c r="F36" s="40"/>
      <c r="G36" s="40"/>
      <c r="H36" s="40"/>
      <c r="I36" s="40"/>
      <c r="J36" s="40"/>
    </row>
    <row r="37" spans="2:10" x14ac:dyDescent="0.25">
      <c r="B37" s="40"/>
      <c r="C37" s="40"/>
      <c r="D37" s="40"/>
      <c r="E37" s="40"/>
      <c r="F37" s="40"/>
      <c r="G37" s="40"/>
      <c r="H37" s="40"/>
      <c r="I37" s="40"/>
      <c r="J37" s="40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7" zoomScale="80" zoomScaleNormal="80" workbookViewId="0">
      <selection activeCell="D9" sqref="D9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1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5" t="s">
        <v>77</v>
      </c>
      <c r="B9" s="5"/>
      <c r="C9" s="5"/>
      <c r="D9" t="s">
        <v>82</v>
      </c>
    </row>
    <row r="10" spans="1:12" ht="18.75" x14ac:dyDescent="0.3">
      <c r="A10" s="5"/>
    </row>
    <row r="11" spans="1:12" ht="23.25" customHeight="1" x14ac:dyDescent="0.25">
      <c r="A11" s="38" t="s">
        <v>2</v>
      </c>
      <c r="B11" s="1" t="s">
        <v>3</v>
      </c>
      <c r="C11" s="33" t="s">
        <v>4</v>
      </c>
      <c r="D11" s="32" t="s">
        <v>75</v>
      </c>
      <c r="E11" s="34" t="s">
        <v>6</v>
      </c>
      <c r="F11" s="34" t="s">
        <v>58</v>
      </c>
      <c r="G11" s="32" t="s">
        <v>8</v>
      </c>
      <c r="H11" s="34" t="s">
        <v>66</v>
      </c>
      <c r="I11" s="34" t="s">
        <v>9</v>
      </c>
      <c r="J11" s="34" t="s">
        <v>10</v>
      </c>
      <c r="K11" s="34" t="s">
        <v>11</v>
      </c>
      <c r="L11" s="1" t="s">
        <v>12</v>
      </c>
    </row>
    <row r="12" spans="1:12" ht="21.75" customHeight="1" x14ac:dyDescent="0.25">
      <c r="A12" s="39" t="s">
        <v>55</v>
      </c>
      <c r="B12" s="8" t="s">
        <v>60</v>
      </c>
      <c r="C12" s="7" t="s">
        <v>50</v>
      </c>
      <c r="D12" s="9">
        <v>15</v>
      </c>
      <c r="E12" s="26">
        <v>7675</v>
      </c>
      <c r="F12" s="26"/>
      <c r="G12" s="27">
        <v>1001.21</v>
      </c>
      <c r="H12" s="27"/>
      <c r="I12" s="12"/>
      <c r="J12" s="26">
        <v>383</v>
      </c>
      <c r="K12" s="26">
        <f>E12-F12-G12-H12+I12+J12</f>
        <v>7056.79</v>
      </c>
      <c r="L12" s="7"/>
    </row>
    <row r="13" spans="1:12" ht="21" customHeight="1" x14ac:dyDescent="0.25">
      <c r="A13" s="7" t="s">
        <v>13</v>
      </c>
      <c r="B13" s="8" t="s">
        <v>28</v>
      </c>
      <c r="C13" s="6" t="s">
        <v>48</v>
      </c>
      <c r="D13" s="9">
        <v>15</v>
      </c>
      <c r="E13" s="26">
        <v>5131</v>
      </c>
      <c r="F13" s="26"/>
      <c r="G13" s="27">
        <v>485.06</v>
      </c>
      <c r="H13" s="27"/>
      <c r="I13" s="12"/>
      <c r="J13" s="26">
        <v>257</v>
      </c>
      <c r="K13" s="26">
        <f t="shared" ref="K13:K27" si="0">E13-F13-G13-H13+I13+J13</f>
        <v>4902.9399999999996</v>
      </c>
      <c r="L13" s="7"/>
    </row>
    <row r="14" spans="1:12" ht="21" customHeight="1" x14ac:dyDescent="0.25">
      <c r="A14" s="7" t="s">
        <v>14</v>
      </c>
      <c r="B14" s="8" t="s">
        <v>34</v>
      </c>
      <c r="C14" s="6" t="s">
        <v>48</v>
      </c>
      <c r="D14" s="9">
        <v>15</v>
      </c>
      <c r="E14" s="26">
        <v>5131</v>
      </c>
      <c r="F14" s="26"/>
      <c r="G14" s="27">
        <v>485.06</v>
      </c>
      <c r="H14" s="27"/>
      <c r="I14" s="12"/>
      <c r="J14" s="26">
        <v>257</v>
      </c>
      <c r="K14" s="26">
        <f t="shared" si="0"/>
        <v>4902.9399999999996</v>
      </c>
      <c r="L14" s="7"/>
    </row>
    <row r="15" spans="1:12" ht="21" customHeight="1" x14ac:dyDescent="0.25">
      <c r="A15" s="7" t="s">
        <v>15</v>
      </c>
      <c r="B15" s="8" t="s">
        <v>35</v>
      </c>
      <c r="C15" s="7" t="s">
        <v>22</v>
      </c>
      <c r="D15" s="9">
        <v>15</v>
      </c>
      <c r="E15" s="26">
        <v>5350</v>
      </c>
      <c r="F15" s="26"/>
      <c r="G15" s="27">
        <v>524.30999999999995</v>
      </c>
      <c r="H15" s="27"/>
      <c r="I15" s="12"/>
      <c r="J15" s="26">
        <v>267</v>
      </c>
      <c r="K15" s="26">
        <f t="shared" si="0"/>
        <v>5092.6900000000005</v>
      </c>
      <c r="L15" s="7"/>
    </row>
    <row r="16" spans="1:12" ht="22.5" customHeight="1" x14ac:dyDescent="0.25">
      <c r="A16" s="7" t="s">
        <v>16</v>
      </c>
      <c r="B16" s="8" t="s">
        <v>33</v>
      </c>
      <c r="C16" s="7" t="s">
        <v>23</v>
      </c>
      <c r="D16" s="9">
        <v>15</v>
      </c>
      <c r="E16" s="26">
        <v>5131</v>
      </c>
      <c r="F16" s="26"/>
      <c r="G16" s="27">
        <v>485.06</v>
      </c>
      <c r="H16" s="17">
        <v>1077</v>
      </c>
      <c r="I16" s="12"/>
      <c r="J16" s="26">
        <v>257</v>
      </c>
      <c r="K16" s="26">
        <f t="shared" si="0"/>
        <v>3825.9399999999996</v>
      </c>
      <c r="L16" s="7"/>
    </row>
    <row r="17" spans="1:12" ht="22.5" customHeight="1" x14ac:dyDescent="0.25">
      <c r="A17" s="7" t="s">
        <v>17</v>
      </c>
      <c r="B17" s="8" t="s">
        <v>29</v>
      </c>
      <c r="C17" s="7" t="s">
        <v>23</v>
      </c>
      <c r="D17" s="9">
        <v>15</v>
      </c>
      <c r="E17" s="26">
        <v>5021</v>
      </c>
      <c r="F17" s="26"/>
      <c r="G17" s="27">
        <v>465.35</v>
      </c>
      <c r="H17" s="27"/>
      <c r="I17" s="12"/>
      <c r="J17" s="26">
        <v>251</v>
      </c>
      <c r="K17" s="26">
        <f t="shared" si="0"/>
        <v>4806.6499999999996</v>
      </c>
      <c r="L17" s="7"/>
    </row>
    <row r="18" spans="1:12" ht="22.5" customHeight="1" x14ac:dyDescent="0.25">
      <c r="A18" s="7" t="s">
        <v>18</v>
      </c>
      <c r="B18" s="8" t="s">
        <v>49</v>
      </c>
      <c r="C18" s="7" t="s">
        <v>24</v>
      </c>
      <c r="D18" s="9">
        <v>15</v>
      </c>
      <c r="E18" s="26">
        <v>4241</v>
      </c>
      <c r="F18" s="26"/>
      <c r="G18" s="27">
        <v>340.02</v>
      </c>
      <c r="H18" s="27"/>
      <c r="I18" s="12"/>
      <c r="J18" s="26">
        <v>212</v>
      </c>
      <c r="K18" s="26">
        <f t="shared" si="0"/>
        <v>4112.9799999999996</v>
      </c>
      <c r="L18" s="7"/>
    </row>
    <row r="19" spans="1:12" ht="21" customHeight="1" x14ac:dyDescent="0.25">
      <c r="A19" s="7" t="s">
        <v>19</v>
      </c>
      <c r="B19" s="8" t="s">
        <v>31</v>
      </c>
      <c r="C19" s="7" t="s">
        <v>25</v>
      </c>
      <c r="D19" s="9">
        <v>15</v>
      </c>
      <c r="E19" s="26">
        <v>3724</v>
      </c>
      <c r="F19" s="26"/>
      <c r="G19" s="27">
        <v>283.77</v>
      </c>
      <c r="H19" s="27"/>
      <c r="I19" s="12"/>
      <c r="J19" s="26">
        <v>186</v>
      </c>
      <c r="K19" s="26">
        <f t="shared" si="0"/>
        <v>3626.23</v>
      </c>
      <c r="L19" s="7"/>
    </row>
    <row r="20" spans="1:12" ht="22.5" customHeight="1" x14ac:dyDescent="0.25">
      <c r="A20" s="7" t="s">
        <v>20</v>
      </c>
      <c r="B20" s="8" t="s">
        <v>32</v>
      </c>
      <c r="C20" s="7" t="s">
        <v>25</v>
      </c>
      <c r="D20" s="9">
        <v>15</v>
      </c>
      <c r="E20" s="26">
        <v>5021</v>
      </c>
      <c r="F20" s="26"/>
      <c r="G20" s="27">
        <v>465.35</v>
      </c>
      <c r="H20" s="27"/>
      <c r="I20" s="12"/>
      <c r="J20" s="26">
        <v>251</v>
      </c>
      <c r="K20" s="26">
        <f t="shared" si="0"/>
        <v>4806.6499999999996</v>
      </c>
      <c r="L20" s="7"/>
    </row>
    <row r="21" spans="1:12" ht="21.75" customHeight="1" x14ac:dyDescent="0.25">
      <c r="A21" s="7" t="s">
        <v>21</v>
      </c>
      <c r="B21" s="8" t="s">
        <v>30</v>
      </c>
      <c r="C21" s="7" t="s">
        <v>26</v>
      </c>
      <c r="D21" s="9">
        <v>15</v>
      </c>
      <c r="E21" s="26">
        <v>3475</v>
      </c>
      <c r="F21" s="26"/>
      <c r="G21" s="27">
        <v>131.58000000000001</v>
      </c>
      <c r="H21" s="27"/>
      <c r="I21" s="28"/>
      <c r="J21" s="26">
        <v>173</v>
      </c>
      <c r="K21" s="26">
        <f t="shared" si="0"/>
        <v>3516.42</v>
      </c>
      <c r="L21" s="7"/>
    </row>
    <row r="22" spans="1:12" ht="21" customHeight="1" x14ac:dyDescent="0.25">
      <c r="A22" s="7" t="s">
        <v>36</v>
      </c>
      <c r="B22" s="8" t="s">
        <v>46</v>
      </c>
      <c r="C22" s="12" t="s">
        <v>37</v>
      </c>
      <c r="D22" s="14">
        <v>15</v>
      </c>
      <c r="E22" s="16">
        <v>4084</v>
      </c>
      <c r="F22" s="26"/>
      <c r="G22" s="17">
        <v>322.94</v>
      </c>
      <c r="H22" s="17"/>
      <c r="I22" s="15"/>
      <c r="J22" s="16">
        <v>204</v>
      </c>
      <c r="K22" s="26">
        <f t="shared" si="0"/>
        <v>3965.06</v>
      </c>
      <c r="L22" s="7"/>
    </row>
    <row r="23" spans="1:12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2932</v>
      </c>
      <c r="F23" s="26"/>
      <c r="G23" s="17">
        <v>52.25</v>
      </c>
      <c r="H23" s="17"/>
      <c r="I23" s="15"/>
      <c r="J23" s="16">
        <v>147</v>
      </c>
      <c r="K23" s="26">
        <f t="shared" si="0"/>
        <v>3026.75</v>
      </c>
      <c r="L23" s="7"/>
    </row>
    <row r="24" spans="1:12" ht="21" customHeight="1" x14ac:dyDescent="0.25">
      <c r="A24" s="13" t="s">
        <v>42</v>
      </c>
      <c r="B24" s="8" t="s">
        <v>43</v>
      </c>
      <c r="C24" s="12" t="s">
        <v>39</v>
      </c>
      <c r="D24" s="14">
        <v>15</v>
      </c>
      <c r="E24" s="16">
        <v>4084</v>
      </c>
      <c r="F24" s="26"/>
      <c r="G24" s="17">
        <v>322.94</v>
      </c>
      <c r="H24" s="17"/>
      <c r="I24" s="15"/>
      <c r="J24" s="16">
        <v>204</v>
      </c>
      <c r="K24" s="26">
        <f t="shared" si="0"/>
        <v>3965.06</v>
      </c>
      <c r="L24" s="7"/>
    </row>
    <row r="25" spans="1:12" ht="21" customHeight="1" x14ac:dyDescent="0.25">
      <c r="A25" s="12" t="s">
        <v>40</v>
      </c>
      <c r="B25" s="8" t="s">
        <v>44</v>
      </c>
      <c r="C25" s="12" t="s">
        <v>41</v>
      </c>
      <c r="D25" s="14">
        <v>15</v>
      </c>
      <c r="E25" s="16">
        <v>2369</v>
      </c>
      <c r="F25" s="26"/>
      <c r="G25" s="17"/>
      <c r="H25" s="17"/>
      <c r="I25" s="15">
        <v>21.45</v>
      </c>
      <c r="J25" s="16">
        <v>118</v>
      </c>
      <c r="K25" s="26">
        <f t="shared" si="0"/>
        <v>2508.4499999999998</v>
      </c>
      <c r="L25" s="7"/>
    </row>
    <row r="26" spans="1:12" ht="21" customHeight="1" x14ac:dyDescent="0.25">
      <c r="A26" s="12" t="s">
        <v>62</v>
      </c>
      <c r="B26" s="8" t="s">
        <v>64</v>
      </c>
      <c r="C26" s="12" t="s">
        <v>37</v>
      </c>
      <c r="D26" s="14">
        <v>15</v>
      </c>
      <c r="E26" s="16">
        <v>3889.5</v>
      </c>
      <c r="F26" s="26"/>
      <c r="G26" s="17">
        <v>301.77999999999997</v>
      </c>
      <c r="H26" s="17"/>
      <c r="I26" s="16"/>
      <c r="J26" s="16">
        <v>194</v>
      </c>
      <c r="K26" s="26">
        <f t="shared" si="0"/>
        <v>3781.7200000000003</v>
      </c>
      <c r="L26" s="7"/>
    </row>
    <row r="27" spans="1:12" ht="21" customHeight="1" x14ac:dyDescent="0.25">
      <c r="A27" s="12" t="s">
        <v>51</v>
      </c>
      <c r="B27" s="8" t="s">
        <v>52</v>
      </c>
      <c r="C27" s="13" t="s">
        <v>53</v>
      </c>
      <c r="D27" s="14">
        <v>15</v>
      </c>
      <c r="E27" s="24">
        <v>2690</v>
      </c>
      <c r="F27" s="26"/>
      <c r="G27" s="25">
        <v>25.92</v>
      </c>
      <c r="H27" s="25"/>
      <c r="I27" s="15"/>
      <c r="J27" s="24">
        <v>135</v>
      </c>
      <c r="K27" s="26">
        <f t="shared" si="0"/>
        <v>2799.08</v>
      </c>
      <c r="L27" s="7"/>
    </row>
    <row r="28" spans="1:12" ht="22.5" customHeight="1" x14ac:dyDescent="0.25">
      <c r="A28" s="20"/>
      <c r="B28" s="19"/>
      <c r="C28" s="20"/>
      <c r="D28" s="14" t="s">
        <v>27</v>
      </c>
      <c r="E28" s="29">
        <f t="shared" ref="E28:K28" si="1">SUM(E12:E27)</f>
        <v>69948.5</v>
      </c>
      <c r="F28" s="29">
        <f t="shared" si="1"/>
        <v>0</v>
      </c>
      <c r="G28" s="29">
        <f t="shared" si="1"/>
        <v>5692.5999999999985</v>
      </c>
      <c r="H28" s="29">
        <f t="shared" si="1"/>
        <v>1077</v>
      </c>
      <c r="I28" s="41">
        <f t="shared" si="1"/>
        <v>21.45</v>
      </c>
      <c r="J28" s="29">
        <f t="shared" si="1"/>
        <v>3496</v>
      </c>
      <c r="K28" s="29">
        <f t="shared" si="1"/>
        <v>66696.349999999991</v>
      </c>
      <c r="L28" s="18"/>
    </row>
    <row r="29" spans="1:12" ht="18" customHeight="1" x14ac:dyDescent="0.25">
      <c r="A29" s="20"/>
      <c r="B29" s="19"/>
      <c r="C29" s="20"/>
      <c r="D29" s="21"/>
      <c r="E29" s="22"/>
      <c r="F29" s="22"/>
      <c r="G29" s="23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37"/>
      <c r="H31" s="37"/>
    </row>
    <row r="32" spans="1:12" x14ac:dyDescent="0.25">
      <c r="C32" s="11"/>
      <c r="D32" s="10"/>
      <c r="E32" s="10"/>
      <c r="F32" s="10"/>
      <c r="G32" s="37"/>
      <c r="H32" s="37"/>
    </row>
    <row r="33" spans="2:9" x14ac:dyDescent="0.25">
      <c r="C33" s="11"/>
      <c r="D33" s="10"/>
      <c r="E33" s="10"/>
      <c r="F33" s="10"/>
    </row>
    <row r="34" spans="2:9" x14ac:dyDescent="0.25">
      <c r="C34" s="11"/>
      <c r="D34" s="10" t="s">
        <v>47</v>
      </c>
      <c r="E34" s="35" t="s">
        <v>57</v>
      </c>
      <c r="F34" s="35"/>
      <c r="G34" s="36"/>
      <c r="H34" s="36"/>
    </row>
    <row r="35" spans="2:9" ht="18.75" x14ac:dyDescent="0.3">
      <c r="C35" s="2"/>
      <c r="D35" s="2"/>
      <c r="E35" s="2"/>
    </row>
    <row r="36" spans="2:9" x14ac:dyDescent="0.25">
      <c r="B36" s="40"/>
      <c r="C36" s="40"/>
      <c r="D36" s="40"/>
      <c r="E36" s="40"/>
      <c r="F36" s="40"/>
      <c r="G36" s="40"/>
      <c r="H36" s="40"/>
      <c r="I36" s="40"/>
    </row>
    <row r="37" spans="2:9" x14ac:dyDescent="0.25">
      <c r="B37" s="40"/>
      <c r="C37" s="40"/>
      <c r="D37" s="40"/>
      <c r="E37" s="40"/>
      <c r="F37" s="40"/>
      <c r="G37" s="40"/>
      <c r="H37" s="40"/>
      <c r="I37" s="40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ENERO 1</vt:lpstr>
      <vt:lpstr>ENE 2</vt:lpstr>
      <vt:lpstr>febrero 1</vt:lpstr>
      <vt:lpstr>FEB 2</vt:lpstr>
      <vt:lpstr>MARZO 1</vt:lpstr>
      <vt:lpstr>MARZO 2</vt:lpstr>
      <vt:lpstr>ABRIL 1</vt:lpstr>
      <vt:lpstr>ABRIL 2</vt:lpstr>
      <vt:lpstr>MAYO 1</vt:lpstr>
      <vt:lpstr>VERO MARTINEZ SUELDO Y AGUINALD</vt:lpstr>
      <vt:lpstr>CALCULO SALARIO DIARIO</vt:lpstr>
      <vt:lpstr>CALCULO AGUINALDO 2019</vt:lpstr>
      <vt:lpstr>MAYO 2</vt:lpstr>
      <vt:lpstr>JUNIO 1</vt:lpstr>
      <vt:lpstr>JUNIO 2</vt:lpstr>
      <vt:lpstr>JULIO 1</vt:lpstr>
      <vt:lpstr>JULIO 2</vt:lpstr>
      <vt:lpstr>NOMINA ANGELICA URR</vt:lpstr>
      <vt:lpstr>AGOSTO 1</vt:lpstr>
      <vt:lpstr>RAFA CIBRIAN FINIQUITO</vt:lpstr>
      <vt:lpstr>AGOSTO 2</vt:lpstr>
      <vt:lpstr>SEPTIEMBRE 1</vt:lpstr>
      <vt:lpstr>SEPTIEMBRE 2</vt:lpstr>
      <vt:lpstr>OCTUBRE 1</vt:lpstr>
      <vt:lpstr>OCTUBRE 2</vt:lpstr>
      <vt:lpstr>NOVIEMBRE 1</vt:lpstr>
      <vt:lpstr>NOVIEMBRE 2</vt:lpstr>
      <vt:lpstr>borrador para 2020</vt:lpstr>
      <vt:lpstr>DICIEMBRE 1</vt:lpstr>
      <vt:lpstr>DICIEMBRE 2</vt:lpstr>
      <vt:lpstr>CALCULO PRIMA VAC 2DA QUINCENA </vt:lpstr>
      <vt:lpstr>AGUINALDOS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2019-12-20T18:03:47Z</cp:lastPrinted>
  <dcterms:created xsi:type="dcterms:W3CDTF">2015-01-13T17:46:55Z</dcterms:created>
  <dcterms:modified xsi:type="dcterms:W3CDTF">2020-01-15T16:38:29Z</dcterms:modified>
</cp:coreProperties>
</file>