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08B41AD8-7678-42B1-83B8-028C76196080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. 06 16-31 marz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" l="1"/>
  <c r="K34" i="1"/>
  <c r="J34" i="1"/>
  <c r="I34" i="1"/>
  <c r="N34" i="1" s="1"/>
  <c r="N33" i="1"/>
  <c r="M33" i="1"/>
  <c r="K33" i="1"/>
  <c r="J33" i="1"/>
  <c r="I33" i="1"/>
  <c r="R33" i="1" s="1"/>
  <c r="O32" i="1"/>
  <c r="N32" i="1"/>
  <c r="M32" i="1"/>
  <c r="K32" i="1"/>
  <c r="J32" i="1"/>
  <c r="I32" i="1"/>
  <c r="K31" i="1"/>
  <c r="J31" i="1"/>
  <c r="I31" i="1"/>
  <c r="O31" i="1" s="1"/>
  <c r="N30" i="1"/>
  <c r="K30" i="1"/>
  <c r="J30" i="1"/>
  <c r="I30" i="1"/>
  <c r="R30" i="1" s="1"/>
  <c r="O29" i="1"/>
  <c r="N29" i="1"/>
  <c r="M29" i="1"/>
  <c r="K29" i="1"/>
  <c r="J29" i="1"/>
  <c r="I29" i="1"/>
  <c r="K28" i="1"/>
  <c r="J28" i="1"/>
  <c r="I28" i="1"/>
  <c r="O28" i="1" s="1"/>
  <c r="K27" i="1"/>
  <c r="J27" i="1"/>
  <c r="L27" i="1" s="1"/>
  <c r="I27" i="1"/>
  <c r="R27" i="1" s="1"/>
  <c r="K26" i="1"/>
  <c r="L26" i="1" s="1"/>
  <c r="J26" i="1"/>
  <c r="I26" i="1"/>
  <c r="N26" i="1" s="1"/>
  <c r="O25" i="1"/>
  <c r="K25" i="1"/>
  <c r="J25" i="1"/>
  <c r="I25" i="1"/>
  <c r="R25" i="1" s="1"/>
  <c r="M24" i="1"/>
  <c r="K24" i="1"/>
  <c r="J24" i="1"/>
  <c r="I24" i="1"/>
  <c r="L24" i="1" s="1"/>
  <c r="R23" i="1"/>
  <c r="K23" i="1"/>
  <c r="J23" i="1"/>
  <c r="I23" i="1"/>
  <c r="O23" i="1" s="1"/>
  <c r="M22" i="1"/>
  <c r="S22" i="1" s="1"/>
  <c r="K22" i="1"/>
  <c r="J22" i="1"/>
  <c r="I22" i="1"/>
  <c r="R22" i="1" s="1"/>
  <c r="M21" i="1"/>
  <c r="K21" i="1"/>
  <c r="J21" i="1"/>
  <c r="I21" i="1"/>
  <c r="L21" i="1" s="1"/>
  <c r="K20" i="1"/>
  <c r="J20" i="1"/>
  <c r="I20" i="1"/>
  <c r="N20" i="1" s="1"/>
  <c r="K19" i="1"/>
  <c r="L19" i="1" s="1"/>
  <c r="J19" i="1"/>
  <c r="I19" i="1"/>
  <c r="R19" i="1" s="1"/>
  <c r="O18" i="1"/>
  <c r="L18" i="1"/>
  <c r="K18" i="1"/>
  <c r="J18" i="1"/>
  <c r="I18" i="1"/>
  <c r="N18" i="1" s="1"/>
  <c r="K17" i="1"/>
  <c r="J17" i="1"/>
  <c r="I17" i="1"/>
  <c r="R17" i="1" s="1"/>
  <c r="N16" i="1"/>
  <c r="M16" i="1"/>
  <c r="K16" i="1"/>
  <c r="J16" i="1"/>
  <c r="I16" i="1"/>
  <c r="R15" i="1"/>
  <c r="M15" i="1"/>
  <c r="S15" i="1" s="1"/>
  <c r="K15" i="1"/>
  <c r="J15" i="1"/>
  <c r="I15" i="1"/>
  <c r="O15" i="1" s="1"/>
  <c r="M14" i="1"/>
  <c r="K14" i="1"/>
  <c r="J14" i="1"/>
  <c r="I14" i="1"/>
  <c r="R14" i="1" s="1"/>
  <c r="O13" i="1"/>
  <c r="K13" i="1"/>
  <c r="J13" i="1"/>
  <c r="I13" i="1"/>
  <c r="K12" i="1"/>
  <c r="J12" i="1"/>
  <c r="I12" i="1"/>
  <c r="N12" i="1" s="1"/>
  <c r="K11" i="1"/>
  <c r="J11" i="1"/>
  <c r="I11" i="1"/>
  <c r="R11" i="1" s="1"/>
  <c r="O10" i="1"/>
  <c r="K10" i="1"/>
  <c r="J10" i="1"/>
  <c r="L10" i="1" s="1"/>
  <c r="I10" i="1"/>
  <c r="N10" i="1" s="1"/>
  <c r="N9" i="1"/>
  <c r="K9" i="1"/>
  <c r="J9" i="1"/>
  <c r="I9" i="1"/>
  <c r="R9" i="1" s="1"/>
  <c r="N8" i="1"/>
  <c r="M8" i="1"/>
  <c r="K8" i="1"/>
  <c r="J8" i="1"/>
  <c r="I8" i="1"/>
  <c r="L8" i="1" s="1"/>
  <c r="M7" i="1"/>
  <c r="K7" i="1"/>
  <c r="J7" i="1"/>
  <c r="I7" i="1"/>
  <c r="O7" i="1" s="1"/>
  <c r="O6" i="1"/>
  <c r="K6" i="1"/>
  <c r="J6" i="1"/>
  <c r="I6" i="1"/>
  <c r="R6" i="1" s="1"/>
  <c r="P33" i="1" l="1"/>
  <c r="O30" i="1"/>
  <c r="P29" i="1"/>
  <c r="O33" i="1"/>
  <c r="L22" i="1"/>
  <c r="T22" i="1" s="1"/>
  <c r="L13" i="1"/>
  <c r="L14" i="1"/>
  <c r="T14" i="1" s="1"/>
  <c r="L16" i="1"/>
  <c r="N17" i="1"/>
  <c r="O22" i="1"/>
  <c r="J35" i="1"/>
  <c r="S33" i="1"/>
  <c r="N21" i="1"/>
  <c r="N24" i="1"/>
  <c r="K35" i="1"/>
  <c r="O9" i="1"/>
  <c r="M13" i="1"/>
  <c r="P13" i="1" s="1"/>
  <c r="O21" i="1"/>
  <c r="O26" i="1"/>
  <c r="L29" i="1"/>
  <c r="L30" i="1"/>
  <c r="M31" i="1"/>
  <c r="L33" i="1"/>
  <c r="L34" i="1"/>
  <c r="O17" i="1"/>
  <c r="O14" i="1"/>
  <c r="M6" i="1"/>
  <c r="L11" i="1"/>
  <c r="N13" i="1"/>
  <c r="M23" i="1"/>
  <c r="S23" i="1" s="1"/>
  <c r="M30" i="1"/>
  <c r="L32" i="1"/>
  <c r="O34" i="1"/>
  <c r="S6" i="1"/>
  <c r="S14" i="1"/>
  <c r="T33" i="1"/>
  <c r="S8" i="1"/>
  <c r="T8" i="1" s="1"/>
  <c r="R28" i="1"/>
  <c r="L6" i="1"/>
  <c r="R7" i="1"/>
  <c r="M11" i="1"/>
  <c r="M19" i="1"/>
  <c r="R31" i="1"/>
  <c r="S31" i="1" s="1"/>
  <c r="L9" i="1"/>
  <c r="R10" i="1"/>
  <c r="N11" i="1"/>
  <c r="O16" i="1"/>
  <c r="L17" i="1"/>
  <c r="R18" i="1"/>
  <c r="N19" i="1"/>
  <c r="P21" i="1"/>
  <c r="O24" i="1"/>
  <c r="P24" i="1" s="1"/>
  <c r="L25" i="1"/>
  <c r="R26" i="1"/>
  <c r="N27" i="1"/>
  <c r="R34" i="1"/>
  <c r="R12" i="1"/>
  <c r="R20" i="1"/>
  <c r="M27" i="1"/>
  <c r="O8" i="1"/>
  <c r="N6" i="1"/>
  <c r="M9" i="1"/>
  <c r="O11" i="1"/>
  <c r="L12" i="1"/>
  <c r="R13" i="1"/>
  <c r="N14" i="1"/>
  <c r="P14" i="1" s="1"/>
  <c r="P16" i="1"/>
  <c r="M17" i="1"/>
  <c r="O19" i="1"/>
  <c r="L20" i="1"/>
  <c r="R21" i="1"/>
  <c r="S21" i="1" s="1"/>
  <c r="T21" i="1" s="1"/>
  <c r="N22" i="1"/>
  <c r="P22" i="1" s="1"/>
  <c r="M25" i="1"/>
  <c r="O27" i="1"/>
  <c r="L28" i="1"/>
  <c r="R29" i="1"/>
  <c r="S29" i="1" s="1"/>
  <c r="T29" i="1" s="1"/>
  <c r="P32" i="1"/>
  <c r="L7" i="1"/>
  <c r="R8" i="1"/>
  <c r="M12" i="1"/>
  <c r="L15" i="1"/>
  <c r="T15" i="1" s="1"/>
  <c r="R16" i="1"/>
  <c r="S16" i="1" s="1"/>
  <c r="M20" i="1"/>
  <c r="L23" i="1"/>
  <c r="T23" i="1" s="1"/>
  <c r="R24" i="1"/>
  <c r="S24" i="1" s="1"/>
  <c r="T24" i="1" s="1"/>
  <c r="N25" i="1"/>
  <c r="M28" i="1"/>
  <c r="L31" i="1"/>
  <c r="R32" i="1"/>
  <c r="S32" i="1" s="1"/>
  <c r="N28" i="1"/>
  <c r="N7" i="1"/>
  <c r="P7" i="1" s="1"/>
  <c r="M10" i="1"/>
  <c r="O12" i="1"/>
  <c r="N15" i="1"/>
  <c r="P15" i="1" s="1"/>
  <c r="M18" i="1"/>
  <c r="O20" i="1"/>
  <c r="N23" i="1"/>
  <c r="P23" i="1" s="1"/>
  <c r="M26" i="1"/>
  <c r="N31" i="1"/>
  <c r="P31" i="1" s="1"/>
  <c r="M34" i="1"/>
  <c r="I35" i="1"/>
  <c r="O35" i="1" l="1"/>
  <c r="T16" i="1"/>
  <c r="S30" i="1"/>
  <c r="T30" i="1" s="1"/>
  <c r="P30" i="1"/>
  <c r="T32" i="1"/>
  <c r="S13" i="1"/>
  <c r="T13" i="1" s="1"/>
  <c r="T31" i="1"/>
  <c r="R35" i="1"/>
  <c r="P8" i="1"/>
  <c r="P9" i="1"/>
  <c r="S9" i="1"/>
  <c r="S34" i="1"/>
  <c r="T34" i="1" s="1"/>
  <c r="P34" i="1"/>
  <c r="S10" i="1"/>
  <c r="T10" i="1" s="1"/>
  <c r="P10" i="1"/>
  <c r="T6" i="1"/>
  <c r="L35" i="1"/>
  <c r="P20" i="1"/>
  <c r="S20" i="1"/>
  <c r="T20" i="1" s="1"/>
  <c r="P17" i="1"/>
  <c r="S17" i="1"/>
  <c r="T17" i="1" s="1"/>
  <c r="P6" i="1"/>
  <c r="N35" i="1"/>
  <c r="M35" i="1"/>
  <c r="T9" i="1"/>
  <c r="P12" i="1"/>
  <c r="S12" i="1"/>
  <c r="T12" i="1" s="1"/>
  <c r="S27" i="1"/>
  <c r="T27" i="1" s="1"/>
  <c r="P27" i="1"/>
  <c r="S26" i="1"/>
  <c r="T26" i="1" s="1"/>
  <c r="P26" i="1"/>
  <c r="P25" i="1"/>
  <c r="S25" i="1"/>
  <c r="T25" i="1" s="1"/>
  <c r="S18" i="1"/>
  <c r="T18" i="1" s="1"/>
  <c r="P18" i="1"/>
  <c r="P28" i="1"/>
  <c r="S28" i="1"/>
  <c r="T28" i="1" s="1"/>
  <c r="S19" i="1"/>
  <c r="T19" i="1" s="1"/>
  <c r="P19" i="1"/>
  <c r="S7" i="1"/>
  <c r="T7" i="1"/>
  <c r="S11" i="1"/>
  <c r="T11" i="1" s="1"/>
  <c r="P11" i="1"/>
  <c r="S35" i="1" l="1"/>
  <c r="T35" i="1"/>
  <c r="P35" i="1"/>
</calcChain>
</file>

<file path=xl/sharedStrings.xml><?xml version="1.0" encoding="utf-8"?>
<sst xmlns="http://schemas.openxmlformats.org/spreadsheetml/2006/main" count="168" uniqueCount="116">
  <si>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</si>
  <si>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</si>
  <si>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</si>
  <si>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</si>
  <si>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</si>
  <si>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</si>
  <si>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</si>
  <si>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</si>
  <si>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</si>
  <si>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</si>
  <si>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</si>
  <si>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</si>
  <si>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</si>
  <si>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</si>
  <si>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</si>
  <si>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</si>
  <si>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</si>
  <si>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</si>
  <si>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</si>
  <si>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</si>
  <si>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</si>
  <si>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</si>
  <si>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Confianza </t>
  </si>
  <si>
    <t>Dirección General</t>
  </si>
  <si>
    <t>Directora General de la Plataforma Abierta De Innovación</t>
  </si>
  <si>
    <t>0120-002</t>
  </si>
  <si>
    <t>García Zepeda Connie Juliet</t>
  </si>
  <si>
    <t>Direccion de Planeación</t>
  </si>
  <si>
    <t>Coordinadora de Alianzas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</si>
  <si>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</si>
  <si>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</si>
  <si>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</si>
  <si>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</si>
  <si>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</si>
  <si>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</si>
  <si>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</si>
  <si>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</si>
  <si>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</si>
  <si>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</si>
  <si>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</si>
  <si>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</si>
  <si>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</si>
  <si>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</si>
  <si>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</si>
  <si>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</si>
  <si>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</si>
  <si>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</si>
  <si>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</si>
  <si>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</si>
  <si>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</si>
  <si>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</si>
  <si>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</si>
  <si>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</si>
  <si>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</si>
  <si>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</si>
  <si>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</si>
  <si>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</si>
  <si>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</si>
  <si>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</si>
  <si>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</si>
  <si>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</si>
  <si>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</si>
  <si>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</si>
  <si>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</si>
  <si>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</si>
  <si>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</si>
  <si>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</si>
  <si>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</si>
  <si>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</si>
  <si>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</si>
  <si>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</si>
  <si>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</si>
  <si>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</si>
  <si>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</si>
  <si>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</si>
  <si>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</si>
  <si>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</si>
  <si>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0320-018</t>
  </si>
  <si>
    <t xml:space="preserve">Romo Flores Daniel Hazael 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</si>
  <si>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</si>
  <si>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</si>
  <si>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</si>
  <si>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</si>
  <si>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</si>
  <si>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</si>
  <si>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</si>
  <si>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0320-021</t>
  </si>
  <si>
    <t>Hernández Escobedo Francisco Javier</t>
  </si>
  <si>
    <t>Responsable de Producción</t>
  </si>
  <si>
    <t>0320-022</t>
  </si>
  <si>
    <t xml:space="preserve">Fernández Hernández Iván </t>
  </si>
  <si>
    <t>Operador de Laboratorios de Innovación</t>
  </si>
  <si>
    <t>0320-023</t>
  </si>
  <si>
    <t xml:space="preserve">Jaramillo Rodríguez Ruth Dayra </t>
  </si>
  <si>
    <t>Auxiliar de Diseño Instruccional</t>
  </si>
  <si>
    <t>0320-024</t>
  </si>
  <si>
    <t xml:space="preserve">Rodríguez Rubio David </t>
  </si>
  <si>
    <t>Auxiliar de Producción</t>
  </si>
  <si>
    <t>0320-025</t>
  </si>
  <si>
    <t xml:space="preserve">Hernández Villanueva Ivette Eugenia </t>
  </si>
  <si>
    <t>Recepcionista</t>
  </si>
  <si>
    <t>0320-026</t>
  </si>
  <si>
    <t>Acosta Ponce Natalia</t>
  </si>
  <si>
    <t>Analista Escritor</t>
  </si>
  <si>
    <t>0320-027</t>
  </si>
  <si>
    <t xml:space="preserve">Torres García María Nayeli 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</si>
  <si>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</si>
  <si>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</si>
  <si>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</si>
  <si>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</si>
  <si>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</si>
  <si>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</si>
  <si>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</si>
  <si>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PLATAFORMA ABIERTA DE INNOVACIÓN Y DESARROLLO DE JALISCO</t>
  </si>
  <si>
    <t>Nómina quincenal 2020</t>
  </si>
  <si>
    <t>Período: del 16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</si>
</sst>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2" x14ac:knownFonts="1">
    <font>
      <sz val="10"/>
      <color rgb="FF000000"/>
      <name val="Arial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1"/>
      <color rgb="FF000000"/>
      <name val="Montserrat"/>
    </font>
    <font>
      <sz val="12"/>
      <color theme="1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6"/>
      <color rgb="FF000000"/>
      <name val="Montserrat"/>
    </font>
    <font>
      <b/>
      <sz val="12"/>
      <color rgb="FF000000"/>
      <name val="Montserrat"/>
    </font>
    <font>
      <b/>
      <sz val="11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1C232"/>
        <bgColor rgb="FFF1C23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/>
    <xf numFmtId="0" fontId="6" fillId="0" borderId="2" xfId="0" applyFont="1" applyBorder="1" applyAlignment="1"/>
    <xf numFmtId="3" fontId="4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5" fontId="6" fillId="0" borderId="3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0" fontId="8" fillId="3" borderId="5" xfId="0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142876</xdr:rowOff>
    </xdr:from>
    <xdr:to>
      <xdr:col>1</xdr:col>
      <xdr:colOff>1902535</xdr:colOff>
      <xdr:row>3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6AB82A-EC8F-4E8F-9187-65D2E1257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6"/>
          <a:ext cx="264548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6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2.7109375" style="6" customWidth="1"/>
    <col min="2" max="2" width="40.5703125" style="6" customWidth="1"/>
    <col min="3" max="3" width="10.5703125" style="6" customWidth="1"/>
    <col min="4" max="4" width="8.5703125" style="6" customWidth="1"/>
    <col min="5" max="5" width="12" style="6" customWidth="1"/>
    <col min="6" max="6" width="52.42578125" style="6" customWidth="1"/>
    <col min="7" max="7" width="58.28515625" style="6" customWidth="1"/>
    <col min="8" max="9" width="14.42578125" style="6"/>
    <col min="10" max="10" width="17" style="6" customWidth="1"/>
    <col min="11" max="11" width="13.7109375" style="6" customWidth="1"/>
    <col min="12" max="12" width="22.5703125" style="6" customWidth="1"/>
    <col min="13" max="13" width="21.28515625" style="6" customWidth="1"/>
    <col min="14" max="14" width="18.7109375" style="6" customWidth="1"/>
    <col min="15" max="15" width="16" style="6" customWidth="1"/>
    <col min="16" max="16" width="18" style="6" customWidth="1"/>
    <col min="17" max="17" width="14" style="6" customWidth="1"/>
    <col min="18" max="18" width="11.28515625" style="6" customWidth="1"/>
    <col min="19" max="19" width="17" style="6" customWidth="1"/>
    <col min="20" max="20" width="14.7109375" style="6" customWidth="1"/>
    <col min="21" max="16384" width="14.42578125" style="6"/>
  </cols>
  <sheetData>
    <row r="1" spans="1:20" s="28" customFormat="1" ht="39.950000000000003" customHeight="1" x14ac:dyDescent="0.3">
      <c r="A1" s="27" t="s">
        <v>113</v>
      </c>
      <c r="B1" s="27"/>
      <c r="C1" s="27"/>
      <c r="D1" s="27"/>
      <c r="E1" s="27"/>
      <c r="F1" s="27"/>
      <c r="G1" s="27"/>
      <c r="H1" s="27"/>
      <c r="I1" s="27"/>
      <c r="J1" s="27"/>
    </row>
    <row r="2" spans="1:20" s="28" customFormat="1" ht="20.100000000000001" customHeight="1" x14ac:dyDescent="0.3">
      <c r="A2" s="29" t="s">
        <v>114</v>
      </c>
      <c r="B2" s="29"/>
      <c r="C2" s="29"/>
      <c r="D2" s="29"/>
      <c r="E2" s="29"/>
      <c r="F2" s="29"/>
      <c r="G2" s="29"/>
      <c r="H2" s="29"/>
      <c r="I2" s="29"/>
      <c r="J2" s="29"/>
    </row>
    <row r="3" spans="1:20" s="28" customFormat="1" ht="20.100000000000001" customHeight="1" x14ac:dyDescent="0.3">
      <c r="A3" s="30" t="s">
        <v>115</v>
      </c>
      <c r="B3" s="30"/>
      <c r="C3" s="30"/>
      <c r="D3" s="30"/>
      <c r="E3" s="30"/>
      <c r="F3" s="30"/>
      <c r="G3" s="30"/>
      <c r="H3" s="30"/>
      <c r="I3" s="30"/>
      <c r="J3" s="30"/>
    </row>
    <row r="4" spans="1:20" s="28" customFormat="1" ht="20.100000000000001" customHeight="1" x14ac:dyDescent="0.3"/>
    <row r="5" spans="1:20" ht="56.2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3" t="s">
        <v>7</v>
      </c>
      <c r="I5" s="2" t="s">
        <v>8</v>
      </c>
      <c r="J5" s="2" t="s">
        <v>9</v>
      </c>
      <c r="K5" s="2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5" t="s">
        <v>15</v>
      </c>
      <c r="Q5" s="4" t="s">
        <v>16</v>
      </c>
      <c r="R5" s="4" t="s">
        <v>17</v>
      </c>
      <c r="S5" s="4" t="s">
        <v>18</v>
      </c>
      <c r="T5" s="4" t="s">
        <v>19</v>
      </c>
    </row>
    <row r="6" spans="1:20" ht="18" x14ac:dyDescent="0.35">
      <c r="A6" s="7" t="s">
        <v>20</v>
      </c>
      <c r="B6" s="11" t="s">
        <v>21</v>
      </c>
      <c r="C6" s="12">
        <v>26</v>
      </c>
      <c r="D6" s="12">
        <v>40</v>
      </c>
      <c r="E6" s="12" t="s">
        <v>22</v>
      </c>
      <c r="F6" s="13" t="s">
        <v>23</v>
      </c>
      <c r="G6" s="14" t="s">
        <v>24</v>
      </c>
      <c r="H6" s="15">
        <v>15</v>
      </c>
      <c r="I6" s="16">
        <f>69445/2</f>
        <v>34722.5</v>
      </c>
      <c r="J6" s="17">
        <f>2544/2</f>
        <v>1272</v>
      </c>
      <c r="K6" s="17">
        <f>1794/2</f>
        <v>897</v>
      </c>
      <c r="L6" s="17">
        <f t="shared" ref="L6:L34" si="0">+SUM(I6:K6)</f>
        <v>36891.5</v>
      </c>
      <c r="M6" s="17">
        <f t="shared" ref="M6:M34" si="1">+I6*0.115</f>
        <v>3993.0875000000001</v>
      </c>
      <c r="N6" s="17">
        <f t="shared" ref="N6:N34" si="2">+I6*0.175</f>
        <v>6076.4375</v>
      </c>
      <c r="O6" s="17">
        <f t="shared" ref="O6:O34" si="3">I6*0.03</f>
        <v>1041.675</v>
      </c>
      <c r="P6" s="17">
        <f t="shared" ref="P6:P34" si="4">M6+N6+O6</f>
        <v>11111.199999999999</v>
      </c>
      <c r="Q6" s="17">
        <v>1388.9</v>
      </c>
      <c r="R6" s="17">
        <f>((I6-18837.76)*0.3)+3534.3+0.09</f>
        <v>8299.8120000000017</v>
      </c>
      <c r="S6" s="17">
        <f t="shared" ref="S6:S34" si="5">+M6+R6</f>
        <v>12292.899500000001</v>
      </c>
      <c r="T6" s="17">
        <f t="shared" ref="T6:T34" si="6">+L6-S6</f>
        <v>24598.6005</v>
      </c>
    </row>
    <row r="7" spans="1:20" ht="18" x14ac:dyDescent="0.35">
      <c r="A7" s="8" t="s">
        <v>25</v>
      </c>
      <c r="B7" s="11" t="s">
        <v>26</v>
      </c>
      <c r="C7" s="12">
        <v>16</v>
      </c>
      <c r="D7" s="12">
        <v>40</v>
      </c>
      <c r="E7" s="12" t="s">
        <v>22</v>
      </c>
      <c r="F7" s="18" t="s">
        <v>27</v>
      </c>
      <c r="G7" s="14" t="s">
        <v>28</v>
      </c>
      <c r="H7" s="15">
        <v>15</v>
      </c>
      <c r="I7" s="16">
        <f t="shared" ref="I7:I9" si="7">22832/2</f>
        <v>11416</v>
      </c>
      <c r="J7" s="17">
        <f t="shared" ref="J7:J9" si="8">1247/2</f>
        <v>623.5</v>
      </c>
      <c r="K7" s="19">
        <f t="shared" ref="K7:K9" si="9">999/2</f>
        <v>499.5</v>
      </c>
      <c r="L7" s="17">
        <f t="shared" si="0"/>
        <v>12539</v>
      </c>
      <c r="M7" s="17">
        <f t="shared" si="1"/>
        <v>1312.8400000000001</v>
      </c>
      <c r="N7" s="17">
        <f t="shared" si="2"/>
        <v>1997.8</v>
      </c>
      <c r="O7" s="17">
        <f t="shared" si="3"/>
        <v>342.47999999999996</v>
      </c>
      <c r="P7" s="17">
        <f t="shared" si="4"/>
        <v>3653.1200000000003</v>
      </c>
      <c r="Q7" s="17">
        <v>456.64</v>
      </c>
      <c r="R7" s="17">
        <f t="shared" ref="R7:R9" si="10">((I7-5925.91)*0.2136)+627.6+0.08</f>
        <v>1800.3632240000002</v>
      </c>
      <c r="S7" s="17">
        <f t="shared" si="5"/>
        <v>3113.2032240000003</v>
      </c>
      <c r="T7" s="17">
        <f t="shared" si="6"/>
        <v>9425.7967759999992</v>
      </c>
    </row>
    <row r="8" spans="1:20" ht="18" x14ac:dyDescent="0.35">
      <c r="A8" s="8" t="s">
        <v>29</v>
      </c>
      <c r="B8" s="11" t="s">
        <v>30</v>
      </c>
      <c r="C8" s="12">
        <v>16</v>
      </c>
      <c r="D8" s="12">
        <v>40</v>
      </c>
      <c r="E8" s="12" t="s">
        <v>22</v>
      </c>
      <c r="F8" s="18" t="s">
        <v>31</v>
      </c>
      <c r="G8" s="14" t="s">
        <v>32</v>
      </c>
      <c r="H8" s="15">
        <v>15</v>
      </c>
      <c r="I8" s="16">
        <f t="shared" si="7"/>
        <v>11416</v>
      </c>
      <c r="J8" s="17">
        <f t="shared" si="8"/>
        <v>623.5</v>
      </c>
      <c r="K8" s="19">
        <f t="shared" si="9"/>
        <v>499.5</v>
      </c>
      <c r="L8" s="17">
        <f t="shared" si="0"/>
        <v>12539</v>
      </c>
      <c r="M8" s="17">
        <f t="shared" si="1"/>
        <v>1312.8400000000001</v>
      </c>
      <c r="N8" s="17">
        <f t="shared" si="2"/>
        <v>1997.8</v>
      </c>
      <c r="O8" s="17">
        <f t="shared" si="3"/>
        <v>342.47999999999996</v>
      </c>
      <c r="P8" s="17">
        <f t="shared" si="4"/>
        <v>3653.1200000000003</v>
      </c>
      <c r="Q8" s="17">
        <v>456.64</v>
      </c>
      <c r="R8" s="17">
        <f t="shared" si="10"/>
        <v>1800.3632240000002</v>
      </c>
      <c r="S8" s="17">
        <f t="shared" si="5"/>
        <v>3113.2032240000003</v>
      </c>
      <c r="T8" s="17">
        <f t="shared" si="6"/>
        <v>9425.7967759999992</v>
      </c>
    </row>
    <row r="9" spans="1:20" ht="18" x14ac:dyDescent="0.35">
      <c r="A9" s="8" t="s">
        <v>33</v>
      </c>
      <c r="B9" s="11" t="s">
        <v>34</v>
      </c>
      <c r="C9" s="12">
        <v>16</v>
      </c>
      <c r="D9" s="12">
        <v>40</v>
      </c>
      <c r="E9" s="12" t="s">
        <v>22</v>
      </c>
      <c r="F9" s="18" t="s">
        <v>31</v>
      </c>
      <c r="G9" s="14" t="s">
        <v>35</v>
      </c>
      <c r="H9" s="15">
        <v>15</v>
      </c>
      <c r="I9" s="16">
        <f t="shared" si="7"/>
        <v>11416</v>
      </c>
      <c r="J9" s="17">
        <f t="shared" si="8"/>
        <v>623.5</v>
      </c>
      <c r="K9" s="19">
        <f t="shared" si="9"/>
        <v>499.5</v>
      </c>
      <c r="L9" s="17">
        <f t="shared" si="0"/>
        <v>12539</v>
      </c>
      <c r="M9" s="17">
        <f t="shared" si="1"/>
        <v>1312.8400000000001</v>
      </c>
      <c r="N9" s="17">
        <f t="shared" si="2"/>
        <v>1997.8</v>
      </c>
      <c r="O9" s="17">
        <f t="shared" si="3"/>
        <v>342.47999999999996</v>
      </c>
      <c r="P9" s="17">
        <f t="shared" si="4"/>
        <v>3653.1200000000003</v>
      </c>
      <c r="Q9" s="17">
        <v>456.64</v>
      </c>
      <c r="R9" s="17">
        <f t="shared" si="10"/>
        <v>1800.3632240000002</v>
      </c>
      <c r="S9" s="17">
        <f t="shared" si="5"/>
        <v>3113.2032240000003</v>
      </c>
      <c r="T9" s="17">
        <f t="shared" si="6"/>
        <v>9425.7967759999992</v>
      </c>
    </row>
    <row r="10" spans="1:20" ht="18" x14ac:dyDescent="0.35">
      <c r="A10" s="8" t="s">
        <v>36</v>
      </c>
      <c r="B10" s="11" t="s">
        <v>37</v>
      </c>
      <c r="C10" s="12">
        <v>23</v>
      </c>
      <c r="D10" s="12">
        <v>40</v>
      </c>
      <c r="E10" s="12" t="s">
        <v>22</v>
      </c>
      <c r="F10" s="18" t="s">
        <v>27</v>
      </c>
      <c r="G10" s="14" t="s">
        <v>38</v>
      </c>
      <c r="H10" s="15">
        <v>15</v>
      </c>
      <c r="I10" s="16">
        <f>47094/2</f>
        <v>23547</v>
      </c>
      <c r="J10" s="17">
        <f>1920/2</f>
        <v>960</v>
      </c>
      <c r="K10" s="17">
        <f>1376/2</f>
        <v>688</v>
      </c>
      <c r="L10" s="17">
        <f t="shared" si="0"/>
        <v>25195</v>
      </c>
      <c r="M10" s="17">
        <f t="shared" si="1"/>
        <v>2707.9050000000002</v>
      </c>
      <c r="N10" s="17">
        <f t="shared" si="2"/>
        <v>4120.7249999999995</v>
      </c>
      <c r="O10" s="17">
        <f t="shared" si="3"/>
        <v>706.41</v>
      </c>
      <c r="P10" s="17">
        <f t="shared" si="4"/>
        <v>7535.0399999999991</v>
      </c>
      <c r="Q10" s="17">
        <v>941.88</v>
      </c>
      <c r="R10" s="17">
        <f>((I10-18837.76)*0.3)+3534.3+0.22</f>
        <v>4947.2920000000004</v>
      </c>
      <c r="S10" s="17">
        <f t="shared" si="5"/>
        <v>7655.1970000000001</v>
      </c>
      <c r="T10" s="17">
        <f t="shared" si="6"/>
        <v>17539.803</v>
      </c>
    </row>
    <row r="11" spans="1:20" ht="18" x14ac:dyDescent="0.35">
      <c r="A11" s="8" t="s">
        <v>39</v>
      </c>
      <c r="B11" s="11" t="s">
        <v>40</v>
      </c>
      <c r="C11" s="12">
        <v>16</v>
      </c>
      <c r="D11" s="12">
        <v>40</v>
      </c>
      <c r="E11" s="12" t="s">
        <v>22</v>
      </c>
      <c r="F11" s="18" t="s">
        <v>27</v>
      </c>
      <c r="G11" s="14" t="s">
        <v>41</v>
      </c>
      <c r="H11" s="15">
        <v>15</v>
      </c>
      <c r="I11" s="16">
        <f t="shared" ref="I11:I13" si="11">22832/2</f>
        <v>11416</v>
      </c>
      <c r="J11" s="17">
        <f t="shared" ref="J11:J13" si="12">1247/2</f>
        <v>623.5</v>
      </c>
      <c r="K11" s="19">
        <f t="shared" ref="K11:K13" si="13">999/2</f>
        <v>499.5</v>
      </c>
      <c r="L11" s="17">
        <f t="shared" si="0"/>
        <v>12539</v>
      </c>
      <c r="M11" s="17">
        <f t="shared" si="1"/>
        <v>1312.8400000000001</v>
      </c>
      <c r="N11" s="17">
        <f t="shared" si="2"/>
        <v>1997.8</v>
      </c>
      <c r="O11" s="17">
        <f t="shared" si="3"/>
        <v>342.47999999999996</v>
      </c>
      <c r="P11" s="17">
        <f t="shared" si="4"/>
        <v>3653.1200000000003</v>
      </c>
      <c r="Q11" s="17">
        <v>456.64</v>
      </c>
      <c r="R11" s="17">
        <f t="shared" ref="R11:R13" si="14">((I11-5925.91)*0.2136)+627.6+0.08</f>
        <v>1800.3632240000002</v>
      </c>
      <c r="S11" s="17">
        <f t="shared" si="5"/>
        <v>3113.2032240000003</v>
      </c>
      <c r="T11" s="17">
        <f t="shared" si="6"/>
        <v>9425.7967759999992</v>
      </c>
    </row>
    <row r="12" spans="1:20" ht="18" x14ac:dyDescent="0.35">
      <c r="A12" s="8" t="s">
        <v>42</v>
      </c>
      <c r="B12" s="11" t="s">
        <v>43</v>
      </c>
      <c r="C12" s="12">
        <v>16</v>
      </c>
      <c r="D12" s="12">
        <v>40</v>
      </c>
      <c r="E12" s="12" t="s">
        <v>22</v>
      </c>
      <c r="F12" s="18" t="s">
        <v>31</v>
      </c>
      <c r="G12" s="14" t="s">
        <v>44</v>
      </c>
      <c r="H12" s="15">
        <v>15</v>
      </c>
      <c r="I12" s="16">
        <f t="shared" si="11"/>
        <v>11416</v>
      </c>
      <c r="J12" s="17">
        <f t="shared" si="12"/>
        <v>623.5</v>
      </c>
      <c r="K12" s="19">
        <f t="shared" si="13"/>
        <v>499.5</v>
      </c>
      <c r="L12" s="17">
        <f t="shared" si="0"/>
        <v>12539</v>
      </c>
      <c r="M12" s="17">
        <f t="shared" si="1"/>
        <v>1312.8400000000001</v>
      </c>
      <c r="N12" s="17">
        <f t="shared" si="2"/>
        <v>1997.8</v>
      </c>
      <c r="O12" s="17">
        <f t="shared" si="3"/>
        <v>342.47999999999996</v>
      </c>
      <c r="P12" s="17">
        <f t="shared" si="4"/>
        <v>3653.1200000000003</v>
      </c>
      <c r="Q12" s="17">
        <v>456.64</v>
      </c>
      <c r="R12" s="17">
        <f t="shared" si="14"/>
        <v>1800.3632240000002</v>
      </c>
      <c r="S12" s="17">
        <f t="shared" si="5"/>
        <v>3113.2032240000003</v>
      </c>
      <c r="T12" s="17">
        <f t="shared" si="6"/>
        <v>9425.7967759999992</v>
      </c>
    </row>
    <row r="13" spans="1:20" ht="18" x14ac:dyDescent="0.35">
      <c r="A13" s="8" t="s">
        <v>45</v>
      </c>
      <c r="B13" s="11" t="s">
        <v>46</v>
      </c>
      <c r="C13" s="12">
        <v>16</v>
      </c>
      <c r="D13" s="12">
        <v>40</v>
      </c>
      <c r="E13" s="12" t="s">
        <v>22</v>
      </c>
      <c r="F13" s="18" t="s">
        <v>47</v>
      </c>
      <c r="G13" s="11" t="s">
        <v>48</v>
      </c>
      <c r="H13" s="15">
        <v>15</v>
      </c>
      <c r="I13" s="16">
        <f t="shared" si="11"/>
        <v>11416</v>
      </c>
      <c r="J13" s="17">
        <f t="shared" si="12"/>
        <v>623.5</v>
      </c>
      <c r="K13" s="19">
        <f t="shared" si="13"/>
        <v>499.5</v>
      </c>
      <c r="L13" s="17">
        <f t="shared" si="0"/>
        <v>12539</v>
      </c>
      <c r="M13" s="17">
        <f t="shared" si="1"/>
        <v>1312.8400000000001</v>
      </c>
      <c r="N13" s="17">
        <f t="shared" si="2"/>
        <v>1997.8</v>
      </c>
      <c r="O13" s="17">
        <f t="shared" si="3"/>
        <v>342.47999999999996</v>
      </c>
      <c r="P13" s="17">
        <f t="shared" si="4"/>
        <v>3653.1200000000003</v>
      </c>
      <c r="Q13" s="17">
        <v>456.64</v>
      </c>
      <c r="R13" s="17">
        <f t="shared" si="14"/>
        <v>1800.3632240000002</v>
      </c>
      <c r="S13" s="17">
        <f t="shared" si="5"/>
        <v>3113.2032240000003</v>
      </c>
      <c r="T13" s="17">
        <f t="shared" si="6"/>
        <v>9425.7967759999992</v>
      </c>
    </row>
    <row r="14" spans="1:20" ht="18" x14ac:dyDescent="0.35">
      <c r="A14" s="8" t="s">
        <v>49</v>
      </c>
      <c r="B14" s="11" t="s">
        <v>50</v>
      </c>
      <c r="C14" s="12">
        <v>23</v>
      </c>
      <c r="D14" s="12">
        <v>40</v>
      </c>
      <c r="E14" s="12" t="s">
        <v>22</v>
      </c>
      <c r="F14" s="18" t="s">
        <v>31</v>
      </c>
      <c r="G14" s="11" t="s">
        <v>51</v>
      </c>
      <c r="H14" s="15">
        <v>15</v>
      </c>
      <c r="I14" s="16">
        <f t="shared" ref="I14:I15" si="15">47094/2</f>
        <v>23547</v>
      </c>
      <c r="J14" s="17">
        <f t="shared" ref="J14:J15" si="16">1920/2</f>
        <v>960</v>
      </c>
      <c r="K14" s="17">
        <f t="shared" ref="K14:K15" si="17">1376/2</f>
        <v>688</v>
      </c>
      <c r="L14" s="17">
        <f t="shared" si="0"/>
        <v>25195</v>
      </c>
      <c r="M14" s="17">
        <f t="shared" si="1"/>
        <v>2707.9050000000002</v>
      </c>
      <c r="N14" s="17">
        <f t="shared" si="2"/>
        <v>4120.7249999999995</v>
      </c>
      <c r="O14" s="17">
        <f t="shared" si="3"/>
        <v>706.41</v>
      </c>
      <c r="P14" s="17">
        <f t="shared" si="4"/>
        <v>7535.0399999999991</v>
      </c>
      <c r="Q14" s="17">
        <v>941.88</v>
      </c>
      <c r="R14" s="17">
        <f t="shared" ref="R14:R15" si="18">((I14-18837.76)*0.3)+3534.3+0.22</f>
        <v>4947.2920000000004</v>
      </c>
      <c r="S14" s="17">
        <f t="shared" si="5"/>
        <v>7655.1970000000001</v>
      </c>
      <c r="T14" s="17">
        <f t="shared" si="6"/>
        <v>17539.803</v>
      </c>
    </row>
    <row r="15" spans="1:20" ht="18" x14ac:dyDescent="0.35">
      <c r="A15" s="8" t="s">
        <v>52</v>
      </c>
      <c r="B15" s="11" t="s">
        <v>53</v>
      </c>
      <c r="C15" s="12">
        <v>23</v>
      </c>
      <c r="D15" s="12">
        <v>40</v>
      </c>
      <c r="E15" s="12" t="s">
        <v>22</v>
      </c>
      <c r="F15" s="18" t="s">
        <v>47</v>
      </c>
      <c r="G15" s="14" t="s">
        <v>54</v>
      </c>
      <c r="H15" s="15">
        <v>15</v>
      </c>
      <c r="I15" s="16">
        <f t="shared" si="15"/>
        <v>23547</v>
      </c>
      <c r="J15" s="17">
        <f t="shared" si="16"/>
        <v>960</v>
      </c>
      <c r="K15" s="17">
        <f t="shared" si="17"/>
        <v>688</v>
      </c>
      <c r="L15" s="17">
        <f t="shared" si="0"/>
        <v>25195</v>
      </c>
      <c r="M15" s="17">
        <f t="shared" si="1"/>
        <v>2707.9050000000002</v>
      </c>
      <c r="N15" s="17">
        <f t="shared" si="2"/>
        <v>4120.7249999999995</v>
      </c>
      <c r="O15" s="17">
        <f t="shared" si="3"/>
        <v>706.41</v>
      </c>
      <c r="P15" s="17">
        <f t="shared" si="4"/>
        <v>7535.0399999999991</v>
      </c>
      <c r="Q15" s="17">
        <v>941.88</v>
      </c>
      <c r="R15" s="17">
        <f t="shared" si="18"/>
        <v>4947.2920000000004</v>
      </c>
      <c r="S15" s="17">
        <f t="shared" si="5"/>
        <v>7655.1970000000001</v>
      </c>
      <c r="T15" s="17">
        <f t="shared" si="6"/>
        <v>17539.803</v>
      </c>
    </row>
    <row r="16" spans="1:20" ht="18" x14ac:dyDescent="0.35">
      <c r="A16" s="8" t="s">
        <v>55</v>
      </c>
      <c r="B16" s="11" t="s">
        <v>56</v>
      </c>
      <c r="C16" s="12">
        <v>16</v>
      </c>
      <c r="D16" s="12">
        <v>40</v>
      </c>
      <c r="E16" s="12" t="s">
        <v>22</v>
      </c>
      <c r="F16" s="18" t="s">
        <v>27</v>
      </c>
      <c r="G16" s="11" t="s">
        <v>57</v>
      </c>
      <c r="H16" s="15">
        <v>15</v>
      </c>
      <c r="I16" s="16">
        <f>22832/2</f>
        <v>11416</v>
      </c>
      <c r="J16" s="17">
        <f>1247/2</f>
        <v>623.5</v>
      </c>
      <c r="K16" s="19">
        <f>999/2</f>
        <v>499.5</v>
      </c>
      <c r="L16" s="17">
        <f t="shared" si="0"/>
        <v>12539</v>
      </c>
      <c r="M16" s="17">
        <f t="shared" si="1"/>
        <v>1312.8400000000001</v>
      </c>
      <c r="N16" s="17">
        <f t="shared" si="2"/>
        <v>1997.8</v>
      </c>
      <c r="O16" s="17">
        <f t="shared" si="3"/>
        <v>342.47999999999996</v>
      </c>
      <c r="P16" s="17">
        <f t="shared" si="4"/>
        <v>3653.1200000000003</v>
      </c>
      <c r="Q16" s="17">
        <v>456.64</v>
      </c>
      <c r="R16" s="17">
        <f>((I16-5925.91)*0.2136)+627.6+0.08</f>
        <v>1800.3632240000002</v>
      </c>
      <c r="S16" s="17">
        <f t="shared" si="5"/>
        <v>3113.2032240000003</v>
      </c>
      <c r="T16" s="17">
        <f t="shared" si="6"/>
        <v>9425.7967759999992</v>
      </c>
    </row>
    <row r="17" spans="1:20" ht="18" x14ac:dyDescent="0.35">
      <c r="A17" s="8" t="s">
        <v>58</v>
      </c>
      <c r="B17" s="11" t="s">
        <v>59</v>
      </c>
      <c r="C17" s="12">
        <v>15</v>
      </c>
      <c r="D17" s="12">
        <v>40</v>
      </c>
      <c r="E17" s="12" t="s">
        <v>22</v>
      </c>
      <c r="F17" s="18" t="s">
        <v>31</v>
      </c>
      <c r="G17" s="11" t="s">
        <v>60</v>
      </c>
      <c r="H17" s="15">
        <v>15</v>
      </c>
      <c r="I17" s="16">
        <f>20272/2</f>
        <v>10136</v>
      </c>
      <c r="J17" s="17">
        <f>1206/2</f>
        <v>603</v>
      </c>
      <c r="K17" s="19">
        <f>975/2</f>
        <v>487.5</v>
      </c>
      <c r="L17" s="17">
        <f t="shared" si="0"/>
        <v>11226.5</v>
      </c>
      <c r="M17" s="17">
        <f t="shared" si="1"/>
        <v>1165.6400000000001</v>
      </c>
      <c r="N17" s="17">
        <f t="shared" si="2"/>
        <v>1773.8</v>
      </c>
      <c r="O17" s="17">
        <f t="shared" si="3"/>
        <v>304.08</v>
      </c>
      <c r="P17" s="17">
        <f t="shared" si="4"/>
        <v>3243.52</v>
      </c>
      <c r="Q17" s="17">
        <v>449.04</v>
      </c>
      <c r="R17" s="17">
        <f>((I17-5925.91)*0.2136)+627.6-0.02</f>
        <v>1526.8552240000001</v>
      </c>
      <c r="S17" s="17">
        <f t="shared" si="5"/>
        <v>2692.4952240000002</v>
      </c>
      <c r="T17" s="17">
        <f t="shared" si="6"/>
        <v>8534.0047759999998</v>
      </c>
    </row>
    <row r="18" spans="1:20" ht="18" x14ac:dyDescent="0.35">
      <c r="A18" s="8" t="s">
        <v>61</v>
      </c>
      <c r="B18" s="11" t="s">
        <v>62</v>
      </c>
      <c r="C18" s="20">
        <v>21</v>
      </c>
      <c r="D18" s="12">
        <v>40</v>
      </c>
      <c r="E18" s="12" t="s">
        <v>22</v>
      </c>
      <c r="F18" s="18" t="s">
        <v>63</v>
      </c>
      <c r="G18" s="21" t="s">
        <v>64</v>
      </c>
      <c r="H18" s="15">
        <v>15</v>
      </c>
      <c r="I18" s="16">
        <f>39023/2</f>
        <v>19511.5</v>
      </c>
      <c r="J18" s="17">
        <f>1808/2</f>
        <v>904</v>
      </c>
      <c r="K18" s="19">
        <f>1299/2</f>
        <v>649.5</v>
      </c>
      <c r="L18" s="17">
        <f t="shared" si="0"/>
        <v>21065</v>
      </c>
      <c r="M18" s="17">
        <f t="shared" si="1"/>
        <v>2243.8225000000002</v>
      </c>
      <c r="N18" s="17">
        <f t="shared" si="2"/>
        <v>3414.5124999999998</v>
      </c>
      <c r="O18" s="17">
        <f t="shared" si="3"/>
        <v>585.34500000000003</v>
      </c>
      <c r="P18" s="17">
        <f t="shared" si="4"/>
        <v>6243.68</v>
      </c>
      <c r="Q18" s="17">
        <v>842.6</v>
      </c>
      <c r="R18" s="17">
        <f>((I18-18837.76)*0.3)+3534.3+0.16</f>
        <v>3736.5820000000003</v>
      </c>
      <c r="S18" s="17">
        <f t="shared" si="5"/>
        <v>5980.4045000000006</v>
      </c>
      <c r="T18" s="17">
        <f t="shared" si="6"/>
        <v>15084.595499999999</v>
      </c>
    </row>
    <row r="19" spans="1:20" ht="18" x14ac:dyDescent="0.35">
      <c r="A19" s="8" t="s">
        <v>65</v>
      </c>
      <c r="B19" s="11" t="s">
        <v>66</v>
      </c>
      <c r="C19" s="12">
        <v>16</v>
      </c>
      <c r="D19" s="12">
        <v>40</v>
      </c>
      <c r="E19" s="12" t="s">
        <v>22</v>
      </c>
      <c r="F19" s="18" t="s">
        <v>47</v>
      </c>
      <c r="G19" s="11" t="s">
        <v>67</v>
      </c>
      <c r="H19" s="15">
        <v>15</v>
      </c>
      <c r="I19" s="16">
        <f t="shared" ref="I19:I21" si="19">22832/2</f>
        <v>11416</v>
      </c>
      <c r="J19" s="17">
        <f t="shared" ref="J19:J21" si="20">1247/2</f>
        <v>623.5</v>
      </c>
      <c r="K19" s="19">
        <f t="shared" ref="K19:K21" si="21">999/2</f>
        <v>499.5</v>
      </c>
      <c r="L19" s="17">
        <f t="shared" si="0"/>
        <v>12539</v>
      </c>
      <c r="M19" s="17">
        <f t="shared" si="1"/>
        <v>1312.8400000000001</v>
      </c>
      <c r="N19" s="17">
        <f t="shared" si="2"/>
        <v>1997.8</v>
      </c>
      <c r="O19" s="17">
        <f t="shared" si="3"/>
        <v>342.47999999999996</v>
      </c>
      <c r="P19" s="17">
        <f t="shared" si="4"/>
        <v>3653.1200000000003</v>
      </c>
      <c r="Q19" s="17">
        <v>456.64</v>
      </c>
      <c r="R19" s="17">
        <f t="shared" ref="R19:R21" si="22">((I19-5925.91)*0.2136)+627.6+0.08</f>
        <v>1800.3632240000002</v>
      </c>
      <c r="S19" s="17">
        <f t="shared" si="5"/>
        <v>3113.2032240000003</v>
      </c>
      <c r="T19" s="17">
        <f t="shared" si="6"/>
        <v>9425.7967759999992</v>
      </c>
    </row>
    <row r="20" spans="1:20" ht="18" x14ac:dyDescent="0.35">
      <c r="A20" s="8" t="s">
        <v>68</v>
      </c>
      <c r="B20" s="21" t="s">
        <v>69</v>
      </c>
      <c r="C20" s="12">
        <v>16</v>
      </c>
      <c r="D20" s="12">
        <v>40</v>
      </c>
      <c r="E20" s="12" t="s">
        <v>22</v>
      </c>
      <c r="F20" s="18" t="s">
        <v>27</v>
      </c>
      <c r="G20" s="14" t="s">
        <v>70</v>
      </c>
      <c r="H20" s="15">
        <v>15</v>
      </c>
      <c r="I20" s="16">
        <f t="shared" si="19"/>
        <v>11416</v>
      </c>
      <c r="J20" s="17">
        <f t="shared" si="20"/>
        <v>623.5</v>
      </c>
      <c r="K20" s="19">
        <f t="shared" si="21"/>
        <v>499.5</v>
      </c>
      <c r="L20" s="17">
        <f t="shared" si="0"/>
        <v>12539</v>
      </c>
      <c r="M20" s="17">
        <f t="shared" si="1"/>
        <v>1312.8400000000001</v>
      </c>
      <c r="N20" s="17">
        <f t="shared" si="2"/>
        <v>1997.8</v>
      </c>
      <c r="O20" s="17">
        <f t="shared" si="3"/>
        <v>342.47999999999996</v>
      </c>
      <c r="P20" s="17">
        <f t="shared" si="4"/>
        <v>3653.1200000000003</v>
      </c>
      <c r="Q20" s="22">
        <v>456.64</v>
      </c>
      <c r="R20" s="17">
        <f t="shared" si="22"/>
        <v>1800.3632240000002</v>
      </c>
      <c r="S20" s="17">
        <f t="shared" si="5"/>
        <v>3113.2032240000003</v>
      </c>
      <c r="T20" s="17">
        <f t="shared" si="6"/>
        <v>9425.7967759999992</v>
      </c>
    </row>
    <row r="21" spans="1:20" ht="18" x14ac:dyDescent="0.35">
      <c r="A21" s="8" t="s">
        <v>71</v>
      </c>
      <c r="B21" s="11" t="s">
        <v>72</v>
      </c>
      <c r="C21" s="12">
        <v>16</v>
      </c>
      <c r="D21" s="12">
        <v>40</v>
      </c>
      <c r="E21" s="12" t="s">
        <v>22</v>
      </c>
      <c r="F21" s="18" t="s">
        <v>47</v>
      </c>
      <c r="G21" s="11" t="s">
        <v>73</v>
      </c>
      <c r="H21" s="15">
        <v>15</v>
      </c>
      <c r="I21" s="16">
        <f t="shared" si="19"/>
        <v>11416</v>
      </c>
      <c r="J21" s="17">
        <f t="shared" si="20"/>
        <v>623.5</v>
      </c>
      <c r="K21" s="19">
        <f t="shared" si="21"/>
        <v>499.5</v>
      </c>
      <c r="L21" s="17">
        <f t="shared" si="0"/>
        <v>12539</v>
      </c>
      <c r="M21" s="17">
        <f t="shared" si="1"/>
        <v>1312.8400000000001</v>
      </c>
      <c r="N21" s="17">
        <f t="shared" si="2"/>
        <v>1997.8</v>
      </c>
      <c r="O21" s="17">
        <f t="shared" si="3"/>
        <v>342.47999999999996</v>
      </c>
      <c r="P21" s="17">
        <f t="shared" si="4"/>
        <v>3653.1200000000003</v>
      </c>
      <c r="Q21" s="23">
        <v>456.64</v>
      </c>
      <c r="R21" s="17">
        <f t="shared" si="22"/>
        <v>1800.3632240000002</v>
      </c>
      <c r="S21" s="17">
        <f t="shared" si="5"/>
        <v>3113.2032240000003</v>
      </c>
      <c r="T21" s="17">
        <f t="shared" si="6"/>
        <v>9425.7967759999992</v>
      </c>
    </row>
    <row r="22" spans="1:20" ht="18" x14ac:dyDescent="0.35">
      <c r="A22" s="8" t="s">
        <v>74</v>
      </c>
      <c r="B22" s="11" t="s">
        <v>75</v>
      </c>
      <c r="C22" s="12">
        <v>9</v>
      </c>
      <c r="D22" s="12">
        <v>40</v>
      </c>
      <c r="E22" s="12" t="s">
        <v>22</v>
      </c>
      <c r="F22" s="13" t="s">
        <v>23</v>
      </c>
      <c r="G22" s="11" t="s">
        <v>76</v>
      </c>
      <c r="H22" s="15">
        <v>15</v>
      </c>
      <c r="I22" s="16">
        <f>13687/2</f>
        <v>6843.5</v>
      </c>
      <c r="J22" s="17">
        <f>957/2</f>
        <v>478.5</v>
      </c>
      <c r="K22" s="19">
        <f>881/2</f>
        <v>440.5</v>
      </c>
      <c r="L22" s="17">
        <f t="shared" si="0"/>
        <v>7762.5</v>
      </c>
      <c r="M22" s="17">
        <f t="shared" si="1"/>
        <v>787.00250000000005</v>
      </c>
      <c r="N22" s="17">
        <f t="shared" si="2"/>
        <v>1197.6125</v>
      </c>
      <c r="O22" s="17">
        <f t="shared" si="3"/>
        <v>205.30499999999998</v>
      </c>
      <c r="P22" s="17">
        <f t="shared" si="4"/>
        <v>2189.92</v>
      </c>
      <c r="Q22" s="23">
        <v>273.74</v>
      </c>
      <c r="R22" s="17">
        <f>((I22-5925.91)*0.2136)+627.6+0.5</f>
        <v>824.0972240000001</v>
      </c>
      <c r="S22" s="17">
        <f t="shared" si="5"/>
        <v>1611.0997240000002</v>
      </c>
      <c r="T22" s="17">
        <f t="shared" si="6"/>
        <v>6151.4002760000003</v>
      </c>
    </row>
    <row r="23" spans="1:20" ht="18" x14ac:dyDescent="0.35">
      <c r="A23" s="8" t="s">
        <v>77</v>
      </c>
      <c r="B23" s="21" t="s">
        <v>78</v>
      </c>
      <c r="C23" s="20">
        <v>11</v>
      </c>
      <c r="D23" s="12">
        <v>40</v>
      </c>
      <c r="E23" s="12" t="s">
        <v>22</v>
      </c>
      <c r="F23" s="18" t="s">
        <v>47</v>
      </c>
      <c r="G23" s="21" t="s">
        <v>79</v>
      </c>
      <c r="H23" s="15">
        <v>15</v>
      </c>
      <c r="I23" s="16">
        <f>14733/2</f>
        <v>7366.5</v>
      </c>
      <c r="J23" s="17">
        <f>1093/2</f>
        <v>546.5</v>
      </c>
      <c r="K23" s="19">
        <f>899/2</f>
        <v>449.5</v>
      </c>
      <c r="L23" s="17">
        <f t="shared" si="0"/>
        <v>8362.5</v>
      </c>
      <c r="M23" s="17">
        <f t="shared" si="1"/>
        <v>847.14750000000004</v>
      </c>
      <c r="N23" s="17">
        <f t="shared" si="2"/>
        <v>1289.1374999999998</v>
      </c>
      <c r="O23" s="17">
        <f t="shared" si="3"/>
        <v>220.995</v>
      </c>
      <c r="P23" s="17">
        <f t="shared" si="4"/>
        <v>2357.2799999999997</v>
      </c>
      <c r="Q23" s="23">
        <v>334.5</v>
      </c>
      <c r="R23" s="17">
        <f>((I23-5925.91)*0.2136)+627.6+0.04</f>
        <v>935.35002400000008</v>
      </c>
      <c r="S23" s="17">
        <f t="shared" si="5"/>
        <v>1782.4975240000001</v>
      </c>
      <c r="T23" s="17">
        <f t="shared" si="6"/>
        <v>6580.0024759999997</v>
      </c>
    </row>
    <row r="24" spans="1:20" ht="18" x14ac:dyDescent="0.35">
      <c r="A24" s="8" t="s">
        <v>80</v>
      </c>
      <c r="B24" s="21" t="s">
        <v>81</v>
      </c>
      <c r="C24" s="20">
        <v>21</v>
      </c>
      <c r="D24" s="12">
        <v>40</v>
      </c>
      <c r="E24" s="12" t="s">
        <v>22</v>
      </c>
      <c r="F24" s="13" t="s">
        <v>23</v>
      </c>
      <c r="G24" s="21" t="s">
        <v>82</v>
      </c>
      <c r="H24" s="15">
        <v>15</v>
      </c>
      <c r="I24" s="16">
        <f>39023/2</f>
        <v>19511.5</v>
      </c>
      <c r="J24" s="17">
        <f>1808/2</f>
        <v>904</v>
      </c>
      <c r="K24" s="19">
        <f>1299/2</f>
        <v>649.5</v>
      </c>
      <c r="L24" s="17">
        <f t="shared" si="0"/>
        <v>21065</v>
      </c>
      <c r="M24" s="17">
        <f t="shared" si="1"/>
        <v>2243.8225000000002</v>
      </c>
      <c r="N24" s="17">
        <f t="shared" si="2"/>
        <v>3414.5124999999998</v>
      </c>
      <c r="O24" s="17">
        <f t="shared" si="3"/>
        <v>585.34500000000003</v>
      </c>
      <c r="P24" s="17">
        <f t="shared" si="4"/>
        <v>6243.68</v>
      </c>
      <c r="Q24" s="23">
        <v>842.6</v>
      </c>
      <c r="R24" s="17">
        <f>((I24-18837.76)*0.3)+3534.3+0.16</f>
        <v>3736.5820000000003</v>
      </c>
      <c r="S24" s="17">
        <f t="shared" si="5"/>
        <v>5980.4045000000006</v>
      </c>
      <c r="T24" s="17">
        <f t="shared" si="6"/>
        <v>15084.595499999999</v>
      </c>
    </row>
    <row r="25" spans="1:20" ht="18" x14ac:dyDescent="0.35">
      <c r="A25" s="8" t="s">
        <v>83</v>
      </c>
      <c r="B25" s="21" t="s">
        <v>84</v>
      </c>
      <c r="C25" s="20">
        <v>15</v>
      </c>
      <c r="D25" s="12">
        <v>40</v>
      </c>
      <c r="E25" s="12" t="s">
        <v>22</v>
      </c>
      <c r="F25" s="18" t="s">
        <v>27</v>
      </c>
      <c r="G25" s="21" t="s">
        <v>85</v>
      </c>
      <c r="H25" s="15">
        <v>15</v>
      </c>
      <c r="I25" s="16">
        <f>20272/2</f>
        <v>10136</v>
      </c>
      <c r="J25" s="17">
        <f>1206/2</f>
        <v>603</v>
      </c>
      <c r="K25" s="19">
        <f>975/2</f>
        <v>487.5</v>
      </c>
      <c r="L25" s="17">
        <f t="shared" si="0"/>
        <v>11226.5</v>
      </c>
      <c r="M25" s="17">
        <f t="shared" si="1"/>
        <v>1165.6400000000001</v>
      </c>
      <c r="N25" s="17">
        <f t="shared" si="2"/>
        <v>1773.8</v>
      </c>
      <c r="O25" s="17">
        <f t="shared" si="3"/>
        <v>304.08</v>
      </c>
      <c r="P25" s="17">
        <f t="shared" si="4"/>
        <v>3243.52</v>
      </c>
      <c r="Q25" s="23">
        <v>449.04</v>
      </c>
      <c r="R25" s="17">
        <f>((I25-5925.91)*0.2136)+627.6-0.02</f>
        <v>1526.8552240000001</v>
      </c>
      <c r="S25" s="17">
        <f t="shared" si="5"/>
        <v>2692.4952240000002</v>
      </c>
      <c r="T25" s="17">
        <f t="shared" si="6"/>
        <v>8534.0047759999998</v>
      </c>
    </row>
    <row r="26" spans="1:20" ht="18" x14ac:dyDescent="0.35">
      <c r="A26" s="8" t="s">
        <v>86</v>
      </c>
      <c r="B26" s="21" t="s">
        <v>87</v>
      </c>
      <c r="C26" s="20">
        <v>11</v>
      </c>
      <c r="D26" s="12">
        <v>40</v>
      </c>
      <c r="E26" s="12" t="s">
        <v>22</v>
      </c>
      <c r="F26" s="18" t="s">
        <v>31</v>
      </c>
      <c r="G26" s="21" t="s">
        <v>88</v>
      </c>
      <c r="H26" s="15">
        <v>15</v>
      </c>
      <c r="I26" s="16">
        <f t="shared" ref="I26:I27" si="23">14733/2</f>
        <v>7366.5</v>
      </c>
      <c r="J26" s="17">
        <f t="shared" ref="J26:J27" si="24">1093/2</f>
        <v>546.5</v>
      </c>
      <c r="K26" s="19">
        <f t="shared" ref="K26:K27" si="25">899/2</f>
        <v>449.5</v>
      </c>
      <c r="L26" s="17">
        <f t="shared" si="0"/>
        <v>8362.5</v>
      </c>
      <c r="M26" s="17">
        <f t="shared" si="1"/>
        <v>847.14750000000004</v>
      </c>
      <c r="N26" s="17">
        <f t="shared" si="2"/>
        <v>1289.1374999999998</v>
      </c>
      <c r="O26" s="17">
        <f t="shared" si="3"/>
        <v>220.995</v>
      </c>
      <c r="P26" s="17">
        <f t="shared" si="4"/>
        <v>2357.2799999999997</v>
      </c>
      <c r="Q26" s="23">
        <v>334.5</v>
      </c>
      <c r="R26" s="17">
        <f t="shared" ref="R26:R27" si="26">((I26-5925.91)*0.2136)+627.6+0.04</f>
        <v>935.35002400000008</v>
      </c>
      <c r="S26" s="17">
        <f t="shared" si="5"/>
        <v>1782.4975240000001</v>
      </c>
      <c r="T26" s="17">
        <f t="shared" si="6"/>
        <v>6580.0024759999997</v>
      </c>
    </row>
    <row r="27" spans="1:20" ht="18" x14ac:dyDescent="0.35">
      <c r="A27" s="8" t="s">
        <v>89</v>
      </c>
      <c r="B27" s="21" t="s">
        <v>90</v>
      </c>
      <c r="C27" s="20">
        <v>11</v>
      </c>
      <c r="D27" s="12">
        <v>40</v>
      </c>
      <c r="E27" s="12" t="s">
        <v>22</v>
      </c>
      <c r="F27" s="18" t="s">
        <v>47</v>
      </c>
      <c r="G27" s="21" t="s">
        <v>91</v>
      </c>
      <c r="H27" s="15">
        <v>15</v>
      </c>
      <c r="I27" s="16">
        <f t="shared" si="23"/>
        <v>7366.5</v>
      </c>
      <c r="J27" s="17">
        <f t="shared" si="24"/>
        <v>546.5</v>
      </c>
      <c r="K27" s="19">
        <f t="shared" si="25"/>
        <v>449.5</v>
      </c>
      <c r="L27" s="17">
        <f t="shared" si="0"/>
        <v>8362.5</v>
      </c>
      <c r="M27" s="17">
        <f t="shared" si="1"/>
        <v>847.14750000000004</v>
      </c>
      <c r="N27" s="17">
        <f t="shared" si="2"/>
        <v>1289.1374999999998</v>
      </c>
      <c r="O27" s="17">
        <f t="shared" si="3"/>
        <v>220.995</v>
      </c>
      <c r="P27" s="17">
        <f t="shared" si="4"/>
        <v>2357.2799999999997</v>
      </c>
      <c r="Q27" s="23">
        <v>334.5</v>
      </c>
      <c r="R27" s="17">
        <f t="shared" si="26"/>
        <v>935.35002400000008</v>
      </c>
      <c r="S27" s="17">
        <f t="shared" si="5"/>
        <v>1782.4975240000001</v>
      </c>
      <c r="T27" s="17">
        <f t="shared" si="6"/>
        <v>6580.0024759999997</v>
      </c>
    </row>
    <row r="28" spans="1:20" ht="18" x14ac:dyDescent="0.35">
      <c r="A28" s="8" t="s">
        <v>92</v>
      </c>
      <c r="B28" s="21" t="s">
        <v>93</v>
      </c>
      <c r="C28" s="20">
        <v>6</v>
      </c>
      <c r="D28" s="12">
        <v>40</v>
      </c>
      <c r="E28" s="12" t="s">
        <v>22</v>
      </c>
      <c r="F28" s="18" t="s">
        <v>31</v>
      </c>
      <c r="G28" s="21" t="s">
        <v>94</v>
      </c>
      <c r="H28" s="15">
        <v>15</v>
      </c>
      <c r="I28" s="16">
        <f t="shared" ref="I28:I29" si="27">12058/2</f>
        <v>6029</v>
      </c>
      <c r="J28" s="17">
        <f t="shared" ref="J28:J29" si="28">915/2</f>
        <v>457.5</v>
      </c>
      <c r="K28" s="19">
        <f t="shared" ref="K28:K29" si="29">836/2</f>
        <v>418</v>
      </c>
      <c r="L28" s="17">
        <f t="shared" si="0"/>
        <v>6904.5</v>
      </c>
      <c r="M28" s="17">
        <f t="shared" si="1"/>
        <v>693.33500000000004</v>
      </c>
      <c r="N28" s="17">
        <f t="shared" si="2"/>
        <v>1055.075</v>
      </c>
      <c r="O28" s="17">
        <f t="shared" si="3"/>
        <v>180.87</v>
      </c>
      <c r="P28" s="17">
        <f t="shared" si="4"/>
        <v>1929.2800000000002</v>
      </c>
      <c r="Q28" s="23">
        <v>276.18</v>
      </c>
      <c r="R28" s="17">
        <f t="shared" ref="R28:R29" si="30">((I28-5925.91)*0.2136)+627.6-0.06</f>
        <v>649.56002400000011</v>
      </c>
      <c r="S28" s="17">
        <f t="shared" si="5"/>
        <v>1342.8950240000001</v>
      </c>
      <c r="T28" s="17">
        <f t="shared" si="6"/>
        <v>5561.6049759999996</v>
      </c>
    </row>
    <row r="29" spans="1:20" ht="18" x14ac:dyDescent="0.35">
      <c r="A29" s="8" t="s">
        <v>95</v>
      </c>
      <c r="B29" s="21" t="s">
        <v>96</v>
      </c>
      <c r="C29" s="20">
        <v>6</v>
      </c>
      <c r="D29" s="12">
        <v>40</v>
      </c>
      <c r="E29" s="12" t="s">
        <v>22</v>
      </c>
      <c r="F29" s="18" t="s">
        <v>31</v>
      </c>
      <c r="G29" s="21" t="s">
        <v>97</v>
      </c>
      <c r="H29" s="15">
        <v>15</v>
      </c>
      <c r="I29" s="16">
        <f t="shared" si="27"/>
        <v>6029</v>
      </c>
      <c r="J29" s="17">
        <f t="shared" si="28"/>
        <v>457.5</v>
      </c>
      <c r="K29" s="19">
        <f t="shared" si="29"/>
        <v>418</v>
      </c>
      <c r="L29" s="17">
        <f t="shared" si="0"/>
        <v>6904.5</v>
      </c>
      <c r="M29" s="17">
        <f t="shared" si="1"/>
        <v>693.33500000000004</v>
      </c>
      <c r="N29" s="17">
        <f t="shared" si="2"/>
        <v>1055.075</v>
      </c>
      <c r="O29" s="17">
        <f t="shared" si="3"/>
        <v>180.87</v>
      </c>
      <c r="P29" s="17">
        <f t="shared" si="4"/>
        <v>1929.2800000000002</v>
      </c>
      <c r="Q29" s="23">
        <v>276.18</v>
      </c>
      <c r="R29" s="17">
        <f t="shared" si="30"/>
        <v>649.56002400000011</v>
      </c>
      <c r="S29" s="17">
        <f t="shared" si="5"/>
        <v>1342.8950240000001</v>
      </c>
      <c r="T29" s="17">
        <f t="shared" si="6"/>
        <v>5561.6049759999996</v>
      </c>
    </row>
    <row r="30" spans="1:20" ht="18" x14ac:dyDescent="0.35">
      <c r="A30" s="8" t="s">
        <v>98</v>
      </c>
      <c r="B30" s="21" t="s">
        <v>99</v>
      </c>
      <c r="C30" s="20">
        <v>1</v>
      </c>
      <c r="D30" s="12">
        <v>40</v>
      </c>
      <c r="E30" s="12" t="s">
        <v>22</v>
      </c>
      <c r="F30" s="13" t="s">
        <v>63</v>
      </c>
      <c r="G30" s="21" t="s">
        <v>100</v>
      </c>
      <c r="H30" s="15">
        <v>15</v>
      </c>
      <c r="I30" s="16">
        <f>10307/2</f>
        <v>5153.5</v>
      </c>
      <c r="J30" s="17">
        <f>717/2</f>
        <v>358.5</v>
      </c>
      <c r="K30" s="19">
        <f>667/2</f>
        <v>333.5</v>
      </c>
      <c r="L30" s="17">
        <f t="shared" si="0"/>
        <v>5845.5</v>
      </c>
      <c r="M30" s="17">
        <f t="shared" si="1"/>
        <v>592.65250000000003</v>
      </c>
      <c r="N30" s="17">
        <f t="shared" si="2"/>
        <v>901.86249999999995</v>
      </c>
      <c r="O30" s="17">
        <f t="shared" si="3"/>
        <v>154.60499999999999</v>
      </c>
      <c r="P30" s="17">
        <f t="shared" si="4"/>
        <v>1649.12</v>
      </c>
      <c r="Q30" s="23">
        <v>233.82</v>
      </c>
      <c r="R30" s="17">
        <f>((I30-4949.56)*0.1792)+452.55-0.05</f>
        <v>489.04604799999993</v>
      </c>
      <c r="S30" s="17">
        <f t="shared" si="5"/>
        <v>1081.6985479999998</v>
      </c>
      <c r="T30" s="17">
        <f t="shared" si="6"/>
        <v>4763.8014519999997</v>
      </c>
    </row>
    <row r="31" spans="1:20" ht="18" x14ac:dyDescent="0.35">
      <c r="A31" s="8" t="s">
        <v>101</v>
      </c>
      <c r="B31" s="21" t="s">
        <v>102</v>
      </c>
      <c r="C31" s="20">
        <v>6</v>
      </c>
      <c r="D31" s="12">
        <v>40</v>
      </c>
      <c r="E31" s="12" t="s">
        <v>22</v>
      </c>
      <c r="F31" s="18" t="s">
        <v>27</v>
      </c>
      <c r="G31" s="21" t="s">
        <v>103</v>
      </c>
      <c r="H31" s="15">
        <v>15</v>
      </c>
      <c r="I31" s="16">
        <f>12058/2</f>
        <v>6029</v>
      </c>
      <c r="J31" s="17">
        <f>915/2</f>
        <v>457.5</v>
      </c>
      <c r="K31" s="19">
        <f>836/2</f>
        <v>418</v>
      </c>
      <c r="L31" s="17">
        <f t="shared" si="0"/>
        <v>6904.5</v>
      </c>
      <c r="M31" s="17">
        <f t="shared" si="1"/>
        <v>693.33500000000004</v>
      </c>
      <c r="N31" s="17">
        <f t="shared" si="2"/>
        <v>1055.075</v>
      </c>
      <c r="O31" s="17">
        <f t="shared" si="3"/>
        <v>180.87</v>
      </c>
      <c r="P31" s="17">
        <f t="shared" si="4"/>
        <v>1929.2800000000002</v>
      </c>
      <c r="Q31" s="23">
        <v>276.18</v>
      </c>
      <c r="R31" s="17">
        <f>((I31-5925.91)*0.2136)+627.6-0.06</f>
        <v>649.56002400000011</v>
      </c>
      <c r="S31" s="17">
        <f t="shared" si="5"/>
        <v>1342.8950240000001</v>
      </c>
      <c r="T31" s="17">
        <f t="shared" si="6"/>
        <v>5561.6049759999996</v>
      </c>
    </row>
    <row r="32" spans="1:20" ht="18" x14ac:dyDescent="0.35">
      <c r="A32" s="8" t="s">
        <v>104</v>
      </c>
      <c r="B32" s="21" t="s">
        <v>105</v>
      </c>
      <c r="C32" s="20">
        <v>5</v>
      </c>
      <c r="D32" s="12">
        <v>40</v>
      </c>
      <c r="E32" s="12" t="s">
        <v>22</v>
      </c>
      <c r="F32" s="18" t="s">
        <v>31</v>
      </c>
      <c r="G32" s="21" t="s">
        <v>106</v>
      </c>
      <c r="H32" s="15">
        <v>15</v>
      </c>
      <c r="I32" s="16">
        <f>11597/2</f>
        <v>5798.5</v>
      </c>
      <c r="J32" s="17">
        <f>815/2</f>
        <v>407.5</v>
      </c>
      <c r="K32" s="19">
        <f>716/2</f>
        <v>358</v>
      </c>
      <c r="L32" s="17">
        <f t="shared" si="0"/>
        <v>6564</v>
      </c>
      <c r="M32" s="17">
        <f t="shared" si="1"/>
        <v>666.82749999999999</v>
      </c>
      <c r="N32" s="17">
        <f t="shared" si="2"/>
        <v>1014.7375</v>
      </c>
      <c r="O32" s="17">
        <f t="shared" si="3"/>
        <v>173.95499999999998</v>
      </c>
      <c r="P32" s="17">
        <f t="shared" si="4"/>
        <v>1855.52</v>
      </c>
      <c r="Q32" s="23">
        <v>262.56</v>
      </c>
      <c r="R32" s="17">
        <f>((I32-4949.56)*0.1792)+452.55-0.11</f>
        <v>604.57004799999993</v>
      </c>
      <c r="S32" s="17">
        <f t="shared" si="5"/>
        <v>1271.3975479999999</v>
      </c>
      <c r="T32" s="17">
        <f t="shared" si="6"/>
        <v>5292.6024520000001</v>
      </c>
    </row>
    <row r="33" spans="1:20" ht="18" x14ac:dyDescent="0.35">
      <c r="A33" s="8" t="s">
        <v>107</v>
      </c>
      <c r="B33" s="21" t="s">
        <v>108</v>
      </c>
      <c r="C33" s="20">
        <v>15</v>
      </c>
      <c r="D33" s="12">
        <v>40</v>
      </c>
      <c r="E33" s="12" t="s">
        <v>22</v>
      </c>
      <c r="F33" s="18" t="s">
        <v>31</v>
      </c>
      <c r="G33" s="21" t="s">
        <v>109</v>
      </c>
      <c r="H33" s="15">
        <v>15</v>
      </c>
      <c r="I33" s="16">
        <f>20272/2</f>
        <v>10136</v>
      </c>
      <c r="J33" s="17">
        <f>1206/2</f>
        <v>603</v>
      </c>
      <c r="K33" s="19">
        <f>975/2</f>
        <v>487.5</v>
      </c>
      <c r="L33" s="17">
        <f t="shared" si="0"/>
        <v>11226.5</v>
      </c>
      <c r="M33" s="17">
        <f t="shared" si="1"/>
        <v>1165.6400000000001</v>
      </c>
      <c r="N33" s="17">
        <f t="shared" si="2"/>
        <v>1773.8</v>
      </c>
      <c r="O33" s="17">
        <f t="shared" si="3"/>
        <v>304.08</v>
      </c>
      <c r="P33" s="17">
        <f t="shared" si="4"/>
        <v>3243.52</v>
      </c>
      <c r="Q33" s="23">
        <v>449.04</v>
      </c>
      <c r="R33" s="17">
        <f>((I33-5925.91)*0.2136)+627.6-0.02</f>
        <v>1526.8552240000001</v>
      </c>
      <c r="S33" s="17">
        <f t="shared" si="5"/>
        <v>2692.4952240000002</v>
      </c>
      <c r="T33" s="17">
        <f t="shared" si="6"/>
        <v>8534.0047759999998</v>
      </c>
    </row>
    <row r="34" spans="1:20" ht="18" x14ac:dyDescent="0.35">
      <c r="A34" s="8" t="s">
        <v>110</v>
      </c>
      <c r="B34" s="21" t="s">
        <v>111</v>
      </c>
      <c r="C34" s="20">
        <v>11</v>
      </c>
      <c r="D34" s="12">
        <v>40</v>
      </c>
      <c r="E34" s="12" t="s">
        <v>22</v>
      </c>
      <c r="F34" s="18" t="s">
        <v>31</v>
      </c>
      <c r="G34" s="21" t="s">
        <v>112</v>
      </c>
      <c r="H34" s="15">
        <v>15</v>
      </c>
      <c r="I34" s="16">
        <f>14733/2</f>
        <v>7366.5</v>
      </c>
      <c r="J34" s="17">
        <f>1093/2</f>
        <v>546.5</v>
      </c>
      <c r="K34" s="19">
        <f>899/2</f>
        <v>449.5</v>
      </c>
      <c r="L34" s="17">
        <f t="shared" si="0"/>
        <v>8362.5</v>
      </c>
      <c r="M34" s="17">
        <f t="shared" si="1"/>
        <v>847.14750000000004</v>
      </c>
      <c r="N34" s="17">
        <f t="shared" si="2"/>
        <v>1289.1374999999998</v>
      </c>
      <c r="O34" s="17">
        <f t="shared" si="3"/>
        <v>220.995</v>
      </c>
      <c r="P34" s="17">
        <f t="shared" si="4"/>
        <v>2357.2799999999997</v>
      </c>
      <c r="Q34" s="23">
        <v>334.5</v>
      </c>
      <c r="R34" s="17">
        <f>((I34-5925.91)*0.2136)+627.6+0.04</f>
        <v>935.35002400000008</v>
      </c>
      <c r="S34" s="17">
        <f t="shared" si="5"/>
        <v>1782.4975240000001</v>
      </c>
      <c r="T34" s="17">
        <f t="shared" si="6"/>
        <v>6580.0024759999997</v>
      </c>
    </row>
    <row r="35" spans="1:20" ht="18" x14ac:dyDescent="0.3">
      <c r="A35" s="24"/>
      <c r="B35" s="24"/>
      <c r="C35" s="24"/>
      <c r="D35" s="24"/>
      <c r="E35" s="24"/>
      <c r="F35" s="24"/>
      <c r="G35" s="24"/>
      <c r="H35" s="25"/>
      <c r="I35" s="26">
        <f t="shared" ref="I35:T35" si="31">SUM(I6:I34)</f>
        <v>354303</v>
      </c>
      <c r="J35" s="26">
        <f t="shared" si="31"/>
        <v>18807</v>
      </c>
      <c r="K35" s="26">
        <f t="shared" si="31"/>
        <v>14901.5</v>
      </c>
      <c r="L35" s="26">
        <f t="shared" si="31"/>
        <v>388011.5</v>
      </c>
      <c r="M35" s="26">
        <f t="shared" si="31"/>
        <v>40744.844999999987</v>
      </c>
      <c r="N35" s="26">
        <f t="shared" si="31"/>
        <v>62003.024999999994</v>
      </c>
      <c r="O35" s="26">
        <f t="shared" si="31"/>
        <v>10629.090000000002</v>
      </c>
      <c r="P35" s="26">
        <f t="shared" si="31"/>
        <v>113376.96000000001</v>
      </c>
      <c r="Q35" s="26">
        <f t="shared" si="31"/>
        <v>14749.920000000002</v>
      </c>
      <c r="R35" s="26">
        <f t="shared" si="31"/>
        <v>60806.843399999998</v>
      </c>
      <c r="S35" s="26">
        <f t="shared" si="31"/>
        <v>101551.6884</v>
      </c>
      <c r="T35" s="26">
        <f t="shared" si="31"/>
        <v>286459.81159999996</v>
      </c>
    </row>
    <row r="36" spans="1:20" ht="18.75" x14ac:dyDescent="0.35">
      <c r="A36" s="9"/>
      <c r="B36" s="9"/>
      <c r="C36" s="10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5.75" customHeight="1" x14ac:dyDescent="0.35">
      <c r="A37" s="9"/>
      <c r="B37" s="9"/>
      <c r="C37" s="10"/>
      <c r="D37" s="10"/>
      <c r="E37" s="10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5.75" customHeight="1" x14ac:dyDescent="0.35">
      <c r="A38" s="9"/>
      <c r="B38" s="9"/>
      <c r="C38" s="10"/>
      <c r="D38" s="10"/>
      <c r="E38" s="10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15.75" customHeight="1" x14ac:dyDescent="0.35">
      <c r="A39" s="9"/>
      <c r="B39" s="9"/>
      <c r="C39" s="10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5.75" customHeight="1" x14ac:dyDescent="0.35">
      <c r="A40" s="9"/>
      <c r="B40" s="9"/>
      <c r="C40" s="10"/>
      <c r="D40" s="10"/>
      <c r="E40" s="10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5.75" customHeight="1" x14ac:dyDescent="0.35">
      <c r="A41" s="9"/>
      <c r="B41" s="9"/>
      <c r="C41" s="10"/>
      <c r="D41" s="10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ht="15.75" customHeight="1" x14ac:dyDescent="0.35">
      <c r="A42" s="9"/>
      <c r="B42" s="9"/>
      <c r="C42" s="10"/>
      <c r="D42" s="10"/>
      <c r="E42" s="10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15.75" customHeight="1" x14ac:dyDescent="0.35">
      <c r="A43" s="9"/>
      <c r="B43" s="9"/>
      <c r="C43" s="10"/>
      <c r="D43" s="10"/>
      <c r="E43" s="10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15.75" customHeight="1" x14ac:dyDescent="0.35">
      <c r="A44" s="9"/>
      <c r="B44" s="9"/>
      <c r="C44" s="10"/>
      <c r="D44" s="10"/>
      <c r="E44" s="10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15.75" customHeight="1" x14ac:dyDescent="0.35">
      <c r="A45" s="9"/>
      <c r="B45" s="9"/>
      <c r="C45" s="10"/>
      <c r="D45" s="10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ht="15.75" customHeight="1" x14ac:dyDescent="0.35">
      <c r="A46" s="9"/>
      <c r="B46" s="9"/>
      <c r="C46" s="10"/>
      <c r="D46" s="10"/>
      <c r="E46" s="10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5.75" customHeight="1" x14ac:dyDescent="0.35">
      <c r="A47" s="9"/>
      <c r="B47" s="9"/>
      <c r="C47" s="10"/>
      <c r="D47" s="10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5.75" customHeight="1" x14ac:dyDescent="0.35">
      <c r="A48" s="9"/>
      <c r="B48" s="9"/>
      <c r="C48" s="10"/>
      <c r="D48" s="10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 customHeight="1" x14ac:dyDescent="0.35">
      <c r="A49" s="9"/>
      <c r="B49" s="9"/>
      <c r="C49" s="10"/>
      <c r="D49" s="10"/>
      <c r="E49" s="10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5.75" customHeight="1" x14ac:dyDescent="0.35">
      <c r="A50" s="9"/>
      <c r="B50" s="9"/>
      <c r="C50" s="10"/>
      <c r="D50" s="10"/>
      <c r="E50" s="10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5.75" customHeight="1" x14ac:dyDescent="0.35">
      <c r="A51" s="9"/>
      <c r="B51" s="9"/>
      <c r="C51" s="10"/>
      <c r="D51" s="10"/>
      <c r="E51" s="1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5.75" customHeight="1" x14ac:dyDescent="0.35">
      <c r="A52" s="9"/>
      <c r="B52" s="9"/>
      <c r="C52" s="10"/>
      <c r="D52" s="10"/>
      <c r="E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5.75" customHeight="1" x14ac:dyDescent="0.35">
      <c r="A53" s="9"/>
      <c r="B53" s="9"/>
      <c r="C53" s="10"/>
      <c r="D53" s="10"/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5.75" customHeight="1" x14ac:dyDescent="0.35">
      <c r="A54" s="9"/>
      <c r="B54" s="9"/>
      <c r="C54" s="10"/>
      <c r="D54" s="10"/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5.75" customHeight="1" x14ac:dyDescent="0.35">
      <c r="A55" s="9"/>
      <c r="B55" s="9"/>
      <c r="C55" s="10"/>
      <c r="D55" s="10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5.75" customHeight="1" x14ac:dyDescent="0.35">
      <c r="A56" s="9"/>
      <c r="B56" s="9"/>
      <c r="C56" s="10"/>
      <c r="D56" s="10"/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5.75" customHeight="1" x14ac:dyDescent="0.35">
      <c r="A57" s="9"/>
      <c r="B57" s="9"/>
      <c r="C57" s="10"/>
      <c r="D57" s="10"/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5.75" customHeight="1" x14ac:dyDescent="0.35">
      <c r="A58" s="9"/>
      <c r="B58" s="9"/>
      <c r="C58" s="10"/>
      <c r="D58" s="10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5.75" customHeight="1" x14ac:dyDescent="0.35">
      <c r="A59" s="9"/>
      <c r="B59" s="9"/>
      <c r="C59" s="10"/>
      <c r="D59" s="10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5.75" customHeight="1" x14ac:dyDescent="0.35">
      <c r="A60" s="9"/>
      <c r="B60" s="9"/>
      <c r="C60" s="10"/>
      <c r="D60" s="10"/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5.75" customHeight="1" x14ac:dyDescent="0.35">
      <c r="A61" s="9"/>
      <c r="B61" s="9"/>
      <c r="C61" s="10"/>
      <c r="D61" s="10"/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5.75" customHeight="1" x14ac:dyDescent="0.35">
      <c r="A62" s="9"/>
      <c r="B62" s="9"/>
      <c r="C62" s="10"/>
      <c r="D62" s="10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5.75" customHeight="1" x14ac:dyDescent="0.35">
      <c r="A63" s="9"/>
      <c r="B63" s="9"/>
      <c r="C63" s="10"/>
      <c r="D63" s="10"/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5.75" customHeight="1" x14ac:dyDescent="0.35">
      <c r="A64" s="9"/>
      <c r="B64" s="9"/>
      <c r="C64" s="10"/>
      <c r="D64" s="10"/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5.75" customHeight="1" x14ac:dyDescent="0.35">
      <c r="A65" s="9"/>
      <c r="B65" s="9"/>
      <c r="C65" s="10"/>
      <c r="D65" s="10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5.75" customHeight="1" x14ac:dyDescent="0.35">
      <c r="A66" s="9"/>
      <c r="B66" s="9"/>
      <c r="C66" s="10"/>
      <c r="D66" s="10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5.75" customHeight="1" x14ac:dyDescent="0.35">
      <c r="A67" s="9"/>
      <c r="B67" s="9"/>
      <c r="C67" s="10"/>
      <c r="D67" s="10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5.75" customHeight="1" x14ac:dyDescent="0.35">
      <c r="A68" s="9"/>
      <c r="B68" s="9"/>
      <c r="C68" s="10"/>
      <c r="D68" s="10"/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5.75" customHeight="1" x14ac:dyDescent="0.35">
      <c r="A69" s="9"/>
      <c r="B69" s="9"/>
      <c r="C69" s="10"/>
      <c r="D69" s="10"/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5.75" customHeight="1" x14ac:dyDescent="0.35">
      <c r="A70" s="9"/>
      <c r="B70" s="9"/>
      <c r="C70" s="10"/>
      <c r="D70" s="10"/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5.75" customHeight="1" x14ac:dyDescent="0.35">
      <c r="A71" s="9"/>
      <c r="B71" s="9"/>
      <c r="C71" s="10"/>
      <c r="D71" s="10"/>
      <c r="E71" s="1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5.75" customHeight="1" x14ac:dyDescent="0.35">
      <c r="A72" s="9"/>
      <c r="B72" s="9"/>
      <c r="C72" s="10"/>
      <c r="D72" s="10"/>
      <c r="E72" s="1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15.75" customHeight="1" x14ac:dyDescent="0.35">
      <c r="A73" s="9"/>
      <c r="B73" s="9"/>
      <c r="C73" s="10"/>
      <c r="D73" s="10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15.75" customHeight="1" x14ac:dyDescent="0.35">
      <c r="A74" s="9"/>
      <c r="B74" s="9"/>
      <c r="C74" s="10"/>
      <c r="D74" s="10"/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5.75" customHeight="1" x14ac:dyDescent="0.35">
      <c r="A75" s="9"/>
      <c r="B75" s="9"/>
      <c r="C75" s="10"/>
      <c r="D75" s="10"/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15.75" customHeight="1" x14ac:dyDescent="0.35">
      <c r="A76" s="9"/>
      <c r="B76" s="9"/>
      <c r="C76" s="10"/>
      <c r="D76" s="10"/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15.75" customHeight="1" x14ac:dyDescent="0.35">
      <c r="A77" s="9"/>
      <c r="B77" s="9"/>
      <c r="C77" s="10"/>
      <c r="D77" s="10"/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15.75" customHeight="1" x14ac:dyDescent="0.35">
      <c r="A78" s="9"/>
      <c r="B78" s="9"/>
      <c r="C78" s="10"/>
      <c r="D78" s="10"/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15.75" customHeight="1" x14ac:dyDescent="0.35">
      <c r="A79" s="9"/>
      <c r="B79" s="9"/>
      <c r="C79" s="10"/>
      <c r="D79" s="10"/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15.75" customHeight="1" x14ac:dyDescent="0.35">
      <c r="A80" s="9"/>
      <c r="B80" s="9"/>
      <c r="C80" s="10"/>
      <c r="D80" s="10"/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5.75" customHeight="1" x14ac:dyDescent="0.35">
      <c r="A81" s="9"/>
      <c r="B81" s="9"/>
      <c r="C81" s="10"/>
      <c r="D81" s="10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15.75" customHeight="1" x14ac:dyDescent="0.35">
      <c r="A82" s="9"/>
      <c r="B82" s="9"/>
      <c r="C82" s="10"/>
      <c r="D82" s="10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15.75" customHeight="1" x14ac:dyDescent="0.35">
      <c r="A83" s="9"/>
      <c r="B83" s="9"/>
      <c r="C83" s="10"/>
      <c r="D83" s="10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5.75" customHeight="1" x14ac:dyDescent="0.35">
      <c r="A84" s="9"/>
      <c r="B84" s="9"/>
      <c r="C84" s="10"/>
      <c r="D84" s="10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5.75" customHeight="1" x14ac:dyDescent="0.35">
      <c r="A85" s="9"/>
      <c r="B85" s="9"/>
      <c r="C85" s="10"/>
      <c r="D85" s="10"/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15.75" customHeight="1" x14ac:dyDescent="0.35">
      <c r="A86" s="9"/>
      <c r="B86" s="9"/>
      <c r="C86" s="10"/>
      <c r="D86" s="10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15.75" customHeight="1" x14ac:dyDescent="0.35">
      <c r="A87" s="9"/>
      <c r="B87" s="9"/>
      <c r="C87" s="10"/>
      <c r="D87" s="10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ht="15.75" customHeight="1" x14ac:dyDescent="0.35">
      <c r="A88" s="9"/>
      <c r="B88" s="9"/>
      <c r="C88" s="10"/>
      <c r="D88" s="10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15.75" customHeight="1" x14ac:dyDescent="0.35">
      <c r="A89" s="9"/>
      <c r="B89" s="9"/>
      <c r="C89" s="10"/>
      <c r="D89" s="10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ht="15.75" customHeight="1" x14ac:dyDescent="0.35">
      <c r="A90" s="9"/>
      <c r="B90" s="9"/>
      <c r="C90" s="10"/>
      <c r="D90" s="10"/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ht="15.75" customHeight="1" x14ac:dyDescent="0.35">
      <c r="A91" s="9"/>
      <c r="B91" s="9"/>
      <c r="C91" s="10"/>
      <c r="D91" s="10"/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t="15.75" customHeight="1" x14ac:dyDescent="0.35">
      <c r="A92" s="9"/>
      <c r="B92" s="9"/>
      <c r="C92" s="10"/>
      <c r="D92" s="10"/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15.75" customHeight="1" x14ac:dyDescent="0.35">
      <c r="A93" s="9"/>
      <c r="B93" s="9"/>
      <c r="C93" s="10"/>
      <c r="D93" s="10"/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ht="15.75" customHeight="1" x14ac:dyDescent="0.35">
      <c r="A94" s="9"/>
      <c r="B94" s="9"/>
      <c r="C94" s="10"/>
      <c r="D94" s="10"/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ht="15.75" customHeight="1" x14ac:dyDescent="0.35">
      <c r="A95" s="9"/>
      <c r="B95" s="9"/>
      <c r="C95" s="10"/>
      <c r="D95" s="10"/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ht="15.75" customHeight="1" x14ac:dyDescent="0.35">
      <c r="A96" s="9"/>
      <c r="B96" s="9"/>
      <c r="C96" s="10"/>
      <c r="D96" s="10"/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15.75" customHeight="1" x14ac:dyDescent="0.35">
      <c r="A97" s="9"/>
      <c r="B97" s="9"/>
      <c r="C97" s="10"/>
      <c r="D97" s="10"/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15.75" customHeight="1" x14ac:dyDescent="0.35">
      <c r="A98" s="9"/>
      <c r="B98" s="9"/>
      <c r="C98" s="10"/>
      <c r="D98" s="10"/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15.75" customHeight="1" x14ac:dyDescent="0.35">
      <c r="A99" s="9"/>
      <c r="B99" s="9"/>
      <c r="C99" s="10"/>
      <c r="D99" s="10"/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ht="15.75" customHeight="1" x14ac:dyDescent="0.35">
      <c r="A100" s="9"/>
      <c r="B100" s="9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15.75" customHeight="1" x14ac:dyDescent="0.35">
      <c r="A101" s="9"/>
      <c r="B101" s="9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5.75" customHeight="1" x14ac:dyDescent="0.35">
      <c r="A102" s="9"/>
      <c r="B102" s="9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15.75" customHeight="1" x14ac:dyDescent="0.35">
      <c r="A103" s="9"/>
      <c r="B103" s="9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ht="15.75" customHeight="1" x14ac:dyDescent="0.35">
      <c r="A104" s="9"/>
      <c r="B104" s="9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15.75" customHeight="1" x14ac:dyDescent="0.35">
      <c r="A105" s="9"/>
      <c r="B105" s="9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15.75" customHeight="1" x14ac:dyDescent="0.35">
      <c r="A106" s="9"/>
      <c r="B106" s="9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15.75" customHeight="1" x14ac:dyDescent="0.35">
      <c r="A107" s="9"/>
      <c r="B107" s="9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t="15.75" customHeight="1" x14ac:dyDescent="0.35">
      <c r="A108" s="9"/>
      <c r="B108" s="9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t="15.75" customHeight="1" x14ac:dyDescent="0.35">
      <c r="A109" s="9"/>
      <c r="B109" s="9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15.75" customHeight="1" x14ac:dyDescent="0.35">
      <c r="A110" s="9"/>
      <c r="B110" s="9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15.75" customHeight="1" x14ac:dyDescent="0.35">
      <c r="A111" s="9"/>
      <c r="B111" s="9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15.75" customHeight="1" x14ac:dyDescent="0.35">
      <c r="A112" s="9"/>
      <c r="B112" s="9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ht="15.75" customHeight="1" x14ac:dyDescent="0.35">
      <c r="A113" s="9"/>
      <c r="B113" s="9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ht="15.75" customHeight="1" x14ac:dyDescent="0.35">
      <c r="A114" s="9"/>
      <c r="B114" s="9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t="15.75" customHeight="1" x14ac:dyDescent="0.35">
      <c r="A115" s="9"/>
      <c r="B115" s="9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t="15.75" customHeight="1" x14ac:dyDescent="0.35">
      <c r="A116" s="9"/>
      <c r="B116" s="9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t="15.75" customHeight="1" x14ac:dyDescent="0.35">
      <c r="A117" s="9"/>
      <c r="B117" s="9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ht="15.75" customHeight="1" x14ac:dyDescent="0.35">
      <c r="A118" s="9"/>
      <c r="B118" s="9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ht="15.75" customHeight="1" x14ac:dyDescent="0.35">
      <c r="A119" s="9"/>
      <c r="B119" s="9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ht="15.75" customHeight="1" x14ac:dyDescent="0.35">
      <c r="A120" s="9"/>
      <c r="B120" s="9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t="15.75" customHeight="1" x14ac:dyDescent="0.35">
      <c r="A121" s="9"/>
      <c r="B121" s="9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ht="15.75" customHeight="1" x14ac:dyDescent="0.35">
      <c r="A122" s="9"/>
      <c r="B122" s="9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15.75" customHeight="1" x14ac:dyDescent="0.35">
      <c r="A123" s="9"/>
      <c r="B123" s="9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15.75" customHeight="1" x14ac:dyDescent="0.35">
      <c r="A124" s="9"/>
      <c r="B124" s="9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t="15.75" customHeight="1" x14ac:dyDescent="0.35">
      <c r="A125" s="9"/>
      <c r="B125" s="9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ht="15.75" customHeight="1" x14ac:dyDescent="0.35">
      <c r="A126" s="9"/>
      <c r="B126" s="9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t="15.75" customHeight="1" x14ac:dyDescent="0.35">
      <c r="A127" s="9"/>
      <c r="B127" s="9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t="15.75" customHeight="1" x14ac:dyDescent="0.35">
      <c r="A128" s="9"/>
      <c r="B128" s="9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ht="15.75" customHeight="1" x14ac:dyDescent="0.35">
      <c r="A129" s="9"/>
      <c r="B129" s="9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ht="15.75" customHeight="1" x14ac:dyDescent="0.35">
      <c r="A130" s="9"/>
      <c r="B130" s="9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ht="15.75" customHeight="1" x14ac:dyDescent="0.35">
      <c r="A131" s="9"/>
      <c r="B131" s="9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ht="15.75" customHeight="1" x14ac:dyDescent="0.35">
      <c r="A132" s="9"/>
      <c r="B132" s="9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ht="15.75" customHeight="1" x14ac:dyDescent="0.35">
      <c r="A133" s="9"/>
      <c r="B133" s="9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ht="15.75" customHeight="1" x14ac:dyDescent="0.35">
      <c r="A134" s="9"/>
      <c r="B134" s="9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ht="15.75" customHeight="1" x14ac:dyDescent="0.35">
      <c r="A135" s="9"/>
      <c r="B135" s="9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ht="15.75" customHeight="1" x14ac:dyDescent="0.35">
      <c r="A136" s="9"/>
      <c r="B136" s="9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ht="15.75" customHeight="1" x14ac:dyDescent="0.35">
      <c r="A137" s="9"/>
      <c r="B137" s="9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ht="15.75" customHeight="1" x14ac:dyDescent="0.35">
      <c r="A138" s="9"/>
      <c r="B138" s="9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ht="15.75" customHeight="1" x14ac:dyDescent="0.35">
      <c r="A139" s="9"/>
      <c r="B139" s="9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ht="15.75" customHeight="1" x14ac:dyDescent="0.35">
      <c r="A140" s="9"/>
      <c r="B140" s="9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ht="15.75" customHeight="1" x14ac:dyDescent="0.35">
      <c r="A141" s="9"/>
      <c r="B141" s="9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ht="15.75" customHeight="1" x14ac:dyDescent="0.35">
      <c r="A142" s="9"/>
      <c r="B142" s="9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ht="15.75" customHeight="1" x14ac:dyDescent="0.35">
      <c r="A143" s="9"/>
      <c r="B143" s="9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ht="15.75" customHeight="1" x14ac:dyDescent="0.35">
      <c r="A144" s="9"/>
      <c r="B144" s="9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ht="15.75" customHeight="1" x14ac:dyDescent="0.35">
      <c r="A145" s="9"/>
      <c r="B145" s="9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ht="15.75" customHeight="1" x14ac:dyDescent="0.35">
      <c r="A146" s="9"/>
      <c r="B146" s="9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ht="15.75" customHeight="1" x14ac:dyDescent="0.35">
      <c r="A147" s="9"/>
      <c r="B147" s="9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ht="15.75" customHeight="1" x14ac:dyDescent="0.35">
      <c r="A148" s="9"/>
      <c r="B148" s="9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ht="15.75" customHeight="1" x14ac:dyDescent="0.35">
      <c r="A149" s="9"/>
      <c r="B149" s="9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ht="15.75" customHeight="1" x14ac:dyDescent="0.35">
      <c r="A150" s="9"/>
      <c r="B150" s="9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ht="15.75" customHeight="1" x14ac:dyDescent="0.35">
      <c r="A151" s="9"/>
      <c r="B151" s="9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ht="15.75" customHeight="1" x14ac:dyDescent="0.35">
      <c r="A152" s="9"/>
      <c r="B152" s="9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ht="15.75" customHeight="1" x14ac:dyDescent="0.35">
      <c r="A153" s="9"/>
      <c r="B153" s="9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ht="15.75" customHeight="1" x14ac:dyDescent="0.35">
      <c r="A154" s="9"/>
      <c r="B154" s="9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ht="15.75" customHeight="1" x14ac:dyDescent="0.35">
      <c r="A155" s="9"/>
      <c r="B155" s="9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ht="15.75" customHeight="1" x14ac:dyDescent="0.35">
      <c r="A156" s="9"/>
      <c r="B156" s="9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ht="15.75" customHeight="1" x14ac:dyDescent="0.35">
      <c r="A157" s="9"/>
      <c r="B157" s="9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ht="15.75" customHeight="1" x14ac:dyDescent="0.35">
      <c r="A158" s="9"/>
      <c r="B158" s="9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ht="15.75" customHeight="1" x14ac:dyDescent="0.35">
      <c r="A159" s="9"/>
      <c r="B159" s="9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ht="15.75" customHeight="1" x14ac:dyDescent="0.35">
      <c r="A160" s="9"/>
      <c r="B160" s="9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ht="15.75" customHeight="1" x14ac:dyDescent="0.35">
      <c r="A161" s="9"/>
      <c r="B161" s="9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ht="15.75" customHeight="1" x14ac:dyDescent="0.35">
      <c r="A162" s="9"/>
      <c r="B162" s="9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ht="15.75" customHeight="1" x14ac:dyDescent="0.35">
      <c r="A163" s="9"/>
      <c r="B163" s="9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ht="15.75" customHeight="1" x14ac:dyDescent="0.35">
      <c r="A164" s="9"/>
      <c r="B164" s="9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ht="15.75" customHeight="1" x14ac:dyDescent="0.35">
      <c r="A165" s="9"/>
      <c r="B165" s="9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ht="15.75" customHeight="1" x14ac:dyDescent="0.35">
      <c r="A166" s="9"/>
      <c r="B166" s="9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ht="15.75" customHeight="1" x14ac:dyDescent="0.35">
      <c r="A167" s="9"/>
      <c r="B167" s="9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ht="15.75" customHeight="1" x14ac:dyDescent="0.35">
      <c r="A168" s="9"/>
      <c r="B168" s="9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ht="15.75" customHeight="1" x14ac:dyDescent="0.35">
      <c r="A169" s="9"/>
      <c r="B169" s="9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ht="15.75" customHeight="1" x14ac:dyDescent="0.35">
      <c r="A170" s="9"/>
      <c r="B170" s="9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ht="15.75" customHeight="1" x14ac:dyDescent="0.35">
      <c r="A171" s="9"/>
      <c r="B171" s="9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ht="15.75" customHeight="1" x14ac:dyDescent="0.35">
      <c r="A172" s="9"/>
      <c r="B172" s="9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ht="15.75" customHeight="1" x14ac:dyDescent="0.35">
      <c r="A173" s="9"/>
      <c r="B173" s="9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ht="15.75" customHeight="1" x14ac:dyDescent="0.35">
      <c r="A174" s="9"/>
      <c r="B174" s="9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ht="15.75" customHeight="1" x14ac:dyDescent="0.35">
      <c r="A175" s="9"/>
      <c r="B175" s="9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ht="15.75" customHeight="1" x14ac:dyDescent="0.35">
      <c r="A176" s="9"/>
      <c r="B176" s="9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ht="15.75" customHeight="1" x14ac:dyDescent="0.35">
      <c r="A177" s="9"/>
      <c r="B177" s="9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ht="15.75" customHeight="1" x14ac:dyDescent="0.35">
      <c r="A178" s="9"/>
      <c r="B178" s="9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ht="15.75" customHeight="1" x14ac:dyDescent="0.35">
      <c r="A179" s="9"/>
      <c r="B179" s="9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ht="15.75" customHeight="1" x14ac:dyDescent="0.35">
      <c r="A180" s="9"/>
      <c r="B180" s="9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ht="15.75" customHeight="1" x14ac:dyDescent="0.35">
      <c r="A181" s="9"/>
      <c r="B181" s="9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ht="15.75" customHeight="1" x14ac:dyDescent="0.35">
      <c r="A182" s="9"/>
      <c r="B182" s="9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ht="15.75" customHeight="1" x14ac:dyDescent="0.35">
      <c r="A183" s="9"/>
      <c r="B183" s="9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ht="15.75" customHeight="1" x14ac:dyDescent="0.35">
      <c r="A184" s="9"/>
      <c r="B184" s="9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ht="15.75" customHeight="1" x14ac:dyDescent="0.35">
      <c r="A185" s="9"/>
      <c r="B185" s="9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ht="15.75" customHeight="1" x14ac:dyDescent="0.35">
      <c r="A186" s="9"/>
      <c r="B186" s="9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ht="15.75" customHeight="1" x14ac:dyDescent="0.35">
      <c r="A187" s="9"/>
      <c r="B187" s="9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ht="15.75" customHeight="1" x14ac:dyDescent="0.35">
      <c r="A188" s="9"/>
      <c r="B188" s="9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ht="15.75" customHeight="1" x14ac:dyDescent="0.35">
      <c r="A189" s="9"/>
      <c r="B189" s="9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ht="15.75" customHeight="1" x14ac:dyDescent="0.35">
      <c r="A190" s="9"/>
      <c r="B190" s="9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ht="15.75" customHeight="1" x14ac:dyDescent="0.35">
      <c r="A191" s="9"/>
      <c r="B191" s="9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ht="15.75" customHeight="1" x14ac:dyDescent="0.35">
      <c r="A192" s="9"/>
      <c r="B192" s="9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ht="15.75" customHeight="1" x14ac:dyDescent="0.35">
      <c r="A193" s="9"/>
      <c r="B193" s="9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ht="15.75" customHeight="1" x14ac:dyDescent="0.35">
      <c r="A194" s="9"/>
      <c r="B194" s="9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ht="15.75" customHeight="1" x14ac:dyDescent="0.35">
      <c r="A195" s="9"/>
      <c r="B195" s="9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ht="15.75" customHeight="1" x14ac:dyDescent="0.35">
      <c r="A196" s="9"/>
      <c r="B196" s="9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ht="15.75" customHeight="1" x14ac:dyDescent="0.35">
      <c r="A197" s="9"/>
      <c r="B197" s="9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ht="15.75" customHeight="1" x14ac:dyDescent="0.35">
      <c r="A198" s="9"/>
      <c r="B198" s="9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ht="15.75" customHeight="1" x14ac:dyDescent="0.35">
      <c r="A199" s="9"/>
      <c r="B199" s="9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ht="15.75" customHeight="1" x14ac:dyDescent="0.35">
      <c r="A200" s="9"/>
      <c r="B200" s="9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ht="15.75" customHeight="1" x14ac:dyDescent="0.35">
      <c r="A201" s="9"/>
      <c r="B201" s="9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ht="15.75" customHeight="1" x14ac:dyDescent="0.35">
      <c r="A202" s="9"/>
      <c r="B202" s="9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ht="15.75" customHeight="1" x14ac:dyDescent="0.35">
      <c r="A203" s="9"/>
      <c r="B203" s="9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ht="15.75" customHeight="1" x14ac:dyDescent="0.35">
      <c r="A204" s="9"/>
      <c r="B204" s="9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ht="15.75" customHeight="1" x14ac:dyDescent="0.35">
      <c r="A205" s="9"/>
      <c r="B205" s="9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ht="15.75" customHeight="1" x14ac:dyDescent="0.35">
      <c r="A206" s="9"/>
      <c r="B206" s="9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ht="15.75" customHeight="1" x14ac:dyDescent="0.35">
      <c r="A207" s="9"/>
      <c r="B207" s="9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ht="15.75" customHeight="1" x14ac:dyDescent="0.35">
      <c r="A208" s="9"/>
      <c r="B208" s="9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ht="15.75" customHeight="1" x14ac:dyDescent="0.35">
      <c r="A209" s="9"/>
      <c r="B209" s="9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ht="15.75" customHeight="1" x14ac:dyDescent="0.35">
      <c r="A210" s="9"/>
      <c r="B210" s="9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ht="15.75" customHeight="1" x14ac:dyDescent="0.35">
      <c r="A211" s="9"/>
      <c r="B211" s="9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ht="15.75" customHeight="1" x14ac:dyDescent="0.35">
      <c r="A212" s="9"/>
      <c r="B212" s="9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ht="15.75" customHeight="1" x14ac:dyDescent="0.35">
      <c r="A213" s="9"/>
      <c r="B213" s="9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ht="15.75" customHeight="1" x14ac:dyDescent="0.35">
      <c r="A214" s="9"/>
      <c r="B214" s="9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ht="15.75" customHeight="1" x14ac:dyDescent="0.35">
      <c r="A215" s="9"/>
      <c r="B215" s="9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ht="15.75" customHeight="1" x14ac:dyDescent="0.35">
      <c r="A216" s="9"/>
      <c r="B216" s="9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ht="15.75" customHeight="1" x14ac:dyDescent="0.35">
      <c r="A217" s="9"/>
      <c r="B217" s="9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ht="15.75" customHeight="1" x14ac:dyDescent="0.35">
      <c r="A218" s="9"/>
      <c r="B218" s="9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ht="15.75" customHeight="1" x14ac:dyDescent="0.35">
      <c r="A219" s="9"/>
      <c r="B219" s="9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ht="15.75" customHeight="1" x14ac:dyDescent="0.35">
      <c r="A220" s="9"/>
      <c r="B220" s="9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ht="15.75" customHeight="1" x14ac:dyDescent="0.35">
      <c r="A221" s="9"/>
      <c r="B221" s="9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ht="15.75" customHeight="1" x14ac:dyDescent="0.35">
      <c r="A222" s="9"/>
      <c r="B222" s="9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ht="15.75" customHeight="1" x14ac:dyDescent="0.35">
      <c r="A223" s="9"/>
      <c r="B223" s="9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ht="15.75" customHeight="1" x14ac:dyDescent="0.35">
      <c r="A224" s="9"/>
      <c r="B224" s="9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ht="15.75" customHeight="1" x14ac:dyDescent="0.35">
      <c r="A225" s="9"/>
      <c r="B225" s="9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ht="15.75" customHeight="1" x14ac:dyDescent="0.35">
      <c r="A226" s="9"/>
      <c r="B226" s="9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ht="15.75" customHeight="1" x14ac:dyDescent="0.35">
      <c r="A227" s="9"/>
      <c r="B227" s="9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ht="15.75" customHeight="1" x14ac:dyDescent="0.35">
      <c r="A228" s="9"/>
      <c r="B228" s="9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ht="15.75" customHeight="1" x14ac:dyDescent="0.35">
      <c r="A229" s="9"/>
      <c r="B229" s="9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ht="15.75" customHeight="1" x14ac:dyDescent="0.35">
      <c r="A230" s="9"/>
      <c r="B230" s="9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ht="15.75" customHeight="1" x14ac:dyDescent="0.35">
      <c r="A231" s="9"/>
      <c r="B231" s="9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ht="15.75" customHeight="1" x14ac:dyDescent="0.35">
      <c r="A232" s="9"/>
      <c r="B232" s="9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ht="15.75" customHeight="1" x14ac:dyDescent="0.35">
      <c r="A233" s="9"/>
      <c r="B233" s="9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ht="15.75" customHeight="1" x14ac:dyDescent="0.35">
      <c r="A234" s="9"/>
      <c r="B234" s="9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ht="15.75" customHeight="1" x14ac:dyDescent="0.35">
      <c r="A235" s="9"/>
      <c r="B235" s="9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ht="15.75" customHeight="1" x14ac:dyDescent="0.35">
      <c r="A236" s="9"/>
      <c r="B236" s="9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ht="15.75" customHeight="1" x14ac:dyDescent="0.35">
      <c r="A237" s="9"/>
      <c r="B237" s="9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ht="15.75" customHeight="1" x14ac:dyDescent="0.35">
      <c r="A238" s="9"/>
      <c r="B238" s="9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ht="15.75" customHeight="1" x14ac:dyDescent="0.35">
      <c r="A239" s="9"/>
      <c r="B239" s="9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ht="15.75" customHeight="1" x14ac:dyDescent="0.35">
      <c r="A240" s="9"/>
      <c r="B240" s="9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ht="15.75" customHeight="1" x14ac:dyDescent="0.35">
      <c r="A241" s="9"/>
      <c r="B241" s="9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ht="15.75" customHeight="1" x14ac:dyDescent="0.35">
      <c r="A242" s="9"/>
      <c r="B242" s="9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ht="15.75" customHeight="1" x14ac:dyDescent="0.35">
      <c r="A243" s="9"/>
      <c r="B243" s="9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ht="15.75" customHeight="1" x14ac:dyDescent="0.35">
      <c r="A244" s="9"/>
      <c r="B244" s="9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ht="15.75" customHeight="1" x14ac:dyDescent="0.35">
      <c r="A245" s="9"/>
      <c r="B245" s="9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ht="15.75" customHeight="1" x14ac:dyDescent="0.35">
      <c r="A246" s="9"/>
      <c r="B246" s="9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ht="15.75" customHeight="1" x14ac:dyDescent="0.35">
      <c r="A247" s="9"/>
      <c r="B247" s="9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ht="15.75" customHeight="1" x14ac:dyDescent="0.35">
      <c r="A248" s="9"/>
      <c r="B248" s="9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ht="15.75" customHeight="1" x14ac:dyDescent="0.35">
      <c r="A249" s="9"/>
      <c r="B249" s="9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ht="15.75" customHeight="1" x14ac:dyDescent="0.35">
      <c r="A250" s="9"/>
      <c r="B250" s="9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ht="15.75" customHeight="1" x14ac:dyDescent="0.35">
      <c r="A251" s="9"/>
      <c r="B251" s="9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ht="15.75" customHeight="1" x14ac:dyDescent="0.35">
      <c r="A252" s="9"/>
      <c r="B252" s="9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ht="15.75" customHeight="1" x14ac:dyDescent="0.35">
      <c r="A253" s="9"/>
      <c r="B253" s="9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ht="15.75" customHeight="1" x14ac:dyDescent="0.35">
      <c r="A254" s="9"/>
      <c r="B254" s="9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ht="15.75" customHeight="1" x14ac:dyDescent="0.35">
      <c r="A255" s="9"/>
      <c r="B255" s="9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ht="15.75" customHeight="1" x14ac:dyDescent="0.35">
      <c r="A256" s="9"/>
      <c r="B256" s="9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ht="15.75" customHeight="1" x14ac:dyDescent="0.35">
      <c r="A257" s="9"/>
      <c r="B257" s="9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ht="15.75" customHeight="1" x14ac:dyDescent="0.35">
      <c r="A258" s="9"/>
      <c r="B258" s="9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ht="15.75" customHeight="1" x14ac:dyDescent="0.35">
      <c r="A259" s="9"/>
      <c r="B259" s="9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ht="15.75" customHeight="1" x14ac:dyDescent="0.35">
      <c r="A260" s="9"/>
      <c r="B260" s="9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ht="15.75" customHeight="1" x14ac:dyDescent="0.35">
      <c r="A261" s="9"/>
      <c r="B261" s="9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ht="15.75" customHeight="1" x14ac:dyDescent="0.35">
      <c r="A262" s="9"/>
      <c r="B262" s="9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ht="15.75" customHeight="1" x14ac:dyDescent="0.35">
      <c r="A263" s="9"/>
      <c r="B263" s="9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ht="15.75" customHeight="1" x14ac:dyDescent="0.35">
      <c r="A264" s="9"/>
      <c r="B264" s="9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ht="15.75" customHeight="1" x14ac:dyDescent="0.35">
      <c r="A265" s="9"/>
      <c r="B265" s="9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ht="15.75" customHeight="1" x14ac:dyDescent="0.35">
      <c r="A266" s="9"/>
      <c r="B266" s="9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ht="15.75" customHeight="1" x14ac:dyDescent="0.35">
      <c r="A267" s="9"/>
      <c r="B267" s="9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ht="15.75" customHeight="1" x14ac:dyDescent="0.35">
      <c r="A268" s="9"/>
      <c r="B268" s="9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ht="15.75" customHeight="1" x14ac:dyDescent="0.35">
      <c r="A269" s="9"/>
      <c r="B269" s="9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ht="15.75" customHeight="1" x14ac:dyDescent="0.35">
      <c r="A270" s="9"/>
      <c r="B270" s="9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ht="15.75" customHeight="1" x14ac:dyDescent="0.35">
      <c r="A271" s="9"/>
      <c r="B271" s="9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ht="15.75" customHeight="1" x14ac:dyDescent="0.35">
      <c r="A272" s="9"/>
      <c r="B272" s="9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ht="15.75" customHeight="1" x14ac:dyDescent="0.35">
      <c r="A273" s="9"/>
      <c r="B273" s="9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ht="15.75" customHeight="1" x14ac:dyDescent="0.35">
      <c r="A274" s="9"/>
      <c r="B274" s="9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ht="15.75" customHeight="1" x14ac:dyDescent="0.35">
      <c r="A275" s="9"/>
      <c r="B275" s="9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ht="15.75" customHeight="1" x14ac:dyDescent="0.35">
      <c r="A276" s="9"/>
      <c r="B276" s="9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ht="15.75" customHeight="1" x14ac:dyDescent="0.35">
      <c r="A277" s="9"/>
      <c r="B277" s="9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ht="15.75" customHeight="1" x14ac:dyDescent="0.35">
      <c r="A278" s="9"/>
      <c r="B278" s="9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ht="15.75" customHeight="1" x14ac:dyDescent="0.35">
      <c r="A279" s="9"/>
      <c r="B279" s="9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ht="15.75" customHeight="1" x14ac:dyDescent="0.35">
      <c r="A280" s="9"/>
      <c r="B280" s="9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ht="15.75" customHeight="1" x14ac:dyDescent="0.35">
      <c r="A281" s="9"/>
      <c r="B281" s="9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ht="15.75" customHeight="1" x14ac:dyDescent="0.35">
      <c r="A282" s="9"/>
      <c r="B282" s="9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ht="15.75" customHeight="1" x14ac:dyDescent="0.35">
      <c r="A283" s="9"/>
      <c r="B283" s="9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ht="15.75" customHeight="1" x14ac:dyDescent="0.35">
      <c r="A284" s="9"/>
      <c r="B284" s="9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ht="15.75" customHeight="1" x14ac:dyDescent="0.35">
      <c r="A285" s="9"/>
      <c r="B285" s="9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ht="15.75" customHeight="1" x14ac:dyDescent="0.35">
      <c r="A286" s="9"/>
      <c r="B286" s="9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ht="15.75" customHeight="1" x14ac:dyDescent="0.35">
      <c r="A287" s="9"/>
      <c r="B287" s="9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ht="15.75" customHeight="1" x14ac:dyDescent="0.35">
      <c r="A288" s="9"/>
      <c r="B288" s="9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ht="15.75" customHeight="1" x14ac:dyDescent="0.35">
      <c r="A289" s="9"/>
      <c r="B289" s="9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ht="15.75" customHeight="1" x14ac:dyDescent="0.35">
      <c r="A290" s="9"/>
      <c r="B290" s="9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ht="15.75" customHeight="1" x14ac:dyDescent="0.35">
      <c r="A291" s="9"/>
      <c r="B291" s="9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ht="15.75" customHeight="1" x14ac:dyDescent="0.35">
      <c r="A292" s="9"/>
      <c r="B292" s="9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ht="15.75" customHeight="1" x14ac:dyDescent="0.35">
      <c r="A293" s="9"/>
      <c r="B293" s="9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ht="15.75" customHeight="1" x14ac:dyDescent="0.35">
      <c r="A294" s="9"/>
      <c r="B294" s="9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ht="15.75" customHeight="1" x14ac:dyDescent="0.35">
      <c r="A295" s="9"/>
      <c r="B295" s="9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ht="15.75" customHeight="1" x14ac:dyDescent="0.35">
      <c r="A296" s="9"/>
      <c r="B296" s="9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ht="15.75" customHeight="1" x14ac:dyDescent="0.35">
      <c r="A297" s="9"/>
      <c r="B297" s="9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ht="15.75" customHeight="1" x14ac:dyDescent="0.35">
      <c r="A298" s="9"/>
      <c r="B298" s="9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ht="15.75" customHeight="1" x14ac:dyDescent="0.35">
      <c r="A299" s="9"/>
      <c r="B299" s="9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ht="15.75" customHeight="1" x14ac:dyDescent="0.35">
      <c r="A300" s="9"/>
      <c r="B300" s="9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ht="15.75" customHeight="1" x14ac:dyDescent="0.35">
      <c r="A301" s="9"/>
      <c r="B301" s="9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ht="15.75" customHeight="1" x14ac:dyDescent="0.35">
      <c r="A302" s="9"/>
      <c r="B302" s="9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ht="15.75" customHeight="1" x14ac:dyDescent="0.35">
      <c r="A303" s="9"/>
      <c r="B303" s="9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ht="15.75" customHeight="1" x14ac:dyDescent="0.35">
      <c r="A304" s="9"/>
      <c r="B304" s="9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ht="15.75" customHeight="1" x14ac:dyDescent="0.35">
      <c r="A305" s="9"/>
      <c r="B305" s="9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ht="15.75" customHeight="1" x14ac:dyDescent="0.35">
      <c r="A306" s="9"/>
      <c r="B306" s="9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ht="15.75" customHeight="1" x14ac:dyDescent="0.35">
      <c r="A307" s="9"/>
      <c r="B307" s="9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ht="15.75" customHeight="1" x14ac:dyDescent="0.35">
      <c r="A308" s="9"/>
      <c r="B308" s="9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ht="15.75" customHeight="1" x14ac:dyDescent="0.35">
      <c r="A309" s="9"/>
      <c r="B309" s="9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ht="15.75" customHeight="1" x14ac:dyDescent="0.35">
      <c r="A310" s="9"/>
      <c r="B310" s="9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ht="15.75" customHeight="1" x14ac:dyDescent="0.35">
      <c r="A311" s="9"/>
      <c r="B311" s="9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ht="15.75" customHeight="1" x14ac:dyDescent="0.35">
      <c r="A312" s="9"/>
      <c r="B312" s="9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ht="15.75" customHeight="1" x14ac:dyDescent="0.35">
      <c r="A313" s="9"/>
      <c r="B313" s="9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ht="15.75" customHeight="1" x14ac:dyDescent="0.35">
      <c r="A314" s="9"/>
      <c r="B314" s="9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ht="15.75" customHeight="1" x14ac:dyDescent="0.35">
      <c r="A315" s="9"/>
      <c r="B315" s="9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ht="15.75" customHeight="1" x14ac:dyDescent="0.35">
      <c r="A316" s="9"/>
      <c r="B316" s="9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ht="15.75" customHeight="1" x14ac:dyDescent="0.35">
      <c r="A317" s="9"/>
      <c r="B317" s="9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ht="15.75" customHeight="1" x14ac:dyDescent="0.35">
      <c r="A318" s="9"/>
      <c r="B318" s="9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ht="15.75" customHeight="1" x14ac:dyDescent="0.35">
      <c r="A319" s="9"/>
      <c r="B319" s="9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ht="15.75" customHeight="1" x14ac:dyDescent="0.35">
      <c r="A320" s="9"/>
      <c r="B320" s="9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ht="15.75" customHeight="1" x14ac:dyDescent="0.35">
      <c r="A321" s="9"/>
      <c r="B321" s="9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ht="15.75" customHeight="1" x14ac:dyDescent="0.35">
      <c r="A322" s="9"/>
      <c r="B322" s="9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ht="15.75" customHeight="1" x14ac:dyDescent="0.35">
      <c r="A323" s="9"/>
      <c r="B323" s="9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ht="15.75" customHeight="1" x14ac:dyDescent="0.35">
      <c r="A324" s="9"/>
      <c r="B324" s="9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ht="15.75" customHeight="1" x14ac:dyDescent="0.35">
      <c r="A325" s="9"/>
      <c r="B325" s="9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ht="15.75" customHeight="1" x14ac:dyDescent="0.35">
      <c r="A326" s="9"/>
      <c r="B326" s="9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ht="15.75" customHeight="1" x14ac:dyDescent="0.35">
      <c r="A327" s="9"/>
      <c r="B327" s="9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ht="15.75" customHeight="1" x14ac:dyDescent="0.35">
      <c r="A328" s="9"/>
      <c r="B328" s="9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ht="15.75" customHeight="1" x14ac:dyDescent="0.35">
      <c r="A329" s="9"/>
      <c r="B329" s="9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ht="15.75" customHeight="1" x14ac:dyDescent="0.35">
      <c r="A330" s="9"/>
      <c r="B330" s="9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ht="15.75" customHeight="1" x14ac:dyDescent="0.35">
      <c r="A331" s="9"/>
      <c r="B331" s="9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ht="15.75" customHeight="1" x14ac:dyDescent="0.35">
      <c r="A332" s="9"/>
      <c r="B332" s="9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ht="15.75" customHeight="1" x14ac:dyDescent="0.35">
      <c r="A333" s="9"/>
      <c r="B333" s="9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ht="15.75" customHeight="1" x14ac:dyDescent="0.35">
      <c r="A334" s="9"/>
      <c r="B334" s="9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ht="15.75" customHeight="1" x14ac:dyDescent="0.35">
      <c r="A335" s="9"/>
      <c r="B335" s="9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ht="15.75" customHeight="1" x14ac:dyDescent="0.35">
      <c r="A336" s="9"/>
      <c r="B336" s="9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ht="15.75" customHeight="1" x14ac:dyDescent="0.35">
      <c r="A337" s="9"/>
      <c r="B337" s="9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ht="15.75" customHeight="1" x14ac:dyDescent="0.35">
      <c r="A338" s="9"/>
      <c r="B338" s="9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ht="15.75" customHeight="1" x14ac:dyDescent="0.35">
      <c r="A339" s="9"/>
      <c r="B339" s="9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ht="15.75" customHeight="1" x14ac:dyDescent="0.35">
      <c r="A340" s="9"/>
      <c r="B340" s="9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ht="15.75" customHeight="1" x14ac:dyDescent="0.35">
      <c r="A341" s="9"/>
      <c r="B341" s="9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ht="15.75" customHeight="1" x14ac:dyDescent="0.35">
      <c r="A342" s="9"/>
      <c r="B342" s="9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ht="15.75" customHeight="1" x14ac:dyDescent="0.35">
      <c r="A343" s="9"/>
      <c r="B343" s="9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ht="15.75" customHeight="1" x14ac:dyDescent="0.35">
      <c r="A344" s="9"/>
      <c r="B344" s="9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ht="15.75" customHeight="1" x14ac:dyDescent="0.35">
      <c r="A345" s="9"/>
      <c r="B345" s="9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ht="15.75" customHeight="1" x14ac:dyDescent="0.35">
      <c r="A346" s="9"/>
      <c r="B346" s="9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ht="15.75" customHeight="1" x14ac:dyDescent="0.35">
      <c r="A347" s="9"/>
      <c r="B347" s="9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ht="15.75" customHeight="1" x14ac:dyDescent="0.35">
      <c r="A348" s="9"/>
      <c r="B348" s="9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ht="15.75" customHeight="1" x14ac:dyDescent="0.35">
      <c r="A349" s="9"/>
      <c r="B349" s="9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ht="15.75" customHeight="1" x14ac:dyDescent="0.35">
      <c r="A350" s="9"/>
      <c r="B350" s="9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ht="15.75" customHeight="1" x14ac:dyDescent="0.35">
      <c r="A351" s="9"/>
      <c r="B351" s="9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ht="15.75" customHeight="1" x14ac:dyDescent="0.35">
      <c r="A352" s="9"/>
      <c r="B352" s="9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ht="15.75" customHeight="1" x14ac:dyDescent="0.35">
      <c r="A353" s="9"/>
      <c r="B353" s="9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ht="15.75" customHeight="1" x14ac:dyDescent="0.35">
      <c r="A354" s="9"/>
      <c r="B354" s="9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ht="15.75" customHeight="1" x14ac:dyDescent="0.35">
      <c r="A355" s="9"/>
      <c r="B355" s="9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ht="15.75" customHeight="1" x14ac:dyDescent="0.35">
      <c r="A356" s="9"/>
      <c r="B356" s="9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ht="15.75" customHeight="1" x14ac:dyDescent="0.35">
      <c r="A357" s="9"/>
      <c r="B357" s="9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ht="15.75" customHeight="1" x14ac:dyDescent="0.35">
      <c r="A358" s="9"/>
      <c r="B358" s="9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ht="15.75" customHeight="1" x14ac:dyDescent="0.35">
      <c r="A359" s="9"/>
      <c r="B359" s="9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ht="15.75" customHeight="1" x14ac:dyDescent="0.35">
      <c r="A360" s="9"/>
      <c r="B360" s="9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ht="15.75" customHeight="1" x14ac:dyDescent="0.35">
      <c r="A361" s="9"/>
      <c r="B361" s="9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ht="15.75" customHeight="1" x14ac:dyDescent="0.35">
      <c r="A362" s="9"/>
      <c r="B362" s="9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ht="15.75" customHeight="1" x14ac:dyDescent="0.35">
      <c r="A363" s="9"/>
      <c r="B363" s="9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ht="15.75" customHeight="1" x14ac:dyDescent="0.35">
      <c r="A364" s="9"/>
      <c r="B364" s="9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ht="15.75" customHeight="1" x14ac:dyDescent="0.35">
      <c r="A365" s="9"/>
      <c r="B365" s="9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ht="15.75" customHeight="1" x14ac:dyDescent="0.35">
      <c r="A366" s="9"/>
      <c r="B366" s="9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ht="15.75" customHeight="1" x14ac:dyDescent="0.35">
      <c r="A367" s="9"/>
      <c r="B367" s="9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ht="15.75" customHeight="1" x14ac:dyDescent="0.35">
      <c r="A368" s="9"/>
      <c r="B368" s="9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ht="15.75" customHeight="1" x14ac:dyDescent="0.35">
      <c r="A369" s="9"/>
      <c r="B369" s="9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ht="15.75" customHeight="1" x14ac:dyDescent="0.35">
      <c r="A370" s="9"/>
      <c r="B370" s="9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ht="15.75" customHeight="1" x14ac:dyDescent="0.35">
      <c r="A371" s="9"/>
      <c r="B371" s="9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ht="15.75" customHeight="1" x14ac:dyDescent="0.35">
      <c r="A372" s="9"/>
      <c r="B372" s="9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ht="15.75" customHeight="1" x14ac:dyDescent="0.35">
      <c r="A373" s="9"/>
      <c r="B373" s="9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ht="15.75" customHeight="1" x14ac:dyDescent="0.35">
      <c r="A374" s="9"/>
      <c r="B374" s="9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ht="15.75" customHeight="1" x14ac:dyDescent="0.35">
      <c r="A375" s="9"/>
      <c r="B375" s="9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ht="15.75" customHeight="1" x14ac:dyDescent="0.35">
      <c r="A376" s="9"/>
      <c r="B376" s="9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ht="15.75" customHeight="1" x14ac:dyDescent="0.35">
      <c r="A377" s="9"/>
      <c r="B377" s="9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ht="15.75" customHeight="1" x14ac:dyDescent="0.35">
      <c r="A378" s="9"/>
      <c r="B378" s="9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ht="15.75" customHeight="1" x14ac:dyDescent="0.35">
      <c r="A379" s="9"/>
      <c r="B379" s="9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ht="15.75" customHeight="1" x14ac:dyDescent="0.35">
      <c r="A380" s="9"/>
      <c r="B380" s="9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ht="15.75" customHeight="1" x14ac:dyDescent="0.35">
      <c r="A381" s="9"/>
      <c r="B381" s="9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ht="15.75" customHeight="1" x14ac:dyDescent="0.35">
      <c r="A382" s="9"/>
      <c r="B382" s="9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ht="15.75" customHeight="1" x14ac:dyDescent="0.35">
      <c r="A383" s="9"/>
      <c r="B383" s="9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ht="15.75" customHeight="1" x14ac:dyDescent="0.35">
      <c r="A384" s="9"/>
      <c r="B384" s="9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ht="15.75" customHeight="1" x14ac:dyDescent="0.35">
      <c r="A385" s="9"/>
      <c r="B385" s="9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ht="15.75" customHeight="1" x14ac:dyDescent="0.35">
      <c r="A386" s="9"/>
      <c r="B386" s="9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ht="15.75" customHeight="1" x14ac:dyDescent="0.35">
      <c r="A387" s="9"/>
      <c r="B387" s="9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ht="15.75" customHeight="1" x14ac:dyDescent="0.35">
      <c r="A388" s="9"/>
      <c r="B388" s="9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ht="15.75" customHeight="1" x14ac:dyDescent="0.35">
      <c r="A389" s="9"/>
      <c r="B389" s="9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ht="15.75" customHeight="1" x14ac:dyDescent="0.35">
      <c r="A390" s="9"/>
      <c r="B390" s="9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ht="15.75" customHeight="1" x14ac:dyDescent="0.35">
      <c r="A391" s="9"/>
      <c r="B391" s="9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ht="15.75" customHeight="1" x14ac:dyDescent="0.35">
      <c r="A392" s="9"/>
      <c r="B392" s="9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ht="15.75" customHeight="1" x14ac:dyDescent="0.35">
      <c r="A393" s="9"/>
      <c r="B393" s="9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ht="15.75" customHeight="1" x14ac:dyDescent="0.35">
      <c r="A394" s="9"/>
      <c r="B394" s="9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ht="15.75" customHeight="1" x14ac:dyDescent="0.35">
      <c r="A395" s="9"/>
      <c r="B395" s="9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ht="15.75" customHeight="1" x14ac:dyDescent="0.35">
      <c r="A396" s="9"/>
      <c r="B396" s="9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ht="15.75" customHeight="1" x14ac:dyDescent="0.35">
      <c r="A397" s="9"/>
      <c r="B397" s="9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ht="15.75" customHeight="1" x14ac:dyDescent="0.35">
      <c r="A398" s="9"/>
      <c r="B398" s="9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ht="15.75" customHeight="1" x14ac:dyDescent="0.35">
      <c r="A399" s="9"/>
      <c r="B399" s="9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ht="15.75" customHeight="1" x14ac:dyDescent="0.35">
      <c r="A400" s="9"/>
      <c r="B400" s="9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ht="15.75" customHeight="1" x14ac:dyDescent="0.35">
      <c r="A401" s="9"/>
      <c r="B401" s="9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ht="15.75" customHeight="1" x14ac:dyDescent="0.35">
      <c r="A402" s="9"/>
      <c r="B402" s="9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ht="15.75" customHeight="1" x14ac:dyDescent="0.35">
      <c r="A403" s="9"/>
      <c r="B403" s="9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ht="15.75" customHeight="1" x14ac:dyDescent="0.35">
      <c r="A404" s="9"/>
      <c r="B404" s="9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ht="15.75" customHeight="1" x14ac:dyDescent="0.35">
      <c r="A405" s="9"/>
      <c r="B405" s="9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ht="15.75" customHeight="1" x14ac:dyDescent="0.35">
      <c r="A406" s="9"/>
      <c r="B406" s="9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ht="15.75" customHeight="1" x14ac:dyDescent="0.35">
      <c r="A407" s="9"/>
      <c r="B407" s="9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ht="15.75" customHeight="1" x14ac:dyDescent="0.35">
      <c r="A408" s="9"/>
      <c r="B408" s="9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ht="15.75" customHeight="1" x14ac:dyDescent="0.35">
      <c r="A409" s="9"/>
      <c r="B409" s="9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ht="15.75" customHeight="1" x14ac:dyDescent="0.35">
      <c r="A410" s="9"/>
      <c r="B410" s="9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ht="15.75" customHeight="1" x14ac:dyDescent="0.35">
      <c r="A411" s="9"/>
      <c r="B411" s="9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ht="15.75" customHeight="1" x14ac:dyDescent="0.35">
      <c r="A412" s="9"/>
      <c r="B412" s="9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ht="15.75" customHeight="1" x14ac:dyDescent="0.35">
      <c r="A413" s="9"/>
      <c r="B413" s="9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ht="15.75" customHeight="1" x14ac:dyDescent="0.35">
      <c r="A414" s="9"/>
      <c r="B414" s="9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ht="15.75" customHeight="1" x14ac:dyDescent="0.35">
      <c r="A415" s="9"/>
      <c r="B415" s="9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ht="15.75" customHeight="1" x14ac:dyDescent="0.35">
      <c r="A416" s="9"/>
      <c r="B416" s="9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ht="15.75" customHeight="1" x14ac:dyDescent="0.35">
      <c r="A417" s="9"/>
      <c r="B417" s="9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ht="15.75" customHeight="1" x14ac:dyDescent="0.35">
      <c r="A418" s="9"/>
      <c r="B418" s="9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ht="15.75" customHeight="1" x14ac:dyDescent="0.35">
      <c r="A419" s="9"/>
      <c r="B419" s="9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ht="15.75" customHeight="1" x14ac:dyDescent="0.35">
      <c r="A420" s="9"/>
      <c r="B420" s="9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ht="15.75" customHeight="1" x14ac:dyDescent="0.35">
      <c r="A421" s="9"/>
      <c r="B421" s="9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ht="15.75" customHeight="1" x14ac:dyDescent="0.35">
      <c r="A422" s="9"/>
      <c r="B422" s="9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ht="15.75" customHeight="1" x14ac:dyDescent="0.35">
      <c r="A423" s="9"/>
      <c r="B423" s="9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ht="15.75" customHeight="1" x14ac:dyDescent="0.35">
      <c r="A424" s="9"/>
      <c r="B424" s="9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ht="15.75" customHeight="1" x14ac:dyDescent="0.35">
      <c r="A425" s="9"/>
      <c r="B425" s="9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ht="15.75" customHeight="1" x14ac:dyDescent="0.35">
      <c r="A426" s="9"/>
      <c r="B426" s="9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ht="15.75" customHeight="1" x14ac:dyDescent="0.35">
      <c r="A427" s="9"/>
      <c r="B427" s="9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ht="15.75" customHeight="1" x14ac:dyDescent="0.35">
      <c r="A428" s="9"/>
      <c r="B428" s="9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ht="15.75" customHeight="1" x14ac:dyDescent="0.35">
      <c r="A429" s="9"/>
      <c r="B429" s="9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ht="15.75" customHeight="1" x14ac:dyDescent="0.35">
      <c r="A430" s="9"/>
      <c r="B430" s="9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ht="15.75" customHeight="1" x14ac:dyDescent="0.35">
      <c r="A431" s="9"/>
      <c r="B431" s="9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ht="15.75" customHeight="1" x14ac:dyDescent="0.35">
      <c r="A432" s="9"/>
      <c r="B432" s="9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ht="15.75" customHeight="1" x14ac:dyDescent="0.35">
      <c r="A433" s="9"/>
      <c r="B433" s="9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ht="15.75" customHeight="1" x14ac:dyDescent="0.35">
      <c r="A434" s="9"/>
      <c r="B434" s="9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ht="15.75" customHeight="1" x14ac:dyDescent="0.35">
      <c r="A435" s="9"/>
      <c r="B435" s="9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ht="15.75" customHeight="1" x14ac:dyDescent="0.35">
      <c r="A436" s="9"/>
      <c r="B436" s="9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ht="15.75" customHeight="1" x14ac:dyDescent="0.35">
      <c r="A437" s="9"/>
      <c r="B437" s="9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ht="15.75" customHeight="1" x14ac:dyDescent="0.35">
      <c r="A438" s="9"/>
      <c r="B438" s="9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ht="15.75" customHeight="1" x14ac:dyDescent="0.35">
      <c r="A439" s="9"/>
      <c r="B439" s="9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ht="15.75" customHeight="1" x14ac:dyDescent="0.35">
      <c r="A440" s="9"/>
      <c r="B440" s="9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ht="15.75" customHeight="1" x14ac:dyDescent="0.35">
      <c r="A441" s="9"/>
      <c r="B441" s="9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ht="15.75" customHeight="1" x14ac:dyDescent="0.35">
      <c r="A442" s="9"/>
      <c r="B442" s="9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ht="15.75" customHeight="1" x14ac:dyDescent="0.35">
      <c r="A443" s="9"/>
      <c r="B443" s="9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ht="15.75" customHeight="1" x14ac:dyDescent="0.35">
      <c r="A444" s="9"/>
      <c r="B444" s="9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ht="15.75" customHeight="1" x14ac:dyDescent="0.35">
      <c r="A445" s="9"/>
      <c r="B445" s="9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ht="15.75" customHeight="1" x14ac:dyDescent="0.35">
      <c r="A446" s="9"/>
      <c r="B446" s="9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ht="15.75" customHeight="1" x14ac:dyDescent="0.35">
      <c r="A447" s="9"/>
      <c r="B447" s="9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ht="15.75" customHeight="1" x14ac:dyDescent="0.35">
      <c r="A448" s="9"/>
      <c r="B448" s="9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ht="15.75" customHeight="1" x14ac:dyDescent="0.35">
      <c r="A449" s="9"/>
      <c r="B449" s="9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ht="15.75" customHeight="1" x14ac:dyDescent="0.35">
      <c r="A450" s="9"/>
      <c r="B450" s="9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ht="15.75" customHeight="1" x14ac:dyDescent="0.35">
      <c r="A451" s="9"/>
      <c r="B451" s="9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ht="15.75" customHeight="1" x14ac:dyDescent="0.35">
      <c r="A452" s="9"/>
      <c r="B452" s="9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ht="15.75" customHeight="1" x14ac:dyDescent="0.35">
      <c r="A453" s="9"/>
      <c r="B453" s="9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ht="15.75" customHeight="1" x14ac:dyDescent="0.35">
      <c r="A454" s="9"/>
      <c r="B454" s="9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ht="15.75" customHeight="1" x14ac:dyDescent="0.35">
      <c r="A455" s="9"/>
      <c r="B455" s="9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ht="15.75" customHeight="1" x14ac:dyDescent="0.35">
      <c r="A456" s="9"/>
      <c r="B456" s="9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ht="15.75" customHeight="1" x14ac:dyDescent="0.35">
      <c r="A457" s="9"/>
      <c r="B457" s="9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ht="15.75" customHeight="1" x14ac:dyDescent="0.35">
      <c r="A458" s="9"/>
      <c r="B458" s="9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ht="15.75" customHeight="1" x14ac:dyDescent="0.35">
      <c r="A459" s="9"/>
      <c r="B459" s="9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ht="15.75" customHeight="1" x14ac:dyDescent="0.35">
      <c r="A460" s="9"/>
      <c r="B460" s="9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ht="15.75" customHeight="1" x14ac:dyDescent="0.35">
      <c r="A461" s="9"/>
      <c r="B461" s="9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ht="15.75" customHeight="1" x14ac:dyDescent="0.35">
      <c r="A462" s="9"/>
      <c r="B462" s="9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ht="15.75" customHeight="1" x14ac:dyDescent="0.35">
      <c r="A463" s="9"/>
      <c r="B463" s="9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ht="15.75" customHeight="1" x14ac:dyDescent="0.35">
      <c r="A464" s="9"/>
      <c r="B464" s="9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ht="15.75" customHeight="1" x14ac:dyDescent="0.35">
      <c r="A465" s="9"/>
      <c r="B465" s="9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ht="15.75" customHeight="1" x14ac:dyDescent="0.35">
      <c r="A466" s="9"/>
      <c r="B466" s="9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ht="15.75" customHeight="1" x14ac:dyDescent="0.35">
      <c r="A467" s="9"/>
      <c r="B467" s="9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ht="15.75" customHeight="1" x14ac:dyDescent="0.35">
      <c r="A468" s="9"/>
      <c r="B468" s="9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ht="15.75" customHeight="1" x14ac:dyDescent="0.35">
      <c r="A469" s="9"/>
      <c r="B469" s="9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ht="15.75" customHeight="1" x14ac:dyDescent="0.35">
      <c r="A470" s="9"/>
      <c r="B470" s="9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ht="15.75" customHeight="1" x14ac:dyDescent="0.35">
      <c r="A471" s="9"/>
      <c r="B471" s="9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ht="15.75" customHeight="1" x14ac:dyDescent="0.35">
      <c r="A472" s="9"/>
      <c r="B472" s="9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ht="15.75" customHeight="1" x14ac:dyDescent="0.35">
      <c r="A473" s="9"/>
      <c r="B473" s="9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ht="15.75" customHeight="1" x14ac:dyDescent="0.35">
      <c r="A474" s="9"/>
      <c r="B474" s="9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ht="15.75" customHeight="1" x14ac:dyDescent="0.35">
      <c r="A475" s="9"/>
      <c r="B475" s="9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ht="15.75" customHeight="1" x14ac:dyDescent="0.35">
      <c r="A476" s="9"/>
      <c r="B476" s="9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ht="15.75" customHeight="1" x14ac:dyDescent="0.35">
      <c r="A477" s="9"/>
      <c r="B477" s="9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ht="15.75" customHeight="1" x14ac:dyDescent="0.35">
      <c r="A478" s="9"/>
      <c r="B478" s="9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ht="15.75" customHeight="1" x14ac:dyDescent="0.35">
      <c r="A479" s="9"/>
      <c r="B479" s="9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ht="15.75" customHeight="1" x14ac:dyDescent="0.35">
      <c r="A480" s="9"/>
      <c r="B480" s="9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ht="15.75" customHeight="1" x14ac:dyDescent="0.35">
      <c r="A481" s="9"/>
      <c r="B481" s="9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ht="15.75" customHeight="1" x14ac:dyDescent="0.35">
      <c r="A482" s="9"/>
      <c r="B482" s="9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ht="15.75" customHeight="1" x14ac:dyDescent="0.35">
      <c r="A483" s="9"/>
      <c r="B483" s="9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ht="15.75" customHeight="1" x14ac:dyDescent="0.35">
      <c r="A484" s="9"/>
      <c r="B484" s="9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ht="15.75" customHeight="1" x14ac:dyDescent="0.35">
      <c r="A485" s="9"/>
      <c r="B485" s="9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ht="15.75" customHeight="1" x14ac:dyDescent="0.35">
      <c r="A486" s="9"/>
      <c r="B486" s="9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ht="15.75" customHeight="1" x14ac:dyDescent="0.35">
      <c r="A487" s="9"/>
      <c r="B487" s="9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ht="15.75" customHeight="1" x14ac:dyDescent="0.35">
      <c r="A488" s="9"/>
      <c r="B488" s="9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ht="15.75" customHeight="1" x14ac:dyDescent="0.35">
      <c r="A489" s="9"/>
      <c r="B489" s="9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ht="15.75" customHeight="1" x14ac:dyDescent="0.35">
      <c r="A490" s="9"/>
      <c r="B490" s="9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ht="15.75" customHeight="1" x14ac:dyDescent="0.35">
      <c r="A491" s="9"/>
      <c r="B491" s="9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ht="15.75" customHeight="1" x14ac:dyDescent="0.35">
      <c r="A492" s="9"/>
      <c r="B492" s="9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ht="15.75" customHeight="1" x14ac:dyDescent="0.35">
      <c r="A493" s="9"/>
      <c r="B493" s="9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ht="15.75" customHeight="1" x14ac:dyDescent="0.35">
      <c r="A494" s="9"/>
      <c r="B494" s="9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ht="15.75" customHeight="1" x14ac:dyDescent="0.35">
      <c r="A495" s="9"/>
      <c r="B495" s="9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ht="15.75" customHeight="1" x14ac:dyDescent="0.35">
      <c r="A496" s="9"/>
      <c r="B496" s="9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ht="15.75" customHeight="1" x14ac:dyDescent="0.35">
      <c r="A497" s="9"/>
      <c r="B497" s="9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ht="15.75" customHeight="1" x14ac:dyDescent="0.35">
      <c r="A498" s="9"/>
      <c r="B498" s="9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ht="15.75" customHeight="1" x14ac:dyDescent="0.35">
      <c r="A499" s="9"/>
      <c r="B499" s="9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ht="15.75" customHeight="1" x14ac:dyDescent="0.35">
      <c r="A500" s="9"/>
      <c r="B500" s="9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ht="15.75" customHeight="1" x14ac:dyDescent="0.35">
      <c r="A501" s="9"/>
      <c r="B501" s="9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ht="15.75" customHeight="1" x14ac:dyDescent="0.35">
      <c r="A502" s="9"/>
      <c r="B502" s="9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ht="15.75" customHeight="1" x14ac:dyDescent="0.35">
      <c r="A503" s="9"/>
      <c r="B503" s="9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ht="15.75" customHeight="1" x14ac:dyDescent="0.35">
      <c r="A504" s="9"/>
      <c r="B504" s="9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ht="15.75" customHeight="1" x14ac:dyDescent="0.35">
      <c r="A505" s="9"/>
      <c r="B505" s="9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ht="15.75" customHeight="1" x14ac:dyDescent="0.35">
      <c r="A506" s="9"/>
      <c r="B506" s="9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ht="15.75" customHeight="1" x14ac:dyDescent="0.35">
      <c r="A507" s="9"/>
      <c r="B507" s="9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ht="15.75" customHeight="1" x14ac:dyDescent="0.35">
      <c r="A508" s="9"/>
      <c r="B508" s="9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ht="15.75" customHeight="1" x14ac:dyDescent="0.35">
      <c r="A509" s="9"/>
      <c r="B509" s="9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ht="15.75" customHeight="1" x14ac:dyDescent="0.35">
      <c r="A510" s="9"/>
      <c r="B510" s="9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ht="15.75" customHeight="1" x14ac:dyDescent="0.35">
      <c r="A511" s="9"/>
      <c r="B511" s="9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ht="15.75" customHeight="1" x14ac:dyDescent="0.35">
      <c r="A512" s="9"/>
      <c r="B512" s="9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ht="15.75" customHeight="1" x14ac:dyDescent="0.35">
      <c r="A513" s="9"/>
      <c r="B513" s="9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ht="15.75" customHeight="1" x14ac:dyDescent="0.35">
      <c r="A514" s="9"/>
      <c r="B514" s="9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ht="15.75" customHeight="1" x14ac:dyDescent="0.35">
      <c r="A515" s="9"/>
      <c r="B515" s="9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ht="15.75" customHeight="1" x14ac:dyDescent="0.35">
      <c r="A516" s="9"/>
      <c r="B516" s="9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ht="15.75" customHeight="1" x14ac:dyDescent="0.35">
      <c r="A517" s="9"/>
      <c r="B517" s="9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ht="15.75" customHeight="1" x14ac:dyDescent="0.35">
      <c r="A518" s="9"/>
      <c r="B518" s="9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ht="15.75" customHeight="1" x14ac:dyDescent="0.35">
      <c r="A519" s="9"/>
      <c r="B519" s="9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ht="15.75" customHeight="1" x14ac:dyDescent="0.35">
      <c r="A520" s="9"/>
      <c r="B520" s="9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ht="15.75" customHeight="1" x14ac:dyDescent="0.35">
      <c r="A521" s="9"/>
      <c r="B521" s="9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ht="15.75" customHeight="1" x14ac:dyDescent="0.35">
      <c r="A522" s="9"/>
      <c r="B522" s="9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ht="15.75" customHeight="1" x14ac:dyDescent="0.35">
      <c r="A523" s="9"/>
      <c r="B523" s="9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ht="15.75" customHeight="1" x14ac:dyDescent="0.35">
      <c r="A524" s="9"/>
      <c r="B524" s="9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ht="15.75" customHeight="1" x14ac:dyDescent="0.35">
      <c r="A525" s="9"/>
      <c r="B525" s="9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ht="15.75" customHeight="1" x14ac:dyDescent="0.35">
      <c r="A526" s="9"/>
      <c r="B526" s="9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ht="15.75" customHeight="1" x14ac:dyDescent="0.35">
      <c r="A527" s="9"/>
      <c r="B527" s="9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ht="15.75" customHeight="1" x14ac:dyDescent="0.35">
      <c r="A528" s="9"/>
      <c r="B528" s="9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ht="15.75" customHeight="1" x14ac:dyDescent="0.35">
      <c r="A529" s="9"/>
      <c r="B529" s="9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ht="15.75" customHeight="1" x14ac:dyDescent="0.35">
      <c r="A530" s="9"/>
      <c r="B530" s="9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ht="15.75" customHeight="1" x14ac:dyDescent="0.35">
      <c r="A531" s="9"/>
      <c r="B531" s="9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ht="15.75" customHeight="1" x14ac:dyDescent="0.35">
      <c r="A532" s="9"/>
      <c r="B532" s="9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ht="15.75" customHeight="1" x14ac:dyDescent="0.35">
      <c r="A533" s="9"/>
      <c r="B533" s="9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ht="15.75" customHeight="1" x14ac:dyDescent="0.35">
      <c r="A534" s="9"/>
      <c r="B534" s="9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ht="15.75" customHeight="1" x14ac:dyDescent="0.35">
      <c r="A535" s="9"/>
      <c r="B535" s="9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ht="15.75" customHeight="1" x14ac:dyDescent="0.35">
      <c r="A536" s="9"/>
      <c r="B536" s="9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ht="15.75" customHeight="1" x14ac:dyDescent="0.35">
      <c r="A537" s="9"/>
      <c r="B537" s="9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ht="15.75" customHeight="1" x14ac:dyDescent="0.35">
      <c r="A538" s="9"/>
      <c r="B538" s="9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ht="15.75" customHeight="1" x14ac:dyDescent="0.35">
      <c r="A539" s="9"/>
      <c r="B539" s="9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ht="15.75" customHeight="1" x14ac:dyDescent="0.35">
      <c r="A540" s="9"/>
      <c r="B540" s="9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ht="15.75" customHeight="1" x14ac:dyDescent="0.35">
      <c r="A541" s="9"/>
      <c r="B541" s="9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ht="15.75" customHeight="1" x14ac:dyDescent="0.35">
      <c r="A542" s="9"/>
      <c r="B542" s="9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ht="15.75" customHeight="1" x14ac:dyDescent="0.35">
      <c r="A543" s="9"/>
      <c r="B543" s="9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ht="15.75" customHeight="1" x14ac:dyDescent="0.35">
      <c r="A544" s="9"/>
      <c r="B544" s="9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ht="15.75" customHeight="1" x14ac:dyDescent="0.35">
      <c r="A545" s="9"/>
      <c r="B545" s="9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ht="15.75" customHeight="1" x14ac:dyDescent="0.35">
      <c r="A546" s="9"/>
      <c r="B546" s="9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ht="15.75" customHeight="1" x14ac:dyDescent="0.35">
      <c r="A547" s="9"/>
      <c r="B547" s="9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ht="15.75" customHeight="1" x14ac:dyDescent="0.35">
      <c r="A548" s="9"/>
      <c r="B548" s="9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ht="15.75" customHeight="1" x14ac:dyDescent="0.35">
      <c r="A549" s="9"/>
      <c r="B549" s="9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ht="15.75" customHeight="1" x14ac:dyDescent="0.35">
      <c r="A550" s="9"/>
      <c r="B550" s="9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ht="15.75" customHeight="1" x14ac:dyDescent="0.35">
      <c r="A551" s="9"/>
      <c r="B551" s="9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ht="15.75" customHeight="1" x14ac:dyDescent="0.35">
      <c r="A552" s="9"/>
      <c r="B552" s="9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ht="15.75" customHeight="1" x14ac:dyDescent="0.35">
      <c r="A553" s="9"/>
      <c r="B553" s="9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ht="15.75" customHeight="1" x14ac:dyDescent="0.35">
      <c r="A554" s="9"/>
      <c r="B554" s="9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ht="15.75" customHeight="1" x14ac:dyDescent="0.35">
      <c r="A555" s="9"/>
      <c r="B555" s="9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ht="15.75" customHeight="1" x14ac:dyDescent="0.35">
      <c r="A556" s="9"/>
      <c r="B556" s="9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ht="15.75" customHeight="1" x14ac:dyDescent="0.35">
      <c r="A557" s="9"/>
      <c r="B557" s="9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ht="15.75" customHeight="1" x14ac:dyDescent="0.35">
      <c r="A558" s="9"/>
      <c r="B558" s="9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ht="15.75" customHeight="1" x14ac:dyDescent="0.35">
      <c r="A559" s="9"/>
      <c r="B559" s="9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ht="15.75" customHeight="1" x14ac:dyDescent="0.35">
      <c r="A560" s="9"/>
      <c r="B560" s="9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ht="15.75" customHeight="1" x14ac:dyDescent="0.35">
      <c r="A561" s="9"/>
      <c r="B561" s="9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ht="15.75" customHeight="1" x14ac:dyDescent="0.35">
      <c r="A562" s="9"/>
      <c r="B562" s="9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ht="15.75" customHeight="1" x14ac:dyDescent="0.35">
      <c r="A563" s="9"/>
      <c r="B563" s="9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ht="15.75" customHeight="1" x14ac:dyDescent="0.35">
      <c r="A564" s="9"/>
      <c r="B564" s="9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ht="15.75" customHeight="1" x14ac:dyDescent="0.35">
      <c r="A565" s="9"/>
      <c r="B565" s="9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ht="15.75" customHeight="1" x14ac:dyDescent="0.35">
      <c r="A566" s="9"/>
      <c r="B566" s="9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ht="15.75" customHeight="1" x14ac:dyDescent="0.35">
      <c r="A567" s="9"/>
      <c r="B567" s="9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ht="15.75" customHeight="1" x14ac:dyDescent="0.35">
      <c r="A568" s="9"/>
      <c r="B568" s="9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ht="15.75" customHeight="1" x14ac:dyDescent="0.35">
      <c r="A569" s="9"/>
      <c r="B569" s="9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ht="15.75" customHeight="1" x14ac:dyDescent="0.35">
      <c r="A570" s="9"/>
      <c r="B570" s="9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ht="15.75" customHeight="1" x14ac:dyDescent="0.35">
      <c r="A571" s="9"/>
      <c r="B571" s="9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ht="15.75" customHeight="1" x14ac:dyDescent="0.35">
      <c r="A572" s="9"/>
      <c r="B572" s="9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ht="15.75" customHeight="1" x14ac:dyDescent="0.35">
      <c r="A573" s="9"/>
      <c r="B573" s="9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ht="15.75" customHeight="1" x14ac:dyDescent="0.35">
      <c r="A574" s="9"/>
      <c r="B574" s="9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ht="15.75" customHeight="1" x14ac:dyDescent="0.35">
      <c r="A575" s="9"/>
      <c r="B575" s="9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ht="15.75" customHeight="1" x14ac:dyDescent="0.35">
      <c r="A576" s="9"/>
      <c r="B576" s="9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ht="15.75" customHeight="1" x14ac:dyDescent="0.35">
      <c r="A577" s="9"/>
      <c r="B577" s="9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ht="15.75" customHeight="1" x14ac:dyDescent="0.35">
      <c r="A578" s="9"/>
      <c r="B578" s="9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ht="15.75" customHeight="1" x14ac:dyDescent="0.35">
      <c r="A579" s="9"/>
      <c r="B579" s="9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ht="15.75" customHeight="1" x14ac:dyDescent="0.35">
      <c r="A580" s="9"/>
      <c r="B580" s="9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ht="15.75" customHeight="1" x14ac:dyDescent="0.35">
      <c r="A581" s="9"/>
      <c r="B581" s="9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ht="15.75" customHeight="1" x14ac:dyDescent="0.35">
      <c r="A582" s="9"/>
      <c r="B582" s="9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ht="15.75" customHeight="1" x14ac:dyDescent="0.35">
      <c r="A583" s="9"/>
      <c r="B583" s="9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ht="15.75" customHeight="1" x14ac:dyDescent="0.35">
      <c r="A584" s="9"/>
      <c r="B584" s="9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ht="15.75" customHeight="1" x14ac:dyDescent="0.35">
      <c r="A585" s="9"/>
      <c r="B585" s="9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ht="15.75" customHeight="1" x14ac:dyDescent="0.35">
      <c r="A586" s="9"/>
      <c r="B586" s="9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ht="15.75" customHeight="1" x14ac:dyDescent="0.35">
      <c r="A587" s="9"/>
      <c r="B587" s="9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ht="15.75" customHeight="1" x14ac:dyDescent="0.35">
      <c r="A588" s="9"/>
      <c r="B588" s="9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ht="15.75" customHeight="1" x14ac:dyDescent="0.35">
      <c r="A589" s="9"/>
      <c r="B589" s="9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ht="15.75" customHeight="1" x14ac:dyDescent="0.35">
      <c r="A590" s="9"/>
      <c r="B590" s="9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ht="15.75" customHeight="1" x14ac:dyDescent="0.35">
      <c r="A591" s="9"/>
      <c r="B591" s="9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ht="15.75" customHeight="1" x14ac:dyDescent="0.35">
      <c r="A592" s="9"/>
      <c r="B592" s="9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ht="15.75" customHeight="1" x14ac:dyDescent="0.35">
      <c r="A593" s="9"/>
      <c r="B593" s="9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ht="15.75" customHeight="1" x14ac:dyDescent="0.35">
      <c r="A594" s="9"/>
      <c r="B594" s="9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ht="15.75" customHeight="1" x14ac:dyDescent="0.35">
      <c r="A595" s="9"/>
      <c r="B595" s="9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ht="15.75" customHeight="1" x14ac:dyDescent="0.35">
      <c r="A596" s="9"/>
      <c r="B596" s="9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ht="15.75" customHeight="1" x14ac:dyDescent="0.35">
      <c r="A597" s="9"/>
      <c r="B597" s="9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ht="15.75" customHeight="1" x14ac:dyDescent="0.35">
      <c r="A598" s="9"/>
      <c r="B598" s="9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ht="15.75" customHeight="1" x14ac:dyDescent="0.35">
      <c r="A599" s="9"/>
      <c r="B599" s="9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ht="15.75" customHeight="1" x14ac:dyDescent="0.35">
      <c r="A600" s="9"/>
      <c r="B600" s="9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ht="15.75" customHeight="1" x14ac:dyDescent="0.35">
      <c r="A601" s="9"/>
      <c r="B601" s="9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ht="15.75" customHeight="1" x14ac:dyDescent="0.35">
      <c r="A602" s="9"/>
      <c r="B602" s="9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ht="15.75" customHeight="1" x14ac:dyDescent="0.35">
      <c r="A603" s="9"/>
      <c r="B603" s="9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ht="15.75" customHeight="1" x14ac:dyDescent="0.35">
      <c r="A604" s="9"/>
      <c r="B604" s="9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ht="15.75" customHeight="1" x14ac:dyDescent="0.35">
      <c r="A605" s="9"/>
      <c r="B605" s="9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ht="15.75" customHeight="1" x14ac:dyDescent="0.35">
      <c r="A606" s="9"/>
      <c r="B606" s="9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ht="15.75" customHeight="1" x14ac:dyDescent="0.35">
      <c r="A607" s="9"/>
      <c r="B607" s="9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ht="15.75" customHeight="1" x14ac:dyDescent="0.35">
      <c r="A608" s="9"/>
      <c r="B608" s="9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ht="15.75" customHeight="1" x14ac:dyDescent="0.35">
      <c r="A609" s="9"/>
      <c r="B609" s="9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15.75" customHeight="1" x14ac:dyDescent="0.35">
      <c r="A610" s="9"/>
      <c r="B610" s="9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ht="15.75" customHeight="1" x14ac:dyDescent="0.35">
      <c r="A611" s="9"/>
      <c r="B611" s="9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15.75" customHeight="1" x14ac:dyDescent="0.35">
      <c r="A612" s="9"/>
      <c r="B612" s="9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ht="15.75" customHeight="1" x14ac:dyDescent="0.35">
      <c r="A613" s="9"/>
      <c r="B613" s="9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15.75" customHeight="1" x14ac:dyDescent="0.35">
      <c r="A614" s="9"/>
      <c r="B614" s="9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ht="15.75" customHeight="1" x14ac:dyDescent="0.35">
      <c r="A615" s="9"/>
      <c r="B615" s="9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15.75" customHeight="1" x14ac:dyDescent="0.35">
      <c r="A616" s="9"/>
      <c r="B616" s="9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ht="15.75" customHeight="1" x14ac:dyDescent="0.35">
      <c r="A617" s="9"/>
      <c r="B617" s="9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ht="15.75" customHeight="1" x14ac:dyDescent="0.35">
      <c r="A618" s="9"/>
      <c r="B618" s="9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ht="15.75" customHeight="1" x14ac:dyDescent="0.35">
      <c r="A619" s="9"/>
      <c r="B619" s="9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15.75" customHeight="1" x14ac:dyDescent="0.35">
      <c r="A620" s="9"/>
      <c r="B620" s="9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ht="15.75" customHeight="1" x14ac:dyDescent="0.35">
      <c r="A621" s="9"/>
      <c r="B621" s="9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15.75" customHeight="1" x14ac:dyDescent="0.35">
      <c r="A622" s="9"/>
      <c r="B622" s="9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ht="15.75" customHeight="1" x14ac:dyDescent="0.35">
      <c r="A623" s="9"/>
      <c r="B623" s="9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ht="15.75" customHeight="1" x14ac:dyDescent="0.35">
      <c r="A624" s="9"/>
      <c r="B624" s="9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ht="15.75" customHeight="1" x14ac:dyDescent="0.35">
      <c r="A625" s="9"/>
      <c r="B625" s="9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ht="15.75" customHeight="1" x14ac:dyDescent="0.35">
      <c r="A626" s="9"/>
      <c r="B626" s="9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ht="15.75" customHeight="1" x14ac:dyDescent="0.35">
      <c r="A627" s="9"/>
      <c r="B627" s="9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ht="15.75" customHeight="1" x14ac:dyDescent="0.35">
      <c r="A628" s="9"/>
      <c r="B628" s="9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ht="15.75" customHeight="1" x14ac:dyDescent="0.35">
      <c r="A629" s="9"/>
      <c r="B629" s="9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ht="15.75" customHeight="1" x14ac:dyDescent="0.35">
      <c r="A630" s="9"/>
      <c r="B630" s="9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ht="15.75" customHeight="1" x14ac:dyDescent="0.35">
      <c r="A631" s="9"/>
      <c r="B631" s="9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ht="15.75" customHeight="1" x14ac:dyDescent="0.35">
      <c r="A632" s="9"/>
      <c r="B632" s="9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ht="15.75" customHeight="1" x14ac:dyDescent="0.35">
      <c r="A633" s="9"/>
      <c r="B633" s="9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ht="15.75" customHeight="1" x14ac:dyDescent="0.35">
      <c r="A634" s="9"/>
      <c r="B634" s="9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ht="15.75" customHeight="1" x14ac:dyDescent="0.35">
      <c r="A635" s="9"/>
      <c r="B635" s="9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ht="15.75" customHeight="1" x14ac:dyDescent="0.35">
      <c r="A636" s="9"/>
      <c r="B636" s="9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ht="15.75" customHeight="1" x14ac:dyDescent="0.35">
      <c r="A637" s="9"/>
      <c r="B637" s="9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ht="15.75" customHeight="1" x14ac:dyDescent="0.35">
      <c r="A638" s="9"/>
      <c r="B638" s="9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ht="15.75" customHeight="1" x14ac:dyDescent="0.35">
      <c r="A639" s="9"/>
      <c r="B639" s="9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ht="15.75" customHeight="1" x14ac:dyDescent="0.35">
      <c r="A640" s="9"/>
      <c r="B640" s="9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ht="15.75" customHeight="1" x14ac:dyDescent="0.35">
      <c r="A641" s="9"/>
      <c r="B641" s="9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ht="15.75" customHeight="1" x14ac:dyDescent="0.35">
      <c r="A642" s="9"/>
      <c r="B642" s="9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ht="15.75" customHeight="1" x14ac:dyDescent="0.35">
      <c r="A643" s="9"/>
      <c r="B643" s="9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ht="15.75" customHeight="1" x14ac:dyDescent="0.35">
      <c r="A644" s="9"/>
      <c r="B644" s="9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ht="15.75" customHeight="1" x14ac:dyDescent="0.35">
      <c r="A645" s="9"/>
      <c r="B645" s="9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ht="15.75" customHeight="1" x14ac:dyDescent="0.35">
      <c r="A646" s="9"/>
      <c r="B646" s="9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ht="15.75" customHeight="1" x14ac:dyDescent="0.35">
      <c r="A647" s="9"/>
      <c r="B647" s="9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ht="15.75" customHeight="1" x14ac:dyDescent="0.35">
      <c r="A648" s="9"/>
      <c r="B648" s="9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ht="15.75" customHeight="1" x14ac:dyDescent="0.35">
      <c r="A649" s="9"/>
      <c r="B649" s="9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ht="15.75" customHeight="1" x14ac:dyDescent="0.35">
      <c r="A650" s="9"/>
      <c r="B650" s="9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ht="15.75" customHeight="1" x14ac:dyDescent="0.35">
      <c r="A651" s="9"/>
      <c r="B651" s="9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ht="15.75" customHeight="1" x14ac:dyDescent="0.35">
      <c r="A652" s="9"/>
      <c r="B652" s="9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ht="15.75" customHeight="1" x14ac:dyDescent="0.35">
      <c r="A653" s="9"/>
      <c r="B653" s="9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ht="15.75" customHeight="1" x14ac:dyDescent="0.35">
      <c r="A654" s="9"/>
      <c r="B654" s="9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ht="15.75" customHeight="1" x14ac:dyDescent="0.35">
      <c r="A655" s="9"/>
      <c r="B655" s="9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ht="15.75" customHeight="1" x14ac:dyDescent="0.35">
      <c r="A656" s="9"/>
      <c r="B656" s="9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ht="15.75" customHeight="1" x14ac:dyDescent="0.35">
      <c r="A657" s="9"/>
      <c r="B657" s="9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ht="15.75" customHeight="1" x14ac:dyDescent="0.35">
      <c r="A658" s="9"/>
      <c r="B658" s="9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ht="15.75" customHeight="1" x14ac:dyDescent="0.35">
      <c r="A659" s="9"/>
      <c r="B659" s="9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ht="15.75" customHeight="1" x14ac:dyDescent="0.35">
      <c r="A660" s="9"/>
      <c r="B660" s="9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ht="15.75" customHeight="1" x14ac:dyDescent="0.35">
      <c r="A661" s="9"/>
      <c r="B661" s="9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ht="15.75" customHeight="1" x14ac:dyDescent="0.35">
      <c r="A662" s="9"/>
      <c r="B662" s="9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ht="15.75" customHeight="1" x14ac:dyDescent="0.35">
      <c r="A663" s="9"/>
      <c r="B663" s="9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ht="15.75" customHeight="1" x14ac:dyDescent="0.35">
      <c r="A664" s="9"/>
      <c r="B664" s="9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ht="15.75" customHeight="1" x14ac:dyDescent="0.35">
      <c r="A665" s="9"/>
      <c r="B665" s="9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ht="15.75" customHeight="1" x14ac:dyDescent="0.35">
      <c r="A666" s="9"/>
      <c r="B666" s="9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ht="15.75" customHeight="1" x14ac:dyDescent="0.35">
      <c r="A667" s="9"/>
      <c r="B667" s="9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ht="15.75" customHeight="1" x14ac:dyDescent="0.35">
      <c r="A668" s="9"/>
      <c r="B668" s="9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ht="15.75" customHeight="1" x14ac:dyDescent="0.35">
      <c r="A669" s="9"/>
      <c r="B669" s="9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ht="15.75" customHeight="1" x14ac:dyDescent="0.35">
      <c r="A670" s="9"/>
      <c r="B670" s="9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ht="15.75" customHeight="1" x14ac:dyDescent="0.35">
      <c r="A671" s="9"/>
      <c r="B671" s="9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ht="15.75" customHeight="1" x14ac:dyDescent="0.35">
      <c r="A672" s="9"/>
      <c r="B672" s="9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ht="15.75" customHeight="1" x14ac:dyDescent="0.35">
      <c r="A673" s="9"/>
      <c r="B673" s="9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ht="15.75" customHeight="1" x14ac:dyDescent="0.35">
      <c r="A674" s="9"/>
      <c r="B674" s="9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ht="15.75" customHeight="1" x14ac:dyDescent="0.35">
      <c r="A675" s="9"/>
      <c r="B675" s="9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ht="15.75" customHeight="1" x14ac:dyDescent="0.35">
      <c r="A676" s="9"/>
      <c r="B676" s="9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ht="15.75" customHeight="1" x14ac:dyDescent="0.35">
      <c r="A677" s="9"/>
      <c r="B677" s="9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ht="15.75" customHeight="1" x14ac:dyDescent="0.35">
      <c r="A678" s="9"/>
      <c r="B678" s="9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ht="15.75" customHeight="1" x14ac:dyDescent="0.35">
      <c r="A679" s="9"/>
      <c r="B679" s="9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ht="15.75" customHeight="1" x14ac:dyDescent="0.35">
      <c r="A680" s="9"/>
      <c r="B680" s="9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ht="15.75" customHeight="1" x14ac:dyDescent="0.35">
      <c r="A681" s="9"/>
      <c r="B681" s="9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ht="15.75" customHeight="1" x14ac:dyDescent="0.35">
      <c r="A682" s="9"/>
      <c r="B682" s="9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ht="15.75" customHeight="1" x14ac:dyDescent="0.35">
      <c r="A683" s="9"/>
      <c r="B683" s="9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ht="15.75" customHeight="1" x14ac:dyDescent="0.35">
      <c r="A684" s="9"/>
      <c r="B684" s="9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ht="15.75" customHeight="1" x14ac:dyDescent="0.35">
      <c r="A685" s="9"/>
      <c r="B685" s="9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ht="15.75" customHeight="1" x14ac:dyDescent="0.35">
      <c r="A686" s="9"/>
      <c r="B686" s="9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ht="15.75" customHeight="1" x14ac:dyDescent="0.35">
      <c r="A687" s="9"/>
      <c r="B687" s="9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ht="15.75" customHeight="1" x14ac:dyDescent="0.35">
      <c r="A688" s="9"/>
      <c r="B688" s="9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ht="15.75" customHeight="1" x14ac:dyDescent="0.35">
      <c r="A689" s="9"/>
      <c r="B689" s="9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ht="15.75" customHeight="1" x14ac:dyDescent="0.35">
      <c r="A690" s="9"/>
      <c r="B690" s="9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ht="15.75" customHeight="1" x14ac:dyDescent="0.35">
      <c r="A691" s="9"/>
      <c r="B691" s="9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ht="15.75" customHeight="1" x14ac:dyDescent="0.35">
      <c r="A692" s="9"/>
      <c r="B692" s="9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ht="15.75" customHeight="1" x14ac:dyDescent="0.35">
      <c r="A693" s="9"/>
      <c r="B693" s="9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ht="15.75" customHeight="1" x14ac:dyDescent="0.35">
      <c r="A694" s="9"/>
      <c r="B694" s="9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ht="15.75" customHeight="1" x14ac:dyDescent="0.35">
      <c r="A695" s="9"/>
      <c r="B695" s="9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ht="15.75" customHeight="1" x14ac:dyDescent="0.35">
      <c r="A696" s="9"/>
      <c r="B696" s="9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ht="15.75" customHeight="1" x14ac:dyDescent="0.35">
      <c r="A697" s="9"/>
      <c r="B697" s="9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ht="15.75" customHeight="1" x14ac:dyDescent="0.35">
      <c r="A698" s="9"/>
      <c r="B698" s="9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ht="15.75" customHeight="1" x14ac:dyDescent="0.35">
      <c r="A699" s="9"/>
      <c r="B699" s="9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ht="15.75" customHeight="1" x14ac:dyDescent="0.35">
      <c r="A700" s="9"/>
      <c r="B700" s="9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ht="15.75" customHeight="1" x14ac:dyDescent="0.35">
      <c r="A701" s="9"/>
      <c r="B701" s="9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ht="15.75" customHeight="1" x14ac:dyDescent="0.35">
      <c r="A702" s="9"/>
      <c r="B702" s="9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ht="15.75" customHeight="1" x14ac:dyDescent="0.35">
      <c r="A703" s="9"/>
      <c r="B703" s="9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ht="15.75" customHeight="1" x14ac:dyDescent="0.35">
      <c r="A704" s="9"/>
      <c r="B704" s="9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ht="15.75" customHeight="1" x14ac:dyDescent="0.35">
      <c r="A705" s="9"/>
      <c r="B705" s="9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ht="15.75" customHeight="1" x14ac:dyDescent="0.35">
      <c r="A706" s="9"/>
      <c r="B706" s="9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ht="15.75" customHeight="1" x14ac:dyDescent="0.35">
      <c r="A707" s="9"/>
      <c r="B707" s="9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ht="15.75" customHeight="1" x14ac:dyDescent="0.35">
      <c r="A708" s="9"/>
      <c r="B708" s="9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ht="15.75" customHeight="1" x14ac:dyDescent="0.35">
      <c r="A709" s="9"/>
      <c r="B709" s="9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ht="15.75" customHeight="1" x14ac:dyDescent="0.35">
      <c r="A710" s="9"/>
      <c r="B710" s="9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ht="15.75" customHeight="1" x14ac:dyDescent="0.35">
      <c r="A711" s="9"/>
      <c r="B711" s="9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ht="15.75" customHeight="1" x14ac:dyDescent="0.35">
      <c r="A712" s="9"/>
      <c r="B712" s="9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ht="15.75" customHeight="1" x14ac:dyDescent="0.35">
      <c r="A713" s="9"/>
      <c r="B713" s="9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ht="15.75" customHeight="1" x14ac:dyDescent="0.35">
      <c r="A714" s="9"/>
      <c r="B714" s="9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ht="15.75" customHeight="1" x14ac:dyDescent="0.35">
      <c r="A715" s="9"/>
      <c r="B715" s="9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ht="15.75" customHeight="1" x14ac:dyDescent="0.35">
      <c r="A716" s="9"/>
      <c r="B716" s="9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ht="15.75" customHeight="1" x14ac:dyDescent="0.35">
      <c r="A717" s="9"/>
      <c r="B717" s="9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ht="15.75" customHeight="1" x14ac:dyDescent="0.35">
      <c r="A718" s="9"/>
      <c r="B718" s="9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ht="15.75" customHeight="1" x14ac:dyDescent="0.35">
      <c r="A719" s="9"/>
      <c r="B719" s="9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ht="15.75" customHeight="1" x14ac:dyDescent="0.35">
      <c r="A720" s="9"/>
      <c r="B720" s="9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ht="15.75" customHeight="1" x14ac:dyDescent="0.35">
      <c r="A721" s="9"/>
      <c r="B721" s="9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ht="15.75" customHeight="1" x14ac:dyDescent="0.35">
      <c r="A722" s="9"/>
      <c r="B722" s="9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ht="15.75" customHeight="1" x14ac:dyDescent="0.35">
      <c r="A723" s="9"/>
      <c r="B723" s="9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ht="15.75" customHeight="1" x14ac:dyDescent="0.35">
      <c r="A724" s="9"/>
      <c r="B724" s="9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ht="15.75" customHeight="1" x14ac:dyDescent="0.35">
      <c r="A725" s="9"/>
      <c r="B725" s="9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ht="15.75" customHeight="1" x14ac:dyDescent="0.35">
      <c r="A726" s="9"/>
      <c r="B726" s="9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ht="15.75" customHeight="1" x14ac:dyDescent="0.35">
      <c r="A727" s="9"/>
      <c r="B727" s="9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ht="15.75" customHeight="1" x14ac:dyDescent="0.35">
      <c r="A728" s="9"/>
      <c r="B728" s="9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ht="15.75" customHeight="1" x14ac:dyDescent="0.35">
      <c r="A729" s="9"/>
      <c r="B729" s="9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ht="15.75" customHeight="1" x14ac:dyDescent="0.35">
      <c r="A730" s="9"/>
      <c r="B730" s="9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ht="15.75" customHeight="1" x14ac:dyDescent="0.35">
      <c r="A731" s="9"/>
      <c r="B731" s="9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ht="15.75" customHeight="1" x14ac:dyDescent="0.35">
      <c r="A732" s="9"/>
      <c r="B732" s="9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ht="15.75" customHeight="1" x14ac:dyDescent="0.35">
      <c r="A733" s="9"/>
      <c r="B733" s="9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ht="15.75" customHeight="1" x14ac:dyDescent="0.35">
      <c r="A734" s="9"/>
      <c r="B734" s="9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ht="15.75" customHeight="1" x14ac:dyDescent="0.35">
      <c r="A735" s="9"/>
      <c r="B735" s="9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ht="15.75" customHeight="1" x14ac:dyDescent="0.35">
      <c r="A736" s="9"/>
      <c r="B736" s="9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ht="15.75" customHeight="1" x14ac:dyDescent="0.35">
      <c r="A737" s="9"/>
      <c r="B737" s="9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ht="15.75" customHeight="1" x14ac:dyDescent="0.35">
      <c r="A738" s="9"/>
      <c r="B738" s="9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ht="15.75" customHeight="1" x14ac:dyDescent="0.35">
      <c r="A739" s="9"/>
      <c r="B739" s="9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ht="15.75" customHeight="1" x14ac:dyDescent="0.35">
      <c r="A740" s="9"/>
      <c r="B740" s="9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ht="15.75" customHeight="1" x14ac:dyDescent="0.35">
      <c r="A741" s="9"/>
      <c r="B741" s="9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ht="15.75" customHeight="1" x14ac:dyDescent="0.35">
      <c r="A742" s="9"/>
      <c r="B742" s="9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ht="15.75" customHeight="1" x14ac:dyDescent="0.35">
      <c r="A743" s="9"/>
      <c r="B743" s="9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ht="15.75" customHeight="1" x14ac:dyDescent="0.35">
      <c r="A744" s="9"/>
      <c r="B744" s="9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ht="15.75" customHeight="1" x14ac:dyDescent="0.35">
      <c r="A745" s="9"/>
      <c r="B745" s="9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ht="15.75" customHeight="1" x14ac:dyDescent="0.35">
      <c r="A746" s="9"/>
      <c r="B746" s="9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ht="15.75" customHeight="1" x14ac:dyDescent="0.35">
      <c r="A747" s="9"/>
      <c r="B747" s="9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ht="15.75" customHeight="1" x14ac:dyDescent="0.35">
      <c r="A748" s="9"/>
      <c r="B748" s="9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ht="15.75" customHeight="1" x14ac:dyDescent="0.35">
      <c r="A749" s="9"/>
      <c r="B749" s="9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ht="15.75" customHeight="1" x14ac:dyDescent="0.35">
      <c r="A750" s="9"/>
      <c r="B750" s="9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ht="15.75" customHeight="1" x14ac:dyDescent="0.35">
      <c r="A751" s="9"/>
      <c r="B751" s="9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ht="15.75" customHeight="1" x14ac:dyDescent="0.35">
      <c r="A752" s="9"/>
      <c r="B752" s="9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ht="15.75" customHeight="1" x14ac:dyDescent="0.35">
      <c r="A753" s="9"/>
      <c r="B753" s="9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ht="15.75" customHeight="1" x14ac:dyDescent="0.35">
      <c r="A754" s="9"/>
      <c r="B754" s="9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ht="15.75" customHeight="1" x14ac:dyDescent="0.35">
      <c r="A755" s="9"/>
      <c r="B755" s="9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ht="15.75" customHeight="1" x14ac:dyDescent="0.35">
      <c r="A756" s="9"/>
      <c r="B756" s="9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ht="15.75" customHeight="1" x14ac:dyDescent="0.35">
      <c r="A757" s="9"/>
      <c r="B757" s="9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ht="15.75" customHeight="1" x14ac:dyDescent="0.35">
      <c r="A758" s="9"/>
      <c r="B758" s="9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ht="15.75" customHeight="1" x14ac:dyDescent="0.35">
      <c r="A759" s="9"/>
      <c r="B759" s="9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ht="15.75" customHeight="1" x14ac:dyDescent="0.35">
      <c r="A760" s="9"/>
      <c r="B760" s="9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ht="15.75" customHeight="1" x14ac:dyDescent="0.35">
      <c r="A761" s="9"/>
      <c r="B761" s="9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ht="15.75" customHeight="1" x14ac:dyDescent="0.35">
      <c r="A762" s="9"/>
      <c r="B762" s="9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ht="15.75" customHeight="1" x14ac:dyDescent="0.35">
      <c r="A763" s="9"/>
      <c r="B763" s="9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ht="15.75" customHeight="1" x14ac:dyDescent="0.35">
      <c r="A764" s="9"/>
      <c r="B764" s="9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ht="15.75" customHeight="1" x14ac:dyDescent="0.35">
      <c r="A765" s="9"/>
      <c r="B765" s="9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ht="15.75" customHeight="1" x14ac:dyDescent="0.35">
      <c r="A766" s="9"/>
      <c r="B766" s="9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ht="15.75" customHeight="1" x14ac:dyDescent="0.35">
      <c r="A767" s="9"/>
      <c r="B767" s="9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ht="15.75" customHeight="1" x14ac:dyDescent="0.35">
      <c r="A768" s="9"/>
      <c r="B768" s="9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15.75" customHeight="1" x14ac:dyDescent="0.35">
      <c r="A769" s="9"/>
      <c r="B769" s="9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ht="15.75" customHeight="1" x14ac:dyDescent="0.35">
      <c r="A770" s="9"/>
      <c r="B770" s="9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ht="15.75" customHeight="1" x14ac:dyDescent="0.35">
      <c r="A771" s="9"/>
      <c r="B771" s="9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ht="15.75" customHeight="1" x14ac:dyDescent="0.35">
      <c r="A772" s="9"/>
      <c r="B772" s="9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ht="15.75" customHeight="1" x14ac:dyDescent="0.35">
      <c r="A773" s="9"/>
      <c r="B773" s="9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ht="15.75" customHeight="1" x14ac:dyDescent="0.35">
      <c r="A774" s="9"/>
      <c r="B774" s="9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ht="15.75" customHeight="1" x14ac:dyDescent="0.35">
      <c r="A775" s="9"/>
      <c r="B775" s="9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15.75" customHeight="1" x14ac:dyDescent="0.35">
      <c r="A776" s="9"/>
      <c r="B776" s="9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ht="15.75" customHeight="1" x14ac:dyDescent="0.35">
      <c r="A777" s="9"/>
      <c r="B777" s="9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ht="15.75" customHeight="1" x14ac:dyDescent="0.35">
      <c r="A778" s="9"/>
      <c r="B778" s="9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ht="15.75" customHeight="1" x14ac:dyDescent="0.35">
      <c r="A779" s="9"/>
      <c r="B779" s="9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ht="15.75" customHeight="1" x14ac:dyDescent="0.35">
      <c r="A780" s="9"/>
      <c r="B780" s="9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ht="15.75" customHeight="1" x14ac:dyDescent="0.35">
      <c r="A781" s="9"/>
      <c r="B781" s="9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ht="15.75" customHeight="1" x14ac:dyDescent="0.35">
      <c r="A782" s="9"/>
      <c r="B782" s="9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15.75" customHeight="1" x14ac:dyDescent="0.35">
      <c r="A783" s="9"/>
      <c r="B783" s="9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ht="15.75" customHeight="1" x14ac:dyDescent="0.35">
      <c r="A784" s="9"/>
      <c r="B784" s="9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ht="15.75" customHeight="1" x14ac:dyDescent="0.35">
      <c r="A785" s="9"/>
      <c r="B785" s="9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ht="15.75" customHeight="1" x14ac:dyDescent="0.35">
      <c r="A786" s="9"/>
      <c r="B786" s="9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ht="15.75" customHeight="1" x14ac:dyDescent="0.35">
      <c r="A787" s="9"/>
      <c r="B787" s="9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ht="15.75" customHeight="1" x14ac:dyDescent="0.35">
      <c r="A788" s="9"/>
      <c r="B788" s="9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ht="15.75" customHeight="1" x14ac:dyDescent="0.35">
      <c r="A789" s="9"/>
      <c r="B789" s="9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ht="15.75" customHeight="1" x14ac:dyDescent="0.35">
      <c r="A790" s="9"/>
      <c r="B790" s="9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ht="15.75" customHeight="1" x14ac:dyDescent="0.35">
      <c r="A791" s="9"/>
      <c r="B791" s="9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ht="15.75" customHeight="1" x14ac:dyDescent="0.35">
      <c r="A792" s="9"/>
      <c r="B792" s="9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ht="15.75" customHeight="1" x14ac:dyDescent="0.35">
      <c r="A793" s="9"/>
      <c r="B793" s="9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ht="15.75" customHeight="1" x14ac:dyDescent="0.35">
      <c r="A794" s="9"/>
      <c r="B794" s="9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ht="15.75" customHeight="1" x14ac:dyDescent="0.35">
      <c r="A795" s="9"/>
      <c r="B795" s="9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ht="15.75" customHeight="1" x14ac:dyDescent="0.35">
      <c r="A796" s="9"/>
      <c r="B796" s="9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ht="15.75" customHeight="1" x14ac:dyDescent="0.35">
      <c r="A797" s="9"/>
      <c r="B797" s="9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ht="15.75" customHeight="1" x14ac:dyDescent="0.35">
      <c r="A798" s="9"/>
      <c r="B798" s="9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ht="15.75" customHeight="1" x14ac:dyDescent="0.35">
      <c r="A799" s="9"/>
      <c r="B799" s="9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ht="15.75" customHeight="1" x14ac:dyDescent="0.35">
      <c r="A800" s="9"/>
      <c r="B800" s="9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15.75" customHeight="1" x14ac:dyDescent="0.35">
      <c r="A801" s="9"/>
      <c r="B801" s="9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ht="15.75" customHeight="1" x14ac:dyDescent="0.35">
      <c r="A802" s="9"/>
      <c r="B802" s="9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15.75" customHeight="1" x14ac:dyDescent="0.35">
      <c r="A803" s="9"/>
      <c r="B803" s="9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ht="15.75" customHeight="1" x14ac:dyDescent="0.35">
      <c r="A804" s="9"/>
      <c r="B804" s="9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ht="15.75" customHeight="1" x14ac:dyDescent="0.35">
      <c r="A805" s="9"/>
      <c r="B805" s="9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ht="15.75" customHeight="1" x14ac:dyDescent="0.35">
      <c r="A806" s="9"/>
      <c r="B806" s="9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ht="15.75" customHeight="1" x14ac:dyDescent="0.35">
      <c r="A807" s="9"/>
      <c r="B807" s="9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15.75" customHeight="1" x14ac:dyDescent="0.35">
      <c r="A808" s="9"/>
      <c r="B808" s="9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ht="15.75" customHeight="1" x14ac:dyDescent="0.35">
      <c r="A809" s="9"/>
      <c r="B809" s="9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ht="15.75" customHeight="1" x14ac:dyDescent="0.35">
      <c r="A810" s="9"/>
      <c r="B810" s="9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15.75" customHeight="1" x14ac:dyDescent="0.35">
      <c r="A811" s="9"/>
      <c r="B811" s="9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ht="15.75" customHeight="1" x14ac:dyDescent="0.35">
      <c r="A812" s="9"/>
      <c r="B812" s="9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ht="15.75" customHeight="1" x14ac:dyDescent="0.35">
      <c r="A813" s="9"/>
      <c r="B813" s="9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ht="15.75" customHeight="1" x14ac:dyDescent="0.35">
      <c r="A814" s="9"/>
      <c r="B814" s="9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15.75" customHeight="1" x14ac:dyDescent="0.35">
      <c r="A815" s="9"/>
      <c r="B815" s="9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ht="15.75" customHeight="1" x14ac:dyDescent="0.35">
      <c r="A816" s="9"/>
      <c r="B816" s="9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15.75" customHeight="1" x14ac:dyDescent="0.35">
      <c r="A817" s="9"/>
      <c r="B817" s="9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ht="15.75" customHeight="1" x14ac:dyDescent="0.35">
      <c r="A818" s="9"/>
      <c r="B818" s="9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15.75" customHeight="1" x14ac:dyDescent="0.35">
      <c r="A819" s="9"/>
      <c r="B819" s="9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ht="15.75" customHeight="1" x14ac:dyDescent="0.35">
      <c r="A820" s="9"/>
      <c r="B820" s="9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15.75" customHeight="1" x14ac:dyDescent="0.35">
      <c r="A821" s="9"/>
      <c r="B821" s="9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ht="15.75" customHeight="1" x14ac:dyDescent="0.35">
      <c r="A822" s="9"/>
      <c r="B822" s="9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15.75" customHeight="1" x14ac:dyDescent="0.35">
      <c r="A823" s="9"/>
      <c r="B823" s="9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ht="15.75" customHeight="1" x14ac:dyDescent="0.35">
      <c r="A824" s="9"/>
      <c r="B824" s="9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ht="15.75" customHeight="1" x14ac:dyDescent="0.35">
      <c r="A825" s="9"/>
      <c r="B825" s="9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ht="15.75" customHeight="1" x14ac:dyDescent="0.35">
      <c r="A826" s="9"/>
      <c r="B826" s="9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15.75" customHeight="1" x14ac:dyDescent="0.35">
      <c r="A827" s="9"/>
      <c r="B827" s="9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ht="15.75" customHeight="1" x14ac:dyDescent="0.35">
      <c r="A828" s="9"/>
      <c r="B828" s="9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ht="15.75" customHeight="1" x14ac:dyDescent="0.35">
      <c r="A829" s="9"/>
      <c r="B829" s="9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ht="15.75" customHeight="1" x14ac:dyDescent="0.35">
      <c r="A830" s="9"/>
      <c r="B830" s="9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ht="15.75" customHeight="1" x14ac:dyDescent="0.35">
      <c r="A831" s="9"/>
      <c r="B831" s="9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ht="15.75" customHeight="1" x14ac:dyDescent="0.35">
      <c r="A832" s="9"/>
      <c r="B832" s="9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ht="15.75" customHeight="1" x14ac:dyDescent="0.35">
      <c r="A833" s="9"/>
      <c r="B833" s="9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ht="15.75" customHeight="1" x14ac:dyDescent="0.35">
      <c r="A834" s="9"/>
      <c r="B834" s="9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15.75" customHeight="1" x14ac:dyDescent="0.35">
      <c r="A835" s="9"/>
      <c r="B835" s="9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ht="15.75" customHeight="1" x14ac:dyDescent="0.35">
      <c r="A836" s="9"/>
      <c r="B836" s="9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ht="15.75" customHeight="1" x14ac:dyDescent="0.35">
      <c r="A837" s="9"/>
      <c r="B837" s="9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15.75" customHeight="1" x14ac:dyDescent="0.35">
      <c r="A838" s="9"/>
      <c r="B838" s="9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ht="15.75" customHeight="1" x14ac:dyDescent="0.35">
      <c r="A839" s="9"/>
      <c r="B839" s="9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ht="15.75" customHeight="1" x14ac:dyDescent="0.35">
      <c r="A840" s="9"/>
      <c r="B840" s="9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ht="15.75" customHeight="1" x14ac:dyDescent="0.35">
      <c r="A841" s="9"/>
      <c r="B841" s="9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15.75" customHeight="1" x14ac:dyDescent="0.35">
      <c r="A842" s="9"/>
      <c r="B842" s="9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ht="15.75" customHeight="1" x14ac:dyDescent="0.35">
      <c r="A843" s="9"/>
      <c r="B843" s="9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ht="15.75" customHeight="1" x14ac:dyDescent="0.35">
      <c r="A844" s="9"/>
      <c r="B844" s="9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15.75" customHeight="1" x14ac:dyDescent="0.35">
      <c r="A845" s="9"/>
      <c r="B845" s="9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ht="15.75" customHeight="1" x14ac:dyDescent="0.35">
      <c r="A846" s="9"/>
      <c r="B846" s="9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15.75" customHeight="1" x14ac:dyDescent="0.35">
      <c r="A847" s="9"/>
      <c r="B847" s="9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ht="15.75" customHeight="1" x14ac:dyDescent="0.35">
      <c r="A848" s="9"/>
      <c r="B848" s="9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ht="15.75" customHeight="1" x14ac:dyDescent="0.35">
      <c r="A849" s="9"/>
      <c r="B849" s="9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ht="15.75" customHeight="1" x14ac:dyDescent="0.35">
      <c r="A850" s="9"/>
      <c r="B850" s="9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ht="15.75" customHeight="1" x14ac:dyDescent="0.35">
      <c r="A851" s="9"/>
      <c r="B851" s="9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ht="15.75" customHeight="1" x14ac:dyDescent="0.35">
      <c r="A852" s="9"/>
      <c r="B852" s="9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ht="15.75" customHeight="1" x14ac:dyDescent="0.35">
      <c r="A853" s="9"/>
      <c r="B853" s="9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ht="15.75" customHeight="1" x14ac:dyDescent="0.35">
      <c r="A854" s="9"/>
      <c r="B854" s="9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ht="15.75" customHeight="1" x14ac:dyDescent="0.35">
      <c r="A855" s="9"/>
      <c r="B855" s="9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ht="15.75" customHeight="1" x14ac:dyDescent="0.35">
      <c r="A856" s="9"/>
      <c r="B856" s="9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ht="15.75" customHeight="1" x14ac:dyDescent="0.35">
      <c r="A857" s="9"/>
      <c r="B857" s="9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ht="15.75" customHeight="1" x14ac:dyDescent="0.35">
      <c r="A858" s="9"/>
      <c r="B858" s="9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ht="15.75" customHeight="1" x14ac:dyDescent="0.35">
      <c r="A859" s="9"/>
      <c r="B859" s="9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ht="15.75" customHeight="1" x14ac:dyDescent="0.35">
      <c r="A860" s="9"/>
      <c r="B860" s="9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ht="15.75" customHeight="1" x14ac:dyDescent="0.35">
      <c r="A861" s="9"/>
      <c r="B861" s="9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ht="15.75" customHeight="1" x14ac:dyDescent="0.35">
      <c r="A862" s="9"/>
      <c r="B862" s="9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ht="15.75" customHeight="1" x14ac:dyDescent="0.35">
      <c r="A863" s="9"/>
      <c r="B863" s="9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ht="15.75" customHeight="1" x14ac:dyDescent="0.35">
      <c r="A864" s="9"/>
      <c r="B864" s="9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ht="15.75" customHeight="1" x14ac:dyDescent="0.35">
      <c r="A865" s="9"/>
      <c r="B865" s="9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ht="15.75" customHeight="1" x14ac:dyDescent="0.35">
      <c r="A866" s="9"/>
      <c r="B866" s="9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ht="15.75" customHeight="1" x14ac:dyDescent="0.35">
      <c r="A867" s="9"/>
      <c r="B867" s="9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ht="15.75" customHeight="1" x14ac:dyDescent="0.35">
      <c r="A868" s="9"/>
      <c r="B868" s="9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ht="15.75" customHeight="1" x14ac:dyDescent="0.35">
      <c r="A869" s="9"/>
      <c r="B869" s="9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ht="15.75" customHeight="1" x14ac:dyDescent="0.35">
      <c r="A870" s="9"/>
      <c r="B870" s="9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ht="15.75" customHeight="1" x14ac:dyDescent="0.35">
      <c r="A871" s="9"/>
      <c r="B871" s="9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ht="15.75" customHeight="1" x14ac:dyDescent="0.35">
      <c r="A872" s="9"/>
      <c r="B872" s="9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ht="15.75" customHeight="1" x14ac:dyDescent="0.35">
      <c r="A873" s="9"/>
      <c r="B873" s="9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ht="15.75" customHeight="1" x14ac:dyDescent="0.35">
      <c r="A874" s="9"/>
      <c r="B874" s="9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ht="15.75" customHeight="1" x14ac:dyDescent="0.35">
      <c r="A875" s="9"/>
      <c r="B875" s="9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ht="15.75" customHeight="1" x14ac:dyDescent="0.35">
      <c r="A876" s="9"/>
      <c r="B876" s="9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ht="15.75" customHeight="1" x14ac:dyDescent="0.35">
      <c r="A877" s="9"/>
      <c r="B877" s="9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ht="15.75" customHeight="1" x14ac:dyDescent="0.35">
      <c r="A878" s="9"/>
      <c r="B878" s="9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ht="15.75" customHeight="1" x14ac:dyDescent="0.35">
      <c r="A879" s="9"/>
      <c r="B879" s="9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ht="15.75" customHeight="1" x14ac:dyDescent="0.35">
      <c r="A880" s="9"/>
      <c r="B880" s="9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ht="15.75" customHeight="1" x14ac:dyDescent="0.35">
      <c r="A881" s="9"/>
      <c r="B881" s="9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ht="15.75" customHeight="1" x14ac:dyDescent="0.35">
      <c r="A882" s="9"/>
      <c r="B882" s="9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ht="15.75" customHeight="1" x14ac:dyDescent="0.35">
      <c r="A883" s="9"/>
      <c r="B883" s="9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ht="15.75" customHeight="1" x14ac:dyDescent="0.35">
      <c r="A884" s="9"/>
      <c r="B884" s="9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ht="15.75" customHeight="1" x14ac:dyDescent="0.35">
      <c r="A885" s="9"/>
      <c r="B885" s="9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ht="15.75" customHeight="1" x14ac:dyDescent="0.35">
      <c r="A886" s="9"/>
      <c r="B886" s="9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ht="15.75" customHeight="1" x14ac:dyDescent="0.35">
      <c r="A887" s="9"/>
      <c r="B887" s="9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ht="15.75" customHeight="1" x14ac:dyDescent="0.35">
      <c r="A888" s="9"/>
      <c r="B888" s="9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ht="15.75" customHeight="1" x14ac:dyDescent="0.35">
      <c r="A889" s="9"/>
      <c r="B889" s="9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ht="15.75" customHeight="1" x14ac:dyDescent="0.35">
      <c r="A890" s="9"/>
      <c r="B890" s="9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ht="15.75" customHeight="1" x14ac:dyDescent="0.35">
      <c r="A891" s="9"/>
      <c r="B891" s="9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ht="15.75" customHeight="1" x14ac:dyDescent="0.35">
      <c r="A892" s="9"/>
      <c r="B892" s="9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ht="15.75" customHeight="1" x14ac:dyDescent="0.35">
      <c r="A893" s="9"/>
      <c r="B893" s="9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ht="15.75" customHeight="1" x14ac:dyDescent="0.35">
      <c r="A894" s="9"/>
      <c r="B894" s="9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ht="15.75" customHeight="1" x14ac:dyDescent="0.35">
      <c r="A895" s="9"/>
      <c r="B895" s="9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ht="15.75" customHeight="1" x14ac:dyDescent="0.35">
      <c r="A896" s="9"/>
      <c r="B896" s="9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ht="15.75" customHeight="1" x14ac:dyDescent="0.35">
      <c r="A897" s="9"/>
      <c r="B897" s="9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ht="15.75" customHeight="1" x14ac:dyDescent="0.35">
      <c r="A898" s="9"/>
      <c r="B898" s="9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ht="15.75" customHeight="1" x14ac:dyDescent="0.35">
      <c r="A899" s="9"/>
      <c r="B899" s="9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ht="15.75" customHeight="1" x14ac:dyDescent="0.35">
      <c r="A900" s="9"/>
      <c r="B900" s="9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ht="15.75" customHeight="1" x14ac:dyDescent="0.35">
      <c r="A901" s="9"/>
      <c r="B901" s="9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ht="15.75" customHeight="1" x14ac:dyDescent="0.35">
      <c r="A902" s="9"/>
      <c r="B902" s="9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ht="15.75" customHeight="1" x14ac:dyDescent="0.35">
      <c r="A903" s="9"/>
      <c r="B903" s="9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ht="15.75" customHeight="1" x14ac:dyDescent="0.35">
      <c r="A904" s="9"/>
      <c r="B904" s="9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ht="15.75" customHeight="1" x14ac:dyDescent="0.35">
      <c r="A905" s="9"/>
      <c r="B905" s="9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ht="15.75" customHeight="1" x14ac:dyDescent="0.35">
      <c r="A906" s="9"/>
      <c r="B906" s="9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ht="15.75" customHeight="1" x14ac:dyDescent="0.35">
      <c r="A907" s="9"/>
      <c r="B907" s="9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ht="15.75" customHeight="1" x14ac:dyDescent="0.35">
      <c r="A908" s="9"/>
      <c r="B908" s="9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ht="15.75" customHeight="1" x14ac:dyDescent="0.35">
      <c r="A909" s="9"/>
      <c r="B909" s="9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ht="15.75" customHeight="1" x14ac:dyDescent="0.35">
      <c r="A910" s="9"/>
      <c r="B910" s="9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ht="15.75" customHeight="1" x14ac:dyDescent="0.35">
      <c r="A911" s="9"/>
      <c r="B911" s="9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ht="15.75" customHeight="1" x14ac:dyDescent="0.35">
      <c r="A912" s="9"/>
      <c r="B912" s="9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ht="15.75" customHeight="1" x14ac:dyDescent="0.35">
      <c r="A913" s="9"/>
      <c r="B913" s="9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ht="15.75" customHeight="1" x14ac:dyDescent="0.35">
      <c r="A914" s="9"/>
      <c r="B914" s="9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ht="15.75" customHeight="1" x14ac:dyDescent="0.35">
      <c r="A915" s="9"/>
      <c r="B915" s="9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ht="15.75" customHeight="1" x14ac:dyDescent="0.35">
      <c r="A916" s="9"/>
      <c r="B916" s="9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ht="15.75" customHeight="1" x14ac:dyDescent="0.35">
      <c r="A917" s="9"/>
      <c r="B917" s="9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ht="15.75" customHeight="1" x14ac:dyDescent="0.35">
      <c r="A918" s="9"/>
      <c r="B918" s="9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ht="15.75" customHeight="1" x14ac:dyDescent="0.35">
      <c r="A919" s="9"/>
      <c r="B919" s="9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ht="15.75" customHeight="1" x14ac:dyDescent="0.35">
      <c r="A920" s="9"/>
      <c r="B920" s="9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ht="15.75" customHeight="1" x14ac:dyDescent="0.35">
      <c r="A921" s="9"/>
      <c r="B921" s="9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ht="15.75" customHeight="1" x14ac:dyDescent="0.35">
      <c r="A922" s="9"/>
      <c r="B922" s="9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ht="15.75" customHeight="1" x14ac:dyDescent="0.35">
      <c r="A923" s="9"/>
      <c r="B923" s="9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ht="15.75" customHeight="1" x14ac:dyDescent="0.35">
      <c r="A924" s="9"/>
      <c r="B924" s="9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ht="15.75" customHeight="1" x14ac:dyDescent="0.35">
      <c r="A925" s="9"/>
      <c r="B925" s="9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ht="15.75" customHeight="1" x14ac:dyDescent="0.35">
      <c r="A926" s="9"/>
      <c r="B926" s="9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ht="15.75" customHeight="1" x14ac:dyDescent="0.35">
      <c r="A927" s="9"/>
      <c r="B927" s="9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ht="15.75" customHeight="1" x14ac:dyDescent="0.35">
      <c r="A928" s="9"/>
      <c r="B928" s="9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ht="15.75" customHeight="1" x14ac:dyDescent="0.35">
      <c r="A929" s="9"/>
      <c r="B929" s="9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ht="15.75" customHeight="1" x14ac:dyDescent="0.35">
      <c r="A930" s="9"/>
      <c r="B930" s="9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ht="15.75" customHeight="1" x14ac:dyDescent="0.35">
      <c r="A931" s="9"/>
      <c r="B931" s="9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ht="15.75" customHeight="1" x14ac:dyDescent="0.35">
      <c r="A932" s="9"/>
      <c r="B932" s="9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ht="15.75" customHeight="1" x14ac:dyDescent="0.35">
      <c r="A933" s="9"/>
      <c r="B933" s="9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ht="15.75" customHeight="1" x14ac:dyDescent="0.35">
      <c r="A934" s="9"/>
      <c r="B934" s="9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ht="15.75" customHeight="1" x14ac:dyDescent="0.35">
      <c r="A935" s="9"/>
      <c r="B935" s="9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ht="15.75" customHeight="1" x14ac:dyDescent="0.35">
      <c r="A936" s="9"/>
      <c r="B936" s="9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ht="15.75" customHeight="1" x14ac:dyDescent="0.35">
      <c r="A937" s="9"/>
      <c r="B937" s="9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ht="15.75" customHeight="1" x14ac:dyDescent="0.35">
      <c r="A938" s="9"/>
      <c r="B938" s="9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ht="15.75" customHeight="1" x14ac:dyDescent="0.35">
      <c r="A939" s="9"/>
      <c r="B939" s="9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ht="15.75" customHeight="1" x14ac:dyDescent="0.35">
      <c r="A940" s="9"/>
      <c r="B940" s="9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ht="15.75" customHeight="1" x14ac:dyDescent="0.35">
      <c r="A941" s="9"/>
      <c r="B941" s="9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ht="15.75" customHeight="1" x14ac:dyDescent="0.35">
      <c r="A942" s="9"/>
      <c r="B942" s="9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ht="15.75" customHeight="1" x14ac:dyDescent="0.35">
      <c r="A943" s="9"/>
      <c r="B943" s="9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ht="15.75" customHeight="1" x14ac:dyDescent="0.35">
      <c r="A944" s="9"/>
      <c r="B944" s="9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ht="15.75" customHeight="1" x14ac:dyDescent="0.35">
      <c r="A945" s="9"/>
      <c r="B945" s="9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ht="15.75" customHeight="1" x14ac:dyDescent="0.35">
      <c r="A946" s="9"/>
      <c r="B946" s="9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ht="15.75" customHeight="1" x14ac:dyDescent="0.35">
      <c r="A947" s="9"/>
      <c r="B947" s="9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ht="15.75" customHeight="1" x14ac:dyDescent="0.35">
      <c r="A948" s="9"/>
      <c r="B948" s="9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ht="15.75" customHeight="1" x14ac:dyDescent="0.35">
      <c r="A949" s="9"/>
      <c r="B949" s="9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ht="15.75" customHeight="1" x14ac:dyDescent="0.35">
      <c r="A950" s="9"/>
      <c r="B950" s="9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ht="15.75" customHeight="1" x14ac:dyDescent="0.35">
      <c r="A951" s="9"/>
      <c r="B951" s="9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ht="15.75" customHeight="1" x14ac:dyDescent="0.35">
      <c r="A952" s="9"/>
      <c r="B952" s="9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ht="15.75" customHeight="1" x14ac:dyDescent="0.35">
      <c r="A953" s="9"/>
      <c r="B953" s="9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ht="15.75" customHeight="1" x14ac:dyDescent="0.35">
      <c r="A954" s="9"/>
      <c r="B954" s="9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ht="15.75" customHeight="1" x14ac:dyDescent="0.35">
      <c r="A955" s="9"/>
      <c r="B955" s="9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ht="15.75" customHeight="1" x14ac:dyDescent="0.35">
      <c r="A956" s="9"/>
      <c r="B956" s="9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ht="15.75" customHeight="1" x14ac:dyDescent="0.35">
      <c r="A957" s="9"/>
      <c r="B957" s="9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ht="15.75" customHeight="1" x14ac:dyDescent="0.35">
      <c r="A958" s="9"/>
      <c r="B958" s="9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ht="15.75" customHeight="1" x14ac:dyDescent="0.35">
      <c r="A959" s="9"/>
      <c r="B959" s="9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ht="15.75" customHeight="1" x14ac:dyDescent="0.35">
      <c r="A960" s="9"/>
      <c r="B960" s="9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ht="15.75" customHeight="1" x14ac:dyDescent="0.35">
      <c r="A961" s="9"/>
      <c r="B961" s="9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ht="15.75" customHeight="1" x14ac:dyDescent="0.35">
      <c r="A962" s="9"/>
      <c r="B962" s="9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ht="15.75" customHeight="1" x14ac:dyDescent="0.35">
      <c r="A963" s="9"/>
      <c r="B963" s="9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ht="15.75" customHeight="1" x14ac:dyDescent="0.35">
      <c r="A964" s="9"/>
      <c r="B964" s="9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ht="15.75" customHeight="1" x14ac:dyDescent="0.35">
      <c r="A965" s="9"/>
      <c r="B965" s="9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ht="15.75" customHeight="1" x14ac:dyDescent="0.35">
      <c r="A966" s="9"/>
      <c r="B966" s="9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ht="15.75" customHeight="1" x14ac:dyDescent="0.35">
      <c r="A967" s="9"/>
      <c r="B967" s="9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ht="15.75" customHeight="1" x14ac:dyDescent="0.35">
      <c r="A968" s="9"/>
      <c r="B968" s="9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ht="15.75" customHeight="1" x14ac:dyDescent="0.35">
      <c r="A969" s="9"/>
      <c r="B969" s="9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ht="15.75" customHeight="1" x14ac:dyDescent="0.35">
      <c r="A970" s="9"/>
      <c r="B970" s="9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ht="15.75" customHeight="1" x14ac:dyDescent="0.35">
      <c r="A971" s="9"/>
      <c r="B971" s="9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ht="15.75" customHeight="1" x14ac:dyDescent="0.35">
      <c r="A972" s="9"/>
      <c r="B972" s="9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ht="15.75" customHeight="1" x14ac:dyDescent="0.35">
      <c r="A973" s="9"/>
      <c r="B973" s="9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ht="15.75" customHeight="1" x14ac:dyDescent="0.35">
      <c r="A974" s="9"/>
      <c r="B974" s="9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ht="15.75" customHeight="1" x14ac:dyDescent="0.35">
      <c r="A975" s="9"/>
      <c r="B975" s="9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ht="15.75" customHeight="1" x14ac:dyDescent="0.35">
      <c r="A976" s="9"/>
      <c r="B976" s="9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ht="15.75" customHeight="1" x14ac:dyDescent="0.35">
      <c r="A977" s="9"/>
      <c r="B977" s="9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ht="15.75" customHeight="1" x14ac:dyDescent="0.35">
      <c r="A978" s="9"/>
      <c r="B978" s="9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ht="15.75" customHeight="1" x14ac:dyDescent="0.35">
      <c r="A979" s="9"/>
      <c r="B979" s="9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ht="15.75" customHeight="1" x14ac:dyDescent="0.35">
      <c r="A980" s="9"/>
      <c r="B980" s="9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ht="15.75" customHeight="1" x14ac:dyDescent="0.35">
      <c r="A981" s="9"/>
      <c r="B981" s="9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ht="15.75" customHeight="1" x14ac:dyDescent="0.35">
      <c r="A982" s="9"/>
      <c r="B982" s="9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ht="15.75" customHeight="1" x14ac:dyDescent="0.35">
      <c r="A983" s="9"/>
      <c r="B983" s="9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ht="15.75" customHeight="1" x14ac:dyDescent="0.35">
      <c r="A984" s="9"/>
      <c r="B984" s="9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ht="15.75" customHeight="1" x14ac:dyDescent="0.35">
      <c r="A985" s="9"/>
      <c r="B985" s="9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ht="15.75" customHeight="1" x14ac:dyDescent="0.35">
      <c r="A986" s="9"/>
      <c r="B986" s="9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ht="15.75" customHeight="1" x14ac:dyDescent="0.35">
      <c r="A987" s="9"/>
      <c r="B987" s="9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ht="15.75" customHeight="1" x14ac:dyDescent="0.35">
      <c r="A988" s="9"/>
      <c r="B988" s="9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ht="15.75" customHeight="1" x14ac:dyDescent="0.35">
      <c r="A989" s="9"/>
      <c r="B989" s="9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ht="15.75" customHeight="1" x14ac:dyDescent="0.35">
      <c r="A990" s="9"/>
      <c r="B990" s="9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ht="15.75" customHeight="1" x14ac:dyDescent="0.35">
      <c r="A991" s="9"/>
      <c r="B991" s="9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ht="15.75" customHeight="1" x14ac:dyDescent="0.35">
      <c r="A992" s="9"/>
      <c r="B992" s="9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ht="15.75" customHeight="1" x14ac:dyDescent="0.35">
      <c r="A993" s="9"/>
      <c r="B993" s="9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ht="15.75" customHeight="1" x14ac:dyDescent="0.35">
      <c r="A994" s="9"/>
      <c r="B994" s="9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15.75" customHeight="1" x14ac:dyDescent="0.35">
      <c r="A995" s="9"/>
      <c r="B995" s="9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15.75" customHeight="1" x14ac:dyDescent="0.35">
      <c r="A996" s="9"/>
      <c r="B996" s="9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15.75" customHeight="1" x14ac:dyDescent="0.35">
      <c r="A997" s="9"/>
      <c r="B997" s="9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15.75" customHeight="1" x14ac:dyDescent="0.35">
      <c r="A998" s="9"/>
      <c r="B998" s="9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15.75" customHeight="1" x14ac:dyDescent="0.35">
      <c r="A999" s="9"/>
      <c r="B999" s="9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15.75" customHeight="1" x14ac:dyDescent="0.35">
      <c r="A1000" s="9"/>
      <c r="B1000" s="9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ht="15.75" customHeight="1" x14ac:dyDescent="0.35">
      <c r="A1001" s="9"/>
      <c r="B1001" s="9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</row>
    <row r="1002" spans="1:20" ht="15.75" customHeight="1" x14ac:dyDescent="0.35">
      <c r="A1002" s="9"/>
      <c r="B1002" s="9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</row>
    <row r="1003" spans="1:20" ht="15.75" customHeight="1" x14ac:dyDescent="0.35">
      <c r="A1003" s="9"/>
      <c r="B1003" s="9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</row>
    <row r="1004" spans="1:20" ht="15.75" customHeight="1" x14ac:dyDescent="0.35">
      <c r="A1004" s="9"/>
      <c r="B1004" s="9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</row>
    <row r="1005" spans="1:20" ht="15.75" customHeight="1" x14ac:dyDescent="0.35">
      <c r="A1005" s="9"/>
      <c r="B1005" s="9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</row>
    <row r="1006" spans="1:20" ht="15.75" customHeight="1" x14ac:dyDescent="0.35">
      <c r="A1006" s="9"/>
      <c r="B1006" s="9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</row>
    <row r="1007" spans="1:20" ht="15.75" customHeight="1" x14ac:dyDescent="0.35">
      <c r="A1007" s="9"/>
      <c r="B1007" s="9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</row>
    <row r="1008" spans="1:20" ht="15.75" customHeight="1" x14ac:dyDescent="0.35">
      <c r="A1008" s="9"/>
      <c r="B1008" s="9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</row>
    <row r="1009" spans="1:20" ht="15.75" customHeight="1" x14ac:dyDescent="0.35">
      <c r="A1009" s="9"/>
      <c r="B1009" s="9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</row>
    <row r="1010" spans="1:20" ht="15.75" customHeight="1" x14ac:dyDescent="0.35">
      <c r="A1010" s="9"/>
      <c r="B1010" s="9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</row>
    <row r="1011" spans="1:20" ht="15.75" customHeight="1" x14ac:dyDescent="0.35">
      <c r="A1011" s="9"/>
      <c r="B1011" s="9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</row>
    <row r="1012" spans="1:20" ht="15.75" customHeight="1" x14ac:dyDescent="0.35">
      <c r="A1012" s="9"/>
      <c r="B1012" s="9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</row>
    <row r="1013" spans="1:20" ht="15.75" customHeight="1" x14ac:dyDescent="0.35">
      <c r="A1013" s="9"/>
      <c r="B1013" s="9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</row>
    <row r="1014" spans="1:20" ht="15.75" customHeight="1" x14ac:dyDescent="0.35">
      <c r="A1014" s="9"/>
      <c r="B1014" s="9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</row>
    <row r="1015" spans="1:20" ht="15.75" customHeight="1" x14ac:dyDescent="0.35">
      <c r="A1015" s="9"/>
      <c r="B1015" s="9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</row>
    <row r="1016" spans="1:20" ht="15.75" customHeight="1" x14ac:dyDescent="0.35">
      <c r="A1016" s="9"/>
      <c r="B1016" s="9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</row>
  </sheetData>
  <mergeCells count="3">
    <mergeCell ref="A1:J1"/>
    <mergeCell ref="A2:J2"/>
    <mergeCell ref="A3:J3"/>
  </mergeCells>
  <pageMargins left="0.25" right="0.25" top="0.75" bottom="0.75" header="0" footer="0"/>
  <pageSetup paperSize="9"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Nóm. 06 16-31 marzo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2021-04-24T20:50:51Z</dcterms:modified>
</cp:coreProperties>
</file>