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ómina 5(01-15 Mar 2021" sheetId="1" r:id="rId4"/>
  </sheets>
  <definedNames>
    <definedName hidden="1" localSheetId="0" name="_xlnm._FilterDatabase">'Nómina 5(01-15 Mar 2021'!$A$5:$Y$51</definedName>
  </definedNames>
  <calcPr/>
  <extLst>
    <ext uri="GoogleSheetsCustomDataVersion1">
      <go:sheetsCustomData xmlns:go="http://customooxmlschemas.google.com/" r:id="rId5" roundtripDataSignature="AMtx7mjBXq8y7KxBFD+MbHxqpsh30+x10g=="/>
    </ext>
  </extLst>
</workbook>
</file>

<file path=xl/sharedStrings.xml><?xml version="1.0" encoding="utf-8"?>
<sst xmlns="http://schemas.openxmlformats.org/spreadsheetml/2006/main" count="253" uniqueCount="165">
  <si>
    <t>PLATAFORMA ABIERTA DE INNOVACIÓN Y DESARROLLO DE JALISCO</t>
  </si>
  <si>
    <t>Nómina quincenal 2021</t>
  </si>
  <si>
    <t>Período: del 01 al 15 de marzo de 2020</t>
  </si>
  <si>
    <t>NUM. CONS</t>
  </si>
  <si>
    <t>NOMBRE DEL BENEFICIARIO</t>
  </si>
  <si>
    <t>NIVEL</t>
  </si>
  <si>
    <t>JOR</t>
  </si>
  <si>
    <t>CATEG</t>
  </si>
  <si>
    <t>ADSCRIPCIÓN</t>
  </si>
  <si>
    <t>PUESTO</t>
  </si>
  <si>
    <t>DÍAS A PAGAR</t>
  </si>
  <si>
    <t>SUELDO MENSUAL</t>
  </si>
  <si>
    <t>SUELDO QUIN BRUTO</t>
  </si>
  <si>
    <t>DESPENSA</t>
  </si>
  <si>
    <t>PASAJE</t>
  </si>
  <si>
    <t>VACACIONES</t>
  </si>
  <si>
    <t>PRIMA VACACIONAL</t>
  </si>
  <si>
    <t>AGUINALDO</t>
  </si>
  <si>
    <t>SUBTOTAL PERCEPCIONES</t>
  </si>
  <si>
    <t>PENSIONES TRABAJADOR</t>
  </si>
  <si>
    <t>RETENCION PLMO Y FONDO DE GARANTIA PLMF</t>
  </si>
  <si>
    <t>PENSIONES PATRON</t>
  </si>
  <si>
    <t>VIVIENDA</t>
  </si>
  <si>
    <t>TOTAL PENSIONES</t>
  </si>
  <si>
    <t>SEDAR</t>
  </si>
  <si>
    <t>ISR</t>
  </si>
  <si>
    <t>SUBTOTAL RETENCIONES</t>
  </si>
  <si>
    <t>SUELDO NETO</t>
  </si>
  <si>
    <t>0120-001</t>
  </si>
  <si>
    <t>Mireles Torres Nadia Paola</t>
  </si>
  <si>
    <t>Confianza</t>
  </si>
  <si>
    <t>Dirección General</t>
  </si>
  <si>
    <t>Director de la Plataforma Abierta de Innovación</t>
  </si>
  <si>
    <t>0120-003</t>
  </si>
  <si>
    <t xml:space="preserve">De Santos Alba Carmen Jemina </t>
  </si>
  <si>
    <t>Dirección de Conocimiento</t>
  </si>
  <si>
    <t>Coordinadora de Diseño Instruccional</t>
  </si>
  <si>
    <t>0120-004</t>
  </si>
  <si>
    <t>Gleason Chimal Karla Paulina</t>
  </si>
  <si>
    <t>Coordinador de Desarrollo Multimedia</t>
  </si>
  <si>
    <t>0120-005</t>
  </si>
  <si>
    <t>Niño Montoya Margarita</t>
  </si>
  <si>
    <t>Dirección de Planeación</t>
  </si>
  <si>
    <t>Directora de Planeación</t>
  </si>
  <si>
    <t>0120-006</t>
  </si>
  <si>
    <t>Flores Terrones Mayra Paulina</t>
  </si>
  <si>
    <t>Coordinador de Protocolo y Eventos</t>
  </si>
  <si>
    <t>0120-007</t>
  </si>
  <si>
    <t xml:space="preserve">Cruz Gutiérrez Alejandra </t>
  </si>
  <si>
    <t>Coordinador de Diseño de Programas y Cursos</t>
  </si>
  <si>
    <t>0120-008</t>
  </si>
  <si>
    <t>Higashi Minami Sergio Ramón Itsuo</t>
  </si>
  <si>
    <t>Dirección de Innovación y Tecnología</t>
  </si>
  <si>
    <t>Coordinador de Redes y Servidores</t>
  </si>
  <si>
    <t>0120-009</t>
  </si>
  <si>
    <t>López Campos Jorge Enrique</t>
  </si>
  <si>
    <t>Director de Conocimiento</t>
  </si>
  <si>
    <t>0120-010</t>
  </si>
  <si>
    <t>Rentería Villaseñor Pablo Arturo</t>
  </si>
  <si>
    <t>Director de Innovación y Tecnología</t>
  </si>
  <si>
    <t>0120-011</t>
  </si>
  <si>
    <t>Santana González Alejandra</t>
  </si>
  <si>
    <t>Coordinadora de Planeación</t>
  </si>
  <si>
    <t>0120-012</t>
  </si>
  <si>
    <t>Lamas Oliva Alejandra Paulina</t>
  </si>
  <si>
    <t>Especialista en Validez y Acreditación de Estudios</t>
  </si>
  <si>
    <t>0120-013</t>
  </si>
  <si>
    <t>Urrutia Díaz Abraham Iván</t>
  </si>
  <si>
    <t>Coordinación Administrativa</t>
  </si>
  <si>
    <t>Coordinador Administrativo H</t>
  </si>
  <si>
    <t>0120-014</t>
  </si>
  <si>
    <t>Martínez Torres Armando</t>
  </si>
  <si>
    <t>Coordinador de Arquitectura de Software</t>
  </si>
  <si>
    <t>0120-015</t>
  </si>
  <si>
    <t>Caballero Saucedo Claudia</t>
  </si>
  <si>
    <t>Coordinadora de Comunicación Social</t>
  </si>
  <si>
    <t>0120-016</t>
  </si>
  <si>
    <t>García Toscano Jesús Antonio</t>
  </si>
  <si>
    <t>Coordinador de Operación de Plataformas</t>
  </si>
  <si>
    <t>0121-052</t>
  </si>
  <si>
    <t>Alegría Gutiérrez Bethsabe</t>
  </si>
  <si>
    <t>Analista de Recursos Humanos y Nómina</t>
  </si>
  <si>
    <t>0320-018</t>
  </si>
  <si>
    <t>Romo Flores Daniel Hazael</t>
  </si>
  <si>
    <t>Técnico Desarrollador de Software</t>
  </si>
  <si>
    <t>0320-019</t>
  </si>
  <si>
    <t xml:space="preserve">Romero Villalobos Edgar Saúl </t>
  </si>
  <si>
    <t>Coordinador Jurídico H</t>
  </si>
  <si>
    <t>0320-020</t>
  </si>
  <si>
    <t xml:space="preserve">Sánchez Gálvez Loren Michel </t>
  </si>
  <si>
    <t>Análisis Estadístico</t>
  </si>
  <si>
    <t>0320-022</t>
  </si>
  <si>
    <t xml:space="preserve">Fernández Hernández Iván </t>
  </si>
  <si>
    <t>Operador de Laboratorios de Innovación</t>
  </si>
  <si>
    <t>0320-023</t>
  </si>
  <si>
    <t>Jaramillo Rodríguez Ruth Dayra</t>
  </si>
  <si>
    <t>Auxiliar de Diseño Instruccional</t>
  </si>
  <si>
    <t>0320-024</t>
  </si>
  <si>
    <t xml:space="preserve">Rodríguez Rubio David </t>
  </si>
  <si>
    <t>Responsable de Producción</t>
  </si>
  <si>
    <t>0320-025</t>
  </si>
  <si>
    <t>Hernández Villanueva Ivette Eugenia</t>
  </si>
  <si>
    <t>Recepcionista</t>
  </si>
  <si>
    <t>0320-026</t>
  </si>
  <si>
    <t xml:space="preserve">Acosta Ponce Natalia </t>
  </si>
  <si>
    <t>Direccion de Planeación</t>
  </si>
  <si>
    <t>Analista Escritor</t>
  </si>
  <si>
    <t>0320-027</t>
  </si>
  <si>
    <t>Torres García María Nayeli</t>
  </si>
  <si>
    <t>Desarrollo y Diseño Gráfico</t>
  </si>
  <si>
    <t>0320-028</t>
  </si>
  <si>
    <t xml:space="preserve">Moya Hernández Alejandra </t>
  </si>
  <si>
    <t>Especialista en Desarrollo de Talento</t>
  </si>
  <si>
    <t>0320-029</t>
  </si>
  <si>
    <t>Corona Sánchez Graciella Suzannet</t>
  </si>
  <si>
    <t>Responsable de Seguimiento al Aprendizaje</t>
  </si>
  <si>
    <t>0321-053</t>
  </si>
  <si>
    <t xml:space="preserve">Silva Pantoja Jacobo Balam-Quitze </t>
  </si>
  <si>
    <t>Auxiliar de Comunicación Social</t>
  </si>
  <si>
    <t>0321-054</t>
  </si>
  <si>
    <t xml:space="preserve">Muñoz Gomez María Fernanda </t>
  </si>
  <si>
    <t>Secretaria de Dirección General</t>
  </si>
  <si>
    <t>0420-030</t>
  </si>
  <si>
    <t>Espino Guerrero José Luis</t>
  </si>
  <si>
    <t>Jefe Administrativo</t>
  </si>
  <si>
    <t>0420-034</t>
  </si>
  <si>
    <t>Salas Jimenez Héctor Alejandro</t>
  </si>
  <si>
    <t>Especialista en Ciberseguridad</t>
  </si>
  <si>
    <t>0420-036</t>
  </si>
  <si>
    <t>Soto Maldonado Héctor Daniel</t>
  </si>
  <si>
    <t>Especialista en Investigación e Innovación</t>
  </si>
  <si>
    <t>0420-037</t>
  </si>
  <si>
    <t xml:space="preserve">Flores Solano Jorge Ismael </t>
  </si>
  <si>
    <t>Auxiliar Especialista en Plataformas Tecnológicas</t>
  </si>
  <si>
    <t>0420-038</t>
  </si>
  <si>
    <t>Huerta Raygoza Miriam Elizabeth</t>
  </si>
  <si>
    <t>Coordinadora de Gestión y Evaluación de Proyectos</t>
  </si>
  <si>
    <t>0520-039</t>
  </si>
  <si>
    <t>Aparicio Serna Laura Elena</t>
  </si>
  <si>
    <t>0520-040</t>
  </si>
  <si>
    <t>Cervera Zambrano David Adrián</t>
  </si>
  <si>
    <t>Técnico Administrativo A</t>
  </si>
  <si>
    <t>0620-041</t>
  </si>
  <si>
    <t xml:space="preserve">Lara Abarca Laura Andrea </t>
  </si>
  <si>
    <t>0620-042</t>
  </si>
  <si>
    <t>González Domínguez Jennyfer</t>
  </si>
  <si>
    <t>0620-043</t>
  </si>
  <si>
    <t xml:space="preserve">Sangabriel Martínez Sunni Araceli </t>
  </si>
  <si>
    <t>0620-045</t>
  </si>
  <si>
    <t xml:space="preserve">Carrazco Castañeda Candice </t>
  </si>
  <si>
    <t>Coordinadora de Alianzas</t>
  </si>
  <si>
    <t>0820-046</t>
  </si>
  <si>
    <t>Hernández Larios José Luis</t>
  </si>
  <si>
    <t>Chofer Mensajero</t>
  </si>
  <si>
    <t>0920-047</t>
  </si>
  <si>
    <t>Sauceda Aguilar Carlos</t>
  </si>
  <si>
    <t>Ayudante General</t>
  </si>
  <si>
    <t>0920-048</t>
  </si>
  <si>
    <t xml:space="preserve">Hernández Orozco Alejandro </t>
  </si>
  <si>
    <t>Auxiliar de Produccion</t>
  </si>
  <si>
    <t>1020-049</t>
  </si>
  <si>
    <t>Guzmán Hernández J. Jesús</t>
  </si>
  <si>
    <t>Supervisor de Almacén</t>
  </si>
  <si>
    <t>1020-050</t>
  </si>
  <si>
    <t>Núñez Enriquez Luis Humberto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</si>
</sst>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00"/>
    <numFmt numFmtId="165" formatCode="#,##0.00_ ;"/>
  </numFmts>
  <fonts count="10">
    <font>
      <sz val="10.0"/>
      <color rgb="FF000000"/>
      <name val="Arial"/>
    </font>
    <font>
      <b/>
      <sz val="16.0"/>
      <color rgb="FF000000"/>
      <name val="Montserrat"/>
    </font>
    <font>
      <sz val="10.0"/>
      <color rgb="FF000000"/>
      <name val="Montserrat"/>
    </font>
    <font>
      <b/>
      <sz val="12.0"/>
      <color rgb="FF000000"/>
      <name val="Montserrat"/>
    </font>
    <font>
      <b/>
      <sz val="11.0"/>
      <color rgb="FF000000"/>
      <name val="Montserrat"/>
    </font>
    <font>
      <b/>
      <sz val="12.0"/>
      <color rgb="FFFFFFFF"/>
      <name val="Montserrat"/>
    </font>
    <font>
      <sz val="11.0"/>
      <color rgb="FF000000"/>
      <name val="Montserrat"/>
    </font>
    <font>
      <sz val="11.0"/>
      <color theme="1"/>
      <name val="Montserrat"/>
    </font>
    <font>
      <b/>
      <sz val="11.0"/>
      <color theme="1"/>
      <name val="Montserrat"/>
    </font>
    <font>
      <sz val="12.0"/>
      <color theme="1"/>
      <name val="Montserrat"/>
    </font>
  </fonts>
  <fills count="5">
    <fill>
      <patternFill patternType="none"/>
    </fill>
    <fill>
      <patternFill patternType="lightGray"/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</fills>
  <borders count="3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center" vertical="top"/>
    </xf>
    <xf borderId="1" fillId="2" fontId="5" numFmtId="0" xfId="0" applyAlignment="1" applyBorder="1" applyFill="1" applyFont="1">
      <alignment horizontal="center" shrinkToFit="0" vertical="center" wrapText="1"/>
    </xf>
    <xf borderId="2" fillId="2" fontId="5" numFmtId="0" xfId="0" applyAlignment="1" applyBorder="1" applyFont="1">
      <alignment horizontal="center" shrinkToFit="0" vertical="center" wrapText="1"/>
    </xf>
    <xf borderId="2" fillId="2" fontId="5" numFmtId="4" xfId="0" applyAlignment="1" applyBorder="1" applyFont="1" applyNumberFormat="1">
      <alignment horizontal="center" shrinkToFit="0" vertical="center" wrapText="1"/>
    </xf>
    <xf borderId="2" fillId="0" fontId="6" numFmtId="164" xfId="0" applyAlignment="1" applyBorder="1" applyFont="1" applyNumberFormat="1">
      <alignment horizontal="center"/>
    </xf>
    <xf borderId="2" fillId="0" fontId="7" numFmtId="0" xfId="0" applyBorder="1" applyFont="1"/>
    <xf borderId="2" fillId="0" fontId="7" numFmtId="0" xfId="0" applyAlignment="1" applyBorder="1" applyFont="1">
      <alignment horizontal="center"/>
    </xf>
    <xf borderId="2" fillId="0" fontId="6" numFmtId="0" xfId="0" applyBorder="1" applyFont="1"/>
    <xf borderId="2" fillId="0" fontId="6" numFmtId="0" xfId="0" applyAlignment="1" applyBorder="1" applyFont="1">
      <alignment horizontal="center"/>
    </xf>
    <xf borderId="2" fillId="0" fontId="7" numFmtId="4" xfId="0" applyAlignment="1" applyBorder="1" applyFont="1" applyNumberFormat="1">
      <alignment horizontal="right"/>
    </xf>
    <xf borderId="2" fillId="0" fontId="7" numFmtId="165" xfId="0" applyAlignment="1" applyBorder="1" applyFont="1" applyNumberFormat="1">
      <alignment horizontal="right"/>
    </xf>
    <xf borderId="2" fillId="0" fontId="7" numFmtId="165" xfId="0" applyBorder="1" applyFont="1" applyNumberFormat="1"/>
    <xf borderId="2" fillId="0" fontId="6" numFmtId="165" xfId="0" applyAlignment="1" applyBorder="1" applyFont="1" applyNumberFormat="1">
      <alignment horizontal="right"/>
    </xf>
    <xf borderId="2" fillId="3" fontId="7" numFmtId="164" xfId="0" applyAlignment="1" applyBorder="1" applyFill="1" applyFont="1" applyNumberFormat="1">
      <alignment horizontal="center"/>
    </xf>
    <xf borderId="2" fillId="3" fontId="6" numFmtId="0" xfId="0" applyBorder="1" applyFont="1"/>
    <xf borderId="2" fillId="3" fontId="6" numFmtId="0" xfId="0" applyAlignment="1" applyBorder="1" applyFont="1">
      <alignment horizontal="center"/>
    </xf>
    <xf borderId="2" fillId="3" fontId="7" numFmtId="0" xfId="0" applyAlignment="1" applyBorder="1" applyFont="1">
      <alignment horizontal="center"/>
    </xf>
    <xf borderId="2" fillId="3" fontId="7" numFmtId="4" xfId="0" applyAlignment="1" applyBorder="1" applyFont="1" applyNumberFormat="1">
      <alignment horizontal="right"/>
    </xf>
    <xf borderId="2" fillId="3" fontId="7" numFmtId="165" xfId="0" applyAlignment="1" applyBorder="1" applyFont="1" applyNumberFormat="1">
      <alignment horizontal="right"/>
    </xf>
    <xf borderId="2" fillId="3" fontId="6" numFmtId="165" xfId="0" applyAlignment="1" applyBorder="1" applyFont="1" applyNumberFormat="1">
      <alignment horizontal="right"/>
    </xf>
    <xf borderId="2" fillId="3" fontId="7" numFmtId="165" xfId="0" applyBorder="1" applyFont="1" applyNumberFormat="1"/>
    <xf borderId="2" fillId="4" fontId="7" numFmtId="0" xfId="0" applyBorder="1" applyFill="1" applyFont="1"/>
    <xf borderId="2" fillId="4" fontId="8" numFmtId="4" xfId="0" applyAlignment="1" applyBorder="1" applyFont="1" applyNumberFormat="1">
      <alignment horizontal="right"/>
    </xf>
    <xf borderId="0" fillId="0" fontId="9" numFmtId="0" xfId="0" applyFont="1"/>
    <xf borderId="0" fillId="0" fontId="9" numFmtId="4" xfId="0" applyAlignment="1" applyFont="1" applyNumberFormat="1">
      <alignment horizontal="right"/>
    </xf>
    <xf borderId="0" fillId="0" fontId="9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104775</xdr:colOff>
      <xdr:row>0</xdr:row>
      <xdr:rowOff>142875</xdr:rowOff>
    </xdr:from>
    <xdr:ext cx="2638425" cy="9525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17.29"/>
    <col customWidth="1" min="2" max="2" width="41.57"/>
    <col customWidth="1" min="3" max="3" width="11.86"/>
    <col customWidth="1" min="4" max="4" width="9.86"/>
    <col customWidth="1" min="5" max="5" width="14.0"/>
    <col customWidth="1" min="6" max="6" width="41.43"/>
    <col customWidth="1" min="7" max="7" width="57.14"/>
    <col customWidth="1" min="8" max="8" width="13.0"/>
    <col customWidth="1" hidden="1" min="9" max="9" width="15.57"/>
    <col customWidth="1" min="10" max="10" width="14.0"/>
    <col customWidth="1" min="11" max="11" width="16.71"/>
    <col customWidth="1" min="12" max="12" width="13.57"/>
    <col customWidth="1" min="13" max="13" width="18.0"/>
    <col customWidth="1" min="14" max="14" width="18.14"/>
    <col customWidth="1" min="15" max="15" width="16.43"/>
    <col customWidth="1" min="16" max="16" width="20.57"/>
    <col customWidth="1" min="17" max="17" width="18.29"/>
    <col customWidth="1" min="18" max="18" width="24.29"/>
    <col customWidth="1" min="19" max="19" width="16.29"/>
    <col customWidth="1" min="20" max="20" width="15.71"/>
    <col customWidth="1" min="21" max="21" width="17.43"/>
    <col customWidth="1" min="22" max="22" width="12.71"/>
    <col customWidth="1" min="23" max="23" width="11.86"/>
    <col customWidth="1" min="24" max="24" width="19.0"/>
    <col customWidth="1" min="25" max="25" width="14.0"/>
  </cols>
  <sheetData>
    <row r="1" ht="39.75" customHeight="1">
      <c r="A1" s="1" t="s">
        <v>0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9.5" customHeight="1">
      <c r="A2" s="3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9.5" customHeight="1">
      <c r="A3" s="4" t="s">
        <v>2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5" t="s">
        <v>3</v>
      </c>
      <c r="B5" s="6" t="s">
        <v>4</v>
      </c>
      <c r="C5" s="6" t="s">
        <v>5</v>
      </c>
      <c r="D5" s="6" t="s">
        <v>6</v>
      </c>
      <c r="E5" s="5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7" t="s">
        <v>15</v>
      </c>
      <c r="N5" s="7" t="s">
        <v>16</v>
      </c>
      <c r="O5" s="7" t="s">
        <v>17</v>
      </c>
      <c r="P5" s="7" t="s">
        <v>18</v>
      </c>
      <c r="Q5" s="7" t="s">
        <v>19</v>
      </c>
      <c r="R5" s="7" t="s">
        <v>20</v>
      </c>
      <c r="S5" s="7" t="s">
        <v>21</v>
      </c>
      <c r="T5" s="7" t="s">
        <v>22</v>
      </c>
      <c r="U5" s="7" t="s">
        <v>23</v>
      </c>
      <c r="V5" s="7" t="s">
        <v>24</v>
      </c>
      <c r="W5" s="7" t="s">
        <v>25</v>
      </c>
      <c r="X5" s="7" t="s">
        <v>26</v>
      </c>
      <c r="Y5" s="7" t="s">
        <v>27</v>
      </c>
      <c r="Z5" s="2"/>
    </row>
    <row r="6">
      <c r="A6" s="8" t="s">
        <v>28</v>
      </c>
      <c r="B6" s="9" t="s">
        <v>29</v>
      </c>
      <c r="C6" s="10">
        <v>26.0</v>
      </c>
      <c r="D6" s="10">
        <v>40.0</v>
      </c>
      <c r="E6" s="10" t="s">
        <v>30</v>
      </c>
      <c r="F6" s="11" t="s">
        <v>31</v>
      </c>
      <c r="G6" s="9" t="s">
        <v>32</v>
      </c>
      <c r="H6" s="12">
        <v>15.0</v>
      </c>
      <c r="I6" s="13">
        <v>69445.0</v>
      </c>
      <c r="J6" s="13">
        <f t="shared" ref="J6:J50" si="1">I6/30*H6</f>
        <v>34722.5</v>
      </c>
      <c r="K6" s="14">
        <f>2544/2</f>
        <v>1272</v>
      </c>
      <c r="L6" s="14">
        <f>1794/2</f>
        <v>897</v>
      </c>
      <c r="M6" s="14"/>
      <c r="N6" s="14"/>
      <c r="O6" s="14"/>
      <c r="P6" s="14">
        <f t="shared" ref="P6:P32" si="2">J6+K6+L6</f>
        <v>36891.5</v>
      </c>
      <c r="Q6" s="14">
        <f t="shared" ref="Q6:Q50" si="3">J6*0.115</f>
        <v>3993.0875</v>
      </c>
      <c r="R6" s="14"/>
      <c r="S6" s="15">
        <f t="shared" ref="S6:S50" si="4">J6*0.175</f>
        <v>6076.4375</v>
      </c>
      <c r="T6" s="15">
        <f t="shared" ref="T6:T50" si="5">J6*0.03</f>
        <v>1041.675</v>
      </c>
      <c r="U6" s="15">
        <f t="shared" ref="U6:U50" si="6">Q6+R6+S6+T6</f>
        <v>11111.2</v>
      </c>
      <c r="V6" s="15">
        <f t="shared" ref="V6:V50" si="7">J6*0.02</f>
        <v>694.45</v>
      </c>
      <c r="W6" s="14">
        <v>8677.41</v>
      </c>
      <c r="X6" s="14">
        <f t="shared" ref="X6:X24" si="8">+Q6+R6+W6</f>
        <v>12670.4975</v>
      </c>
      <c r="Y6" s="14">
        <f t="shared" ref="Y6:Y50" si="9">+P6-X6</f>
        <v>24221.0025</v>
      </c>
      <c r="Z6" s="2"/>
    </row>
    <row r="7">
      <c r="A7" s="8" t="s">
        <v>33</v>
      </c>
      <c r="B7" s="9" t="s">
        <v>34</v>
      </c>
      <c r="C7" s="10">
        <v>16.0</v>
      </c>
      <c r="D7" s="10">
        <v>40.0</v>
      </c>
      <c r="E7" s="10" t="s">
        <v>30</v>
      </c>
      <c r="F7" s="9" t="s">
        <v>35</v>
      </c>
      <c r="G7" s="9" t="s">
        <v>36</v>
      </c>
      <c r="H7" s="12">
        <v>15.0</v>
      </c>
      <c r="I7" s="13">
        <v>22832.0</v>
      </c>
      <c r="J7" s="13">
        <f t="shared" si="1"/>
        <v>11416</v>
      </c>
      <c r="K7" s="14">
        <f t="shared" ref="K7:K8" si="10">1247/2</f>
        <v>623.5</v>
      </c>
      <c r="L7" s="16">
        <f t="shared" ref="L7:L8" si="11">999/2</f>
        <v>499.5</v>
      </c>
      <c r="M7" s="14"/>
      <c r="N7" s="14"/>
      <c r="O7" s="14"/>
      <c r="P7" s="14">
        <f t="shared" si="2"/>
        <v>12539</v>
      </c>
      <c r="Q7" s="14">
        <f t="shared" si="3"/>
        <v>1312.84</v>
      </c>
      <c r="R7" s="15"/>
      <c r="S7" s="15">
        <f t="shared" si="4"/>
        <v>1997.8</v>
      </c>
      <c r="T7" s="15">
        <f t="shared" si="5"/>
        <v>342.48</v>
      </c>
      <c r="U7" s="15">
        <f t="shared" si="6"/>
        <v>3653.12</v>
      </c>
      <c r="V7" s="15">
        <f t="shared" si="7"/>
        <v>228.32</v>
      </c>
      <c r="W7" s="14">
        <v>1958.16</v>
      </c>
      <c r="X7" s="14">
        <f t="shared" si="8"/>
        <v>3271</v>
      </c>
      <c r="Y7" s="14">
        <f t="shared" si="9"/>
        <v>9268</v>
      </c>
      <c r="Z7" s="2"/>
    </row>
    <row r="8">
      <c r="A8" s="8" t="s">
        <v>37</v>
      </c>
      <c r="B8" s="11" t="s">
        <v>38</v>
      </c>
      <c r="C8" s="10">
        <v>16.0</v>
      </c>
      <c r="D8" s="10">
        <v>40.0</v>
      </c>
      <c r="E8" s="10" t="s">
        <v>30</v>
      </c>
      <c r="F8" s="9" t="s">
        <v>35</v>
      </c>
      <c r="G8" s="9" t="s">
        <v>39</v>
      </c>
      <c r="H8" s="12">
        <v>15.0</v>
      </c>
      <c r="I8" s="13">
        <v>22832.0</v>
      </c>
      <c r="J8" s="13">
        <f t="shared" si="1"/>
        <v>11416</v>
      </c>
      <c r="K8" s="14">
        <f t="shared" si="10"/>
        <v>623.5</v>
      </c>
      <c r="L8" s="16">
        <f t="shared" si="11"/>
        <v>499.5</v>
      </c>
      <c r="M8" s="14"/>
      <c r="N8" s="14"/>
      <c r="O8" s="14"/>
      <c r="P8" s="14">
        <f t="shared" si="2"/>
        <v>12539</v>
      </c>
      <c r="Q8" s="14">
        <f t="shared" si="3"/>
        <v>1312.84</v>
      </c>
      <c r="R8" s="15"/>
      <c r="S8" s="15">
        <f t="shared" si="4"/>
        <v>1997.8</v>
      </c>
      <c r="T8" s="15">
        <f t="shared" si="5"/>
        <v>342.48</v>
      </c>
      <c r="U8" s="15">
        <f t="shared" si="6"/>
        <v>3653.12</v>
      </c>
      <c r="V8" s="15">
        <f t="shared" si="7"/>
        <v>228.32</v>
      </c>
      <c r="W8" s="14">
        <v>1958.16</v>
      </c>
      <c r="X8" s="14">
        <f t="shared" si="8"/>
        <v>3271</v>
      </c>
      <c r="Y8" s="14">
        <f t="shared" si="9"/>
        <v>9268</v>
      </c>
      <c r="Z8" s="2"/>
    </row>
    <row r="9">
      <c r="A9" s="8" t="s">
        <v>40</v>
      </c>
      <c r="B9" s="9" t="s">
        <v>41</v>
      </c>
      <c r="C9" s="10">
        <v>23.0</v>
      </c>
      <c r="D9" s="10">
        <v>40.0</v>
      </c>
      <c r="E9" s="10" t="s">
        <v>30</v>
      </c>
      <c r="F9" s="9" t="s">
        <v>42</v>
      </c>
      <c r="G9" s="9" t="s">
        <v>43</v>
      </c>
      <c r="H9" s="12">
        <v>15.0</v>
      </c>
      <c r="I9" s="13">
        <v>47094.0</v>
      </c>
      <c r="J9" s="13">
        <f t="shared" si="1"/>
        <v>23547</v>
      </c>
      <c r="K9" s="14">
        <f>1920/2</f>
        <v>960</v>
      </c>
      <c r="L9" s="14">
        <f>1376/2</f>
        <v>688</v>
      </c>
      <c r="M9" s="14"/>
      <c r="N9" s="14"/>
      <c r="O9" s="14"/>
      <c r="P9" s="14">
        <f t="shared" si="2"/>
        <v>25195</v>
      </c>
      <c r="Q9" s="14">
        <f t="shared" si="3"/>
        <v>2707.905</v>
      </c>
      <c r="R9" s="15"/>
      <c r="S9" s="15">
        <f t="shared" si="4"/>
        <v>4120.725</v>
      </c>
      <c r="T9" s="15">
        <f t="shared" si="5"/>
        <v>706.41</v>
      </c>
      <c r="U9" s="15">
        <f t="shared" si="6"/>
        <v>7535.04</v>
      </c>
      <c r="V9" s="15">
        <f t="shared" si="7"/>
        <v>470.94</v>
      </c>
      <c r="W9" s="14">
        <v>5168.1</v>
      </c>
      <c r="X9" s="14">
        <f t="shared" si="8"/>
        <v>7876.005</v>
      </c>
      <c r="Y9" s="14">
        <f t="shared" si="9"/>
        <v>17318.995</v>
      </c>
      <c r="Z9" s="2"/>
    </row>
    <row r="10">
      <c r="A10" s="8" t="s">
        <v>44</v>
      </c>
      <c r="B10" s="9" t="s">
        <v>45</v>
      </c>
      <c r="C10" s="10">
        <v>16.0</v>
      </c>
      <c r="D10" s="10">
        <v>40.0</v>
      </c>
      <c r="E10" s="10" t="s">
        <v>30</v>
      </c>
      <c r="F10" s="9" t="s">
        <v>42</v>
      </c>
      <c r="G10" s="9" t="s">
        <v>46</v>
      </c>
      <c r="H10" s="12">
        <v>15.0</v>
      </c>
      <c r="I10" s="13">
        <v>22832.0</v>
      </c>
      <c r="J10" s="13">
        <f t="shared" si="1"/>
        <v>11416</v>
      </c>
      <c r="K10" s="14">
        <f t="shared" ref="K10:K12" si="12">1247/2</f>
        <v>623.5</v>
      </c>
      <c r="L10" s="16">
        <f t="shared" ref="L10:L12" si="13">999/2</f>
        <v>499.5</v>
      </c>
      <c r="M10" s="14"/>
      <c r="N10" s="14"/>
      <c r="O10" s="14"/>
      <c r="P10" s="14">
        <f t="shared" si="2"/>
        <v>12539</v>
      </c>
      <c r="Q10" s="14">
        <f t="shared" si="3"/>
        <v>1312.84</v>
      </c>
      <c r="R10" s="15"/>
      <c r="S10" s="15">
        <f t="shared" si="4"/>
        <v>1997.8</v>
      </c>
      <c r="T10" s="15">
        <f t="shared" si="5"/>
        <v>342.48</v>
      </c>
      <c r="U10" s="15">
        <f t="shared" si="6"/>
        <v>3653.12</v>
      </c>
      <c r="V10" s="15">
        <f t="shared" si="7"/>
        <v>228.32</v>
      </c>
      <c r="W10" s="14">
        <v>1958.16</v>
      </c>
      <c r="X10" s="14">
        <f t="shared" si="8"/>
        <v>3271</v>
      </c>
      <c r="Y10" s="14">
        <f t="shared" si="9"/>
        <v>9268</v>
      </c>
      <c r="Z10" s="2"/>
    </row>
    <row r="11">
      <c r="A11" s="8" t="s">
        <v>47</v>
      </c>
      <c r="B11" s="9" t="s">
        <v>48</v>
      </c>
      <c r="C11" s="10">
        <v>16.0</v>
      </c>
      <c r="D11" s="10">
        <v>40.0</v>
      </c>
      <c r="E11" s="10" t="s">
        <v>30</v>
      </c>
      <c r="F11" s="9" t="s">
        <v>35</v>
      </c>
      <c r="G11" s="9" t="s">
        <v>49</v>
      </c>
      <c r="H11" s="12">
        <v>15.0</v>
      </c>
      <c r="I11" s="13">
        <v>22832.0</v>
      </c>
      <c r="J11" s="13">
        <f t="shared" si="1"/>
        <v>11416</v>
      </c>
      <c r="K11" s="14">
        <f t="shared" si="12"/>
        <v>623.5</v>
      </c>
      <c r="L11" s="16">
        <f t="shared" si="13"/>
        <v>499.5</v>
      </c>
      <c r="M11" s="14"/>
      <c r="N11" s="14"/>
      <c r="O11" s="14"/>
      <c r="P11" s="14">
        <f t="shared" si="2"/>
        <v>12539</v>
      </c>
      <c r="Q11" s="14">
        <f t="shared" si="3"/>
        <v>1312.84</v>
      </c>
      <c r="R11" s="15"/>
      <c r="S11" s="15">
        <f t="shared" si="4"/>
        <v>1997.8</v>
      </c>
      <c r="T11" s="15">
        <f t="shared" si="5"/>
        <v>342.48</v>
      </c>
      <c r="U11" s="15">
        <f t="shared" si="6"/>
        <v>3653.12</v>
      </c>
      <c r="V11" s="15">
        <f t="shared" si="7"/>
        <v>228.32</v>
      </c>
      <c r="W11" s="14">
        <v>1958.16</v>
      </c>
      <c r="X11" s="14">
        <f t="shared" si="8"/>
        <v>3271</v>
      </c>
      <c r="Y11" s="14">
        <f t="shared" si="9"/>
        <v>9268</v>
      </c>
      <c r="Z11" s="2"/>
    </row>
    <row r="12">
      <c r="A12" s="8" t="s">
        <v>50</v>
      </c>
      <c r="B12" s="9" t="s">
        <v>51</v>
      </c>
      <c r="C12" s="10">
        <v>16.0</v>
      </c>
      <c r="D12" s="10">
        <v>40.0</v>
      </c>
      <c r="E12" s="10" t="s">
        <v>30</v>
      </c>
      <c r="F12" s="9" t="s">
        <v>52</v>
      </c>
      <c r="G12" s="9" t="s">
        <v>53</v>
      </c>
      <c r="H12" s="12">
        <v>15.0</v>
      </c>
      <c r="I12" s="13">
        <v>22832.0</v>
      </c>
      <c r="J12" s="13">
        <f t="shared" si="1"/>
        <v>11416</v>
      </c>
      <c r="K12" s="14">
        <f t="shared" si="12"/>
        <v>623.5</v>
      </c>
      <c r="L12" s="16">
        <f t="shared" si="13"/>
        <v>499.5</v>
      </c>
      <c r="M12" s="14"/>
      <c r="N12" s="14"/>
      <c r="O12" s="14"/>
      <c r="P12" s="14">
        <f t="shared" si="2"/>
        <v>12539</v>
      </c>
      <c r="Q12" s="14">
        <f t="shared" si="3"/>
        <v>1312.84</v>
      </c>
      <c r="R12" s="15"/>
      <c r="S12" s="15">
        <f t="shared" si="4"/>
        <v>1997.8</v>
      </c>
      <c r="T12" s="15">
        <f t="shared" si="5"/>
        <v>342.48</v>
      </c>
      <c r="U12" s="15">
        <f t="shared" si="6"/>
        <v>3653.12</v>
      </c>
      <c r="V12" s="15">
        <f t="shared" si="7"/>
        <v>228.32</v>
      </c>
      <c r="W12" s="14">
        <v>1958.16</v>
      </c>
      <c r="X12" s="14">
        <f t="shared" si="8"/>
        <v>3271</v>
      </c>
      <c r="Y12" s="14">
        <f t="shared" si="9"/>
        <v>9268</v>
      </c>
      <c r="Z12" s="2"/>
    </row>
    <row r="13">
      <c r="A13" s="8" t="s">
        <v>54</v>
      </c>
      <c r="B13" s="9" t="s">
        <v>55</v>
      </c>
      <c r="C13" s="10">
        <v>23.0</v>
      </c>
      <c r="D13" s="10">
        <v>40.0</v>
      </c>
      <c r="E13" s="10" t="s">
        <v>30</v>
      </c>
      <c r="F13" s="9" t="s">
        <v>35</v>
      </c>
      <c r="G13" s="9" t="s">
        <v>56</v>
      </c>
      <c r="H13" s="12">
        <v>15.0</v>
      </c>
      <c r="I13" s="13">
        <v>47094.0</v>
      </c>
      <c r="J13" s="13">
        <f t="shared" si="1"/>
        <v>23547</v>
      </c>
      <c r="K13" s="14">
        <f t="shared" ref="K13:K14" si="14">1920/2</f>
        <v>960</v>
      </c>
      <c r="L13" s="14">
        <f t="shared" ref="L13:L14" si="15">1376/2</f>
        <v>688</v>
      </c>
      <c r="M13" s="14"/>
      <c r="N13" s="14"/>
      <c r="O13" s="14"/>
      <c r="P13" s="14">
        <f t="shared" si="2"/>
        <v>25195</v>
      </c>
      <c r="Q13" s="14">
        <f t="shared" si="3"/>
        <v>2707.905</v>
      </c>
      <c r="R13" s="15"/>
      <c r="S13" s="15">
        <f t="shared" si="4"/>
        <v>4120.725</v>
      </c>
      <c r="T13" s="15">
        <f t="shared" si="5"/>
        <v>706.41</v>
      </c>
      <c r="U13" s="15">
        <f t="shared" si="6"/>
        <v>7535.04</v>
      </c>
      <c r="V13" s="15">
        <f t="shared" si="7"/>
        <v>470.94</v>
      </c>
      <c r="W13" s="14">
        <v>5168.1</v>
      </c>
      <c r="X13" s="14">
        <f t="shared" si="8"/>
        <v>7876.005</v>
      </c>
      <c r="Y13" s="14">
        <f t="shared" si="9"/>
        <v>17318.995</v>
      </c>
      <c r="Z13" s="2"/>
    </row>
    <row r="14">
      <c r="A14" s="8" t="s">
        <v>57</v>
      </c>
      <c r="B14" s="9" t="s">
        <v>58</v>
      </c>
      <c r="C14" s="10">
        <v>23.0</v>
      </c>
      <c r="D14" s="10">
        <v>40.0</v>
      </c>
      <c r="E14" s="10" t="s">
        <v>30</v>
      </c>
      <c r="F14" s="9" t="s">
        <v>52</v>
      </c>
      <c r="G14" s="9" t="s">
        <v>59</v>
      </c>
      <c r="H14" s="12">
        <v>15.0</v>
      </c>
      <c r="I14" s="13">
        <v>47094.0</v>
      </c>
      <c r="J14" s="13">
        <f t="shared" si="1"/>
        <v>23547</v>
      </c>
      <c r="K14" s="14">
        <f t="shared" si="14"/>
        <v>960</v>
      </c>
      <c r="L14" s="14">
        <f t="shared" si="15"/>
        <v>688</v>
      </c>
      <c r="M14" s="14"/>
      <c r="N14" s="14"/>
      <c r="O14" s="14"/>
      <c r="P14" s="14">
        <f t="shared" si="2"/>
        <v>25195</v>
      </c>
      <c r="Q14" s="14">
        <f t="shared" si="3"/>
        <v>2707.905</v>
      </c>
      <c r="R14" s="14">
        <f>3364</f>
        <v>3364</v>
      </c>
      <c r="S14" s="15">
        <f t="shared" si="4"/>
        <v>4120.725</v>
      </c>
      <c r="T14" s="15">
        <f t="shared" si="5"/>
        <v>706.41</v>
      </c>
      <c r="U14" s="15">
        <f t="shared" si="6"/>
        <v>10899.04</v>
      </c>
      <c r="V14" s="15">
        <f t="shared" si="7"/>
        <v>470.94</v>
      </c>
      <c r="W14" s="14">
        <v>5168.1</v>
      </c>
      <c r="X14" s="14">
        <f t="shared" si="8"/>
        <v>11240.005</v>
      </c>
      <c r="Y14" s="14">
        <f t="shared" si="9"/>
        <v>13954.995</v>
      </c>
      <c r="Z14" s="2"/>
    </row>
    <row r="15">
      <c r="A15" s="8" t="s">
        <v>60</v>
      </c>
      <c r="B15" s="9" t="s">
        <v>61</v>
      </c>
      <c r="C15" s="10">
        <v>16.0</v>
      </c>
      <c r="D15" s="10">
        <v>40.0</v>
      </c>
      <c r="E15" s="10" t="s">
        <v>30</v>
      </c>
      <c r="F15" s="9" t="s">
        <v>42</v>
      </c>
      <c r="G15" s="9" t="s">
        <v>62</v>
      </c>
      <c r="H15" s="12">
        <v>15.0</v>
      </c>
      <c r="I15" s="13">
        <v>22832.0</v>
      </c>
      <c r="J15" s="13">
        <f t="shared" si="1"/>
        <v>11416</v>
      </c>
      <c r="K15" s="14">
        <f>1247/2</f>
        <v>623.5</v>
      </c>
      <c r="L15" s="16">
        <f>999/2</f>
        <v>499.5</v>
      </c>
      <c r="M15" s="14"/>
      <c r="N15" s="14"/>
      <c r="O15" s="14"/>
      <c r="P15" s="14">
        <f t="shared" si="2"/>
        <v>12539</v>
      </c>
      <c r="Q15" s="14">
        <f t="shared" si="3"/>
        <v>1312.84</v>
      </c>
      <c r="R15" s="15"/>
      <c r="S15" s="15">
        <f t="shared" si="4"/>
        <v>1997.8</v>
      </c>
      <c r="T15" s="15">
        <f t="shared" si="5"/>
        <v>342.48</v>
      </c>
      <c r="U15" s="15">
        <f t="shared" si="6"/>
        <v>3653.12</v>
      </c>
      <c r="V15" s="15">
        <f t="shared" si="7"/>
        <v>228.32</v>
      </c>
      <c r="W15" s="14">
        <v>1958.16</v>
      </c>
      <c r="X15" s="14">
        <f t="shared" si="8"/>
        <v>3271</v>
      </c>
      <c r="Y15" s="14">
        <f t="shared" si="9"/>
        <v>9268</v>
      </c>
      <c r="Z15" s="2"/>
    </row>
    <row r="16">
      <c r="A16" s="8" t="s">
        <v>63</v>
      </c>
      <c r="B16" s="9" t="s">
        <v>64</v>
      </c>
      <c r="C16" s="10">
        <v>15.0</v>
      </c>
      <c r="D16" s="10">
        <v>40.0</v>
      </c>
      <c r="E16" s="10" t="s">
        <v>30</v>
      </c>
      <c r="F16" s="9" t="s">
        <v>35</v>
      </c>
      <c r="G16" s="9" t="s">
        <v>65</v>
      </c>
      <c r="H16" s="12">
        <v>15.0</v>
      </c>
      <c r="I16" s="13">
        <v>20272.0</v>
      </c>
      <c r="J16" s="13">
        <f t="shared" si="1"/>
        <v>10136</v>
      </c>
      <c r="K16" s="14">
        <f>1206/2</f>
        <v>603</v>
      </c>
      <c r="L16" s="16">
        <f>975/2</f>
        <v>487.5</v>
      </c>
      <c r="M16" s="14"/>
      <c r="N16" s="14"/>
      <c r="O16" s="14"/>
      <c r="P16" s="14">
        <f t="shared" si="2"/>
        <v>11226.5</v>
      </c>
      <c r="Q16" s="14">
        <f t="shared" si="3"/>
        <v>1165.64</v>
      </c>
      <c r="R16" s="15"/>
      <c r="S16" s="15">
        <f t="shared" si="4"/>
        <v>1773.8</v>
      </c>
      <c r="T16" s="15">
        <f t="shared" si="5"/>
        <v>304.08</v>
      </c>
      <c r="U16" s="15">
        <f t="shared" si="6"/>
        <v>3243.52</v>
      </c>
      <c r="V16" s="15">
        <f t="shared" si="7"/>
        <v>202.72</v>
      </c>
      <c r="W16" s="14">
        <v>1677.86</v>
      </c>
      <c r="X16" s="14">
        <f t="shared" si="8"/>
        <v>2843.5</v>
      </c>
      <c r="Y16" s="14">
        <f t="shared" si="9"/>
        <v>8383</v>
      </c>
      <c r="Z16" s="2"/>
    </row>
    <row r="17">
      <c r="A17" s="8" t="s">
        <v>66</v>
      </c>
      <c r="B17" s="9" t="s">
        <v>67</v>
      </c>
      <c r="C17" s="12">
        <v>21.0</v>
      </c>
      <c r="D17" s="10">
        <v>40.0</v>
      </c>
      <c r="E17" s="10" t="s">
        <v>30</v>
      </c>
      <c r="F17" s="9" t="s">
        <v>68</v>
      </c>
      <c r="G17" s="11" t="s">
        <v>69</v>
      </c>
      <c r="H17" s="12">
        <v>15.0</v>
      </c>
      <c r="I17" s="13">
        <v>39023.0</v>
      </c>
      <c r="J17" s="13">
        <f t="shared" si="1"/>
        <v>19511.5</v>
      </c>
      <c r="K17" s="14">
        <f>1808/2</f>
        <v>904</v>
      </c>
      <c r="L17" s="16">
        <f>1299/2</f>
        <v>649.5</v>
      </c>
      <c r="M17" s="14"/>
      <c r="N17" s="14"/>
      <c r="O17" s="14"/>
      <c r="P17" s="14">
        <f t="shared" si="2"/>
        <v>21065</v>
      </c>
      <c r="Q17" s="14">
        <f t="shared" si="3"/>
        <v>2243.8225</v>
      </c>
      <c r="R17" s="15"/>
      <c r="S17" s="15">
        <f t="shared" si="4"/>
        <v>3414.5125</v>
      </c>
      <c r="T17" s="15">
        <f t="shared" si="5"/>
        <v>585.345</v>
      </c>
      <c r="U17" s="15">
        <f t="shared" si="6"/>
        <v>6243.68</v>
      </c>
      <c r="V17" s="15">
        <f t="shared" si="7"/>
        <v>390.23</v>
      </c>
      <c r="W17" s="14">
        <f>3942.41-0.23</f>
        <v>3942.18</v>
      </c>
      <c r="X17" s="14">
        <f t="shared" si="8"/>
        <v>6186.0025</v>
      </c>
      <c r="Y17" s="14">
        <f t="shared" si="9"/>
        <v>14878.9975</v>
      </c>
      <c r="Z17" s="2"/>
    </row>
    <row r="18">
      <c r="A18" s="8" t="s">
        <v>70</v>
      </c>
      <c r="B18" s="9" t="s">
        <v>71</v>
      </c>
      <c r="C18" s="10">
        <v>16.0</v>
      </c>
      <c r="D18" s="10">
        <v>40.0</v>
      </c>
      <c r="E18" s="10" t="s">
        <v>30</v>
      </c>
      <c r="F18" s="9" t="s">
        <v>42</v>
      </c>
      <c r="G18" s="9" t="s">
        <v>72</v>
      </c>
      <c r="H18" s="12">
        <v>15.0</v>
      </c>
      <c r="I18" s="13">
        <v>22832.0</v>
      </c>
      <c r="J18" s="13">
        <f t="shared" si="1"/>
        <v>11416</v>
      </c>
      <c r="K18" s="14">
        <f t="shared" ref="K18:K20" si="16">1247/2</f>
        <v>623.5</v>
      </c>
      <c r="L18" s="16">
        <f t="shared" ref="L18:L20" si="17">999/2</f>
        <v>499.5</v>
      </c>
      <c r="M18" s="14"/>
      <c r="N18" s="14"/>
      <c r="O18" s="14"/>
      <c r="P18" s="14">
        <f t="shared" si="2"/>
        <v>12539</v>
      </c>
      <c r="Q18" s="14">
        <f t="shared" si="3"/>
        <v>1312.84</v>
      </c>
      <c r="R18" s="15"/>
      <c r="S18" s="15">
        <f t="shared" si="4"/>
        <v>1997.8</v>
      </c>
      <c r="T18" s="15">
        <f t="shared" si="5"/>
        <v>342.48</v>
      </c>
      <c r="U18" s="15">
        <f t="shared" si="6"/>
        <v>3653.12</v>
      </c>
      <c r="V18" s="15">
        <f t="shared" si="7"/>
        <v>228.32</v>
      </c>
      <c r="W18" s="14">
        <v>1958.16</v>
      </c>
      <c r="X18" s="14">
        <f t="shared" si="8"/>
        <v>3271</v>
      </c>
      <c r="Y18" s="14">
        <f t="shared" si="9"/>
        <v>9268</v>
      </c>
      <c r="Z18" s="2"/>
    </row>
    <row r="19">
      <c r="A19" s="8" t="s">
        <v>73</v>
      </c>
      <c r="B19" s="11" t="s">
        <v>74</v>
      </c>
      <c r="C19" s="10">
        <v>16.0</v>
      </c>
      <c r="D19" s="10">
        <v>40.0</v>
      </c>
      <c r="E19" s="10" t="s">
        <v>30</v>
      </c>
      <c r="F19" s="9" t="s">
        <v>42</v>
      </c>
      <c r="G19" s="9" t="s">
        <v>75</v>
      </c>
      <c r="H19" s="12">
        <v>15.0</v>
      </c>
      <c r="I19" s="13">
        <v>22832.0</v>
      </c>
      <c r="J19" s="13">
        <f t="shared" si="1"/>
        <v>11416</v>
      </c>
      <c r="K19" s="14">
        <f t="shared" si="16"/>
        <v>623.5</v>
      </c>
      <c r="L19" s="16">
        <f t="shared" si="17"/>
        <v>499.5</v>
      </c>
      <c r="M19" s="14"/>
      <c r="N19" s="14"/>
      <c r="O19" s="14"/>
      <c r="P19" s="14">
        <f t="shared" si="2"/>
        <v>12539</v>
      </c>
      <c r="Q19" s="14">
        <f t="shared" si="3"/>
        <v>1312.84</v>
      </c>
      <c r="R19" s="15"/>
      <c r="S19" s="15">
        <f t="shared" si="4"/>
        <v>1997.8</v>
      </c>
      <c r="T19" s="15">
        <f t="shared" si="5"/>
        <v>342.48</v>
      </c>
      <c r="U19" s="15">
        <f t="shared" si="6"/>
        <v>3653.12</v>
      </c>
      <c r="V19" s="15">
        <f t="shared" si="7"/>
        <v>228.32</v>
      </c>
      <c r="W19" s="14">
        <v>1958.16</v>
      </c>
      <c r="X19" s="14">
        <f t="shared" si="8"/>
        <v>3271</v>
      </c>
      <c r="Y19" s="14">
        <f t="shared" si="9"/>
        <v>9268</v>
      </c>
      <c r="Z19" s="2"/>
    </row>
    <row r="20">
      <c r="A20" s="8" t="s">
        <v>76</v>
      </c>
      <c r="B20" s="9" t="s">
        <v>77</v>
      </c>
      <c r="C20" s="10">
        <v>16.0</v>
      </c>
      <c r="D20" s="10">
        <v>40.0</v>
      </c>
      <c r="E20" s="10" t="s">
        <v>30</v>
      </c>
      <c r="F20" s="9" t="s">
        <v>52</v>
      </c>
      <c r="G20" s="9" t="s">
        <v>78</v>
      </c>
      <c r="H20" s="12">
        <v>15.0</v>
      </c>
      <c r="I20" s="13">
        <v>22832.0</v>
      </c>
      <c r="J20" s="13">
        <f t="shared" si="1"/>
        <v>11416</v>
      </c>
      <c r="K20" s="14">
        <f t="shared" si="16"/>
        <v>623.5</v>
      </c>
      <c r="L20" s="16">
        <f t="shared" si="17"/>
        <v>499.5</v>
      </c>
      <c r="M20" s="14"/>
      <c r="N20" s="14"/>
      <c r="O20" s="14"/>
      <c r="P20" s="14">
        <f t="shared" si="2"/>
        <v>12539</v>
      </c>
      <c r="Q20" s="14">
        <f t="shared" si="3"/>
        <v>1312.84</v>
      </c>
      <c r="R20" s="15"/>
      <c r="S20" s="15">
        <f t="shared" si="4"/>
        <v>1997.8</v>
      </c>
      <c r="T20" s="15">
        <f t="shared" si="5"/>
        <v>342.48</v>
      </c>
      <c r="U20" s="15">
        <f t="shared" si="6"/>
        <v>3653.12</v>
      </c>
      <c r="V20" s="15">
        <f t="shared" si="7"/>
        <v>228.32</v>
      </c>
      <c r="W20" s="14">
        <v>1958.16</v>
      </c>
      <c r="X20" s="14">
        <f t="shared" si="8"/>
        <v>3271</v>
      </c>
      <c r="Y20" s="14">
        <f t="shared" si="9"/>
        <v>9268</v>
      </c>
      <c r="Z20" s="2"/>
    </row>
    <row r="21" ht="15.75" customHeight="1">
      <c r="A21" s="10" t="s">
        <v>79</v>
      </c>
      <c r="B21" s="9" t="s">
        <v>80</v>
      </c>
      <c r="C21" s="12">
        <v>7.0</v>
      </c>
      <c r="D21" s="10">
        <v>40.0</v>
      </c>
      <c r="E21" s="10" t="s">
        <v>30</v>
      </c>
      <c r="F21" s="9" t="s">
        <v>68</v>
      </c>
      <c r="G21" s="11" t="s">
        <v>81</v>
      </c>
      <c r="H21" s="12">
        <v>15.0</v>
      </c>
      <c r="I21" s="13">
        <v>13156.0</v>
      </c>
      <c r="J21" s="13">
        <f t="shared" si="1"/>
        <v>6578</v>
      </c>
      <c r="K21" s="13">
        <f>926/2</f>
        <v>463</v>
      </c>
      <c r="L21" s="13">
        <f>850/2</f>
        <v>425</v>
      </c>
      <c r="M21" s="14"/>
      <c r="N21" s="14"/>
      <c r="O21" s="14"/>
      <c r="P21" s="14">
        <f t="shared" si="2"/>
        <v>7466</v>
      </c>
      <c r="Q21" s="14">
        <f t="shared" si="3"/>
        <v>756.47</v>
      </c>
      <c r="R21" s="15"/>
      <c r="S21" s="15">
        <f t="shared" si="4"/>
        <v>1151.15</v>
      </c>
      <c r="T21" s="15">
        <f t="shared" si="5"/>
        <v>197.34</v>
      </c>
      <c r="U21" s="15">
        <f t="shared" si="6"/>
        <v>2104.96</v>
      </c>
      <c r="V21" s="15">
        <f t="shared" si="7"/>
        <v>131.56</v>
      </c>
      <c r="W21" s="14">
        <f>874.14+0.39</f>
        <v>874.53</v>
      </c>
      <c r="X21" s="14">
        <f t="shared" si="8"/>
        <v>1631</v>
      </c>
      <c r="Y21" s="14">
        <f t="shared" si="9"/>
        <v>5835</v>
      </c>
      <c r="Z21" s="2"/>
    </row>
    <row r="22" ht="15.75" customHeight="1">
      <c r="A22" s="8" t="s">
        <v>82</v>
      </c>
      <c r="B22" s="11" t="s">
        <v>83</v>
      </c>
      <c r="C22" s="12">
        <v>11.0</v>
      </c>
      <c r="D22" s="10">
        <v>40.0</v>
      </c>
      <c r="E22" s="10" t="s">
        <v>30</v>
      </c>
      <c r="F22" s="9" t="s">
        <v>52</v>
      </c>
      <c r="G22" s="11" t="s">
        <v>84</v>
      </c>
      <c r="H22" s="12">
        <v>15.0</v>
      </c>
      <c r="I22" s="13">
        <v>15333.0</v>
      </c>
      <c r="J22" s="13">
        <f t="shared" si="1"/>
        <v>7666.5</v>
      </c>
      <c r="K22" s="14">
        <f>1093/2</f>
        <v>546.5</v>
      </c>
      <c r="L22" s="16">
        <f>899/2</f>
        <v>449.5</v>
      </c>
      <c r="M22" s="14"/>
      <c r="N22" s="14"/>
      <c r="O22" s="14"/>
      <c r="P22" s="14">
        <f t="shared" si="2"/>
        <v>8662.5</v>
      </c>
      <c r="Q22" s="14">
        <f t="shared" si="3"/>
        <v>881.6475</v>
      </c>
      <c r="R22" s="15"/>
      <c r="S22" s="15">
        <f t="shared" si="4"/>
        <v>1341.6375</v>
      </c>
      <c r="T22" s="15">
        <f t="shared" si="5"/>
        <v>229.995</v>
      </c>
      <c r="U22" s="15">
        <f t="shared" si="6"/>
        <v>2453.28</v>
      </c>
      <c r="V22" s="15">
        <f t="shared" si="7"/>
        <v>153.33</v>
      </c>
      <c r="W22" s="14">
        <f>1129.73+0.12</f>
        <v>1129.85</v>
      </c>
      <c r="X22" s="14">
        <f t="shared" si="8"/>
        <v>2011.4975</v>
      </c>
      <c r="Y22" s="14">
        <f t="shared" si="9"/>
        <v>6651.0025</v>
      </c>
      <c r="Z22" s="2"/>
    </row>
    <row r="23" ht="15.75" customHeight="1">
      <c r="A23" s="8" t="s">
        <v>85</v>
      </c>
      <c r="B23" s="11" t="s">
        <v>86</v>
      </c>
      <c r="C23" s="12">
        <v>21.0</v>
      </c>
      <c r="D23" s="10">
        <v>40.0</v>
      </c>
      <c r="E23" s="10" t="s">
        <v>30</v>
      </c>
      <c r="F23" s="11" t="s">
        <v>31</v>
      </c>
      <c r="G23" s="11" t="s">
        <v>87</v>
      </c>
      <c r="H23" s="12">
        <v>15.0</v>
      </c>
      <c r="I23" s="13">
        <v>39023.0</v>
      </c>
      <c r="J23" s="13">
        <f t="shared" si="1"/>
        <v>19511.5</v>
      </c>
      <c r="K23" s="14">
        <f>1808/2</f>
        <v>904</v>
      </c>
      <c r="L23" s="16">
        <f>1299/2</f>
        <v>649.5</v>
      </c>
      <c r="M23" s="14"/>
      <c r="N23" s="14"/>
      <c r="O23" s="14"/>
      <c r="P23" s="14">
        <f t="shared" si="2"/>
        <v>21065</v>
      </c>
      <c r="Q23" s="14">
        <f t="shared" si="3"/>
        <v>2243.8225</v>
      </c>
      <c r="R23" s="15"/>
      <c r="S23" s="15">
        <f t="shared" si="4"/>
        <v>3414.5125</v>
      </c>
      <c r="T23" s="15">
        <f t="shared" si="5"/>
        <v>585.345</v>
      </c>
      <c r="U23" s="15">
        <f t="shared" si="6"/>
        <v>6243.68</v>
      </c>
      <c r="V23" s="15">
        <f t="shared" si="7"/>
        <v>390.23</v>
      </c>
      <c r="W23" s="14">
        <v>3942.18</v>
      </c>
      <c r="X23" s="14">
        <f t="shared" si="8"/>
        <v>6186.0025</v>
      </c>
      <c r="Y23" s="14">
        <f t="shared" si="9"/>
        <v>14878.9975</v>
      </c>
      <c r="Z23" s="2"/>
    </row>
    <row r="24" ht="15.75" customHeight="1">
      <c r="A24" s="8" t="s">
        <v>88</v>
      </c>
      <c r="B24" s="11" t="s">
        <v>89</v>
      </c>
      <c r="C24" s="12">
        <v>15.0</v>
      </c>
      <c r="D24" s="10">
        <v>40.0</v>
      </c>
      <c r="E24" s="10" t="s">
        <v>30</v>
      </c>
      <c r="F24" s="9" t="s">
        <v>42</v>
      </c>
      <c r="G24" s="11" t="s">
        <v>90</v>
      </c>
      <c r="H24" s="12">
        <v>15.0</v>
      </c>
      <c r="I24" s="13">
        <v>20272.0</v>
      </c>
      <c r="J24" s="13">
        <f t="shared" si="1"/>
        <v>10136</v>
      </c>
      <c r="K24" s="14">
        <f>1206/2</f>
        <v>603</v>
      </c>
      <c r="L24" s="16">
        <f>975/2</f>
        <v>487.5</v>
      </c>
      <c r="M24" s="14"/>
      <c r="N24" s="14"/>
      <c r="O24" s="14"/>
      <c r="P24" s="14">
        <f t="shared" si="2"/>
        <v>11226.5</v>
      </c>
      <c r="Q24" s="14">
        <f t="shared" si="3"/>
        <v>1165.64</v>
      </c>
      <c r="R24" s="15"/>
      <c r="S24" s="15">
        <f t="shared" si="4"/>
        <v>1773.8</v>
      </c>
      <c r="T24" s="15">
        <f t="shared" si="5"/>
        <v>304.08</v>
      </c>
      <c r="U24" s="15">
        <f t="shared" si="6"/>
        <v>3243.52</v>
      </c>
      <c r="V24" s="15">
        <f t="shared" si="7"/>
        <v>202.72</v>
      </c>
      <c r="W24" s="14">
        <f>1677.39+0.47</f>
        <v>1677.86</v>
      </c>
      <c r="X24" s="14">
        <f t="shared" si="8"/>
        <v>2843.5</v>
      </c>
      <c r="Y24" s="14">
        <f t="shared" si="9"/>
        <v>8383</v>
      </c>
      <c r="Z24" s="2"/>
    </row>
    <row r="25" ht="15.75" customHeight="1">
      <c r="A25" s="8" t="s">
        <v>91</v>
      </c>
      <c r="B25" s="11" t="s">
        <v>92</v>
      </c>
      <c r="C25" s="12">
        <v>11.0</v>
      </c>
      <c r="D25" s="10">
        <v>40.0</v>
      </c>
      <c r="E25" s="10" t="s">
        <v>30</v>
      </c>
      <c r="F25" s="9" t="s">
        <v>52</v>
      </c>
      <c r="G25" s="11" t="s">
        <v>93</v>
      </c>
      <c r="H25" s="12">
        <v>15.0</v>
      </c>
      <c r="I25" s="13">
        <v>15333.0</v>
      </c>
      <c r="J25" s="13">
        <f t="shared" si="1"/>
        <v>7666.5</v>
      </c>
      <c r="K25" s="14">
        <f>1093/2</f>
        <v>546.5</v>
      </c>
      <c r="L25" s="16">
        <f>899/2</f>
        <v>449.5</v>
      </c>
      <c r="M25" s="14"/>
      <c r="N25" s="14"/>
      <c r="O25" s="14"/>
      <c r="P25" s="14">
        <f t="shared" si="2"/>
        <v>8662.5</v>
      </c>
      <c r="Q25" s="14">
        <f t="shared" si="3"/>
        <v>881.6475</v>
      </c>
      <c r="R25" s="15">
        <v>743.0</v>
      </c>
      <c r="S25" s="15">
        <f t="shared" si="4"/>
        <v>1341.6375</v>
      </c>
      <c r="T25" s="15">
        <f t="shared" si="5"/>
        <v>229.995</v>
      </c>
      <c r="U25" s="15">
        <f t="shared" si="6"/>
        <v>3196.28</v>
      </c>
      <c r="V25" s="15">
        <f t="shared" si="7"/>
        <v>153.33</v>
      </c>
      <c r="W25" s="14">
        <f>1129.73+0.12</f>
        <v>1129.85</v>
      </c>
      <c r="X25" s="14">
        <f>+Q25+W25</f>
        <v>2011.4975</v>
      </c>
      <c r="Y25" s="14">
        <f t="shared" si="9"/>
        <v>6651.0025</v>
      </c>
      <c r="Z25" s="2"/>
    </row>
    <row r="26" ht="15.75" customHeight="1">
      <c r="A26" s="8" t="s">
        <v>94</v>
      </c>
      <c r="B26" s="11" t="s">
        <v>95</v>
      </c>
      <c r="C26" s="12">
        <v>6.0</v>
      </c>
      <c r="D26" s="10">
        <v>40.0</v>
      </c>
      <c r="E26" s="10" t="s">
        <v>30</v>
      </c>
      <c r="F26" s="9" t="s">
        <v>35</v>
      </c>
      <c r="G26" s="11" t="s">
        <v>96</v>
      </c>
      <c r="H26" s="12">
        <v>15.0</v>
      </c>
      <c r="I26" s="13">
        <v>12658.0</v>
      </c>
      <c r="J26" s="13">
        <f t="shared" si="1"/>
        <v>6329</v>
      </c>
      <c r="K26" s="14">
        <f>915/2</f>
        <v>457.5</v>
      </c>
      <c r="L26" s="16">
        <f>836/2</f>
        <v>418</v>
      </c>
      <c r="M26" s="14"/>
      <c r="N26" s="14"/>
      <c r="O26" s="14"/>
      <c r="P26" s="14">
        <f t="shared" si="2"/>
        <v>7204.5</v>
      </c>
      <c r="Q26" s="14">
        <f t="shared" si="3"/>
        <v>727.835</v>
      </c>
      <c r="R26" s="15"/>
      <c r="S26" s="15">
        <f t="shared" si="4"/>
        <v>1107.575</v>
      </c>
      <c r="T26" s="15">
        <f t="shared" si="5"/>
        <v>189.87</v>
      </c>
      <c r="U26" s="15">
        <f t="shared" si="6"/>
        <v>2025.28</v>
      </c>
      <c r="V26" s="15">
        <f t="shared" si="7"/>
        <v>126.58</v>
      </c>
      <c r="W26" s="14">
        <f>818.29+0.38</f>
        <v>818.67</v>
      </c>
      <c r="X26" s="14">
        <f t="shared" ref="X26:X36" si="18">+Q26+R26+W26</f>
        <v>1546.505</v>
      </c>
      <c r="Y26" s="14">
        <f t="shared" si="9"/>
        <v>5657.995</v>
      </c>
      <c r="Z26" s="2"/>
    </row>
    <row r="27" ht="15.75" customHeight="1">
      <c r="A27" s="8" t="s">
        <v>97</v>
      </c>
      <c r="B27" s="11" t="s">
        <v>98</v>
      </c>
      <c r="C27" s="12">
        <v>11.0</v>
      </c>
      <c r="D27" s="10">
        <v>40.0</v>
      </c>
      <c r="E27" s="10" t="s">
        <v>30</v>
      </c>
      <c r="F27" s="9" t="s">
        <v>35</v>
      </c>
      <c r="G27" s="11" t="s">
        <v>99</v>
      </c>
      <c r="H27" s="12">
        <v>15.0</v>
      </c>
      <c r="I27" s="13">
        <v>15333.0</v>
      </c>
      <c r="J27" s="13">
        <f t="shared" si="1"/>
        <v>7666.5</v>
      </c>
      <c r="K27" s="14">
        <f>1093/2</f>
        <v>546.5</v>
      </c>
      <c r="L27" s="16">
        <f>899/2</f>
        <v>449.5</v>
      </c>
      <c r="M27" s="14"/>
      <c r="N27" s="14"/>
      <c r="O27" s="14"/>
      <c r="P27" s="14">
        <f t="shared" si="2"/>
        <v>8662.5</v>
      </c>
      <c r="Q27" s="14">
        <f t="shared" si="3"/>
        <v>881.6475</v>
      </c>
      <c r="R27" s="15"/>
      <c r="S27" s="15">
        <f t="shared" si="4"/>
        <v>1341.6375</v>
      </c>
      <c r="T27" s="15">
        <f t="shared" si="5"/>
        <v>229.995</v>
      </c>
      <c r="U27" s="15">
        <f t="shared" si="6"/>
        <v>2453.28</v>
      </c>
      <c r="V27" s="15">
        <f t="shared" si="7"/>
        <v>153.33</v>
      </c>
      <c r="W27" s="14">
        <f>1129.73+0.12</f>
        <v>1129.85</v>
      </c>
      <c r="X27" s="14">
        <f t="shared" si="18"/>
        <v>2011.4975</v>
      </c>
      <c r="Y27" s="14">
        <f t="shared" si="9"/>
        <v>6651.0025</v>
      </c>
      <c r="Z27" s="2"/>
    </row>
    <row r="28" ht="15.75" customHeight="1">
      <c r="A28" s="8" t="s">
        <v>100</v>
      </c>
      <c r="B28" s="11" t="s">
        <v>101</v>
      </c>
      <c r="C28" s="12">
        <v>1.0</v>
      </c>
      <c r="D28" s="10">
        <v>40.0</v>
      </c>
      <c r="E28" s="10" t="s">
        <v>30</v>
      </c>
      <c r="F28" s="9" t="s">
        <v>68</v>
      </c>
      <c r="G28" s="11" t="s">
        <v>102</v>
      </c>
      <c r="H28" s="12">
        <v>15.0</v>
      </c>
      <c r="I28" s="13">
        <v>10907.0</v>
      </c>
      <c r="J28" s="13">
        <f t="shared" si="1"/>
        <v>5453.5</v>
      </c>
      <c r="K28" s="14">
        <f>717/2</f>
        <v>358.5</v>
      </c>
      <c r="L28" s="16">
        <f>667/2</f>
        <v>333.5</v>
      </c>
      <c r="M28" s="14"/>
      <c r="N28" s="14"/>
      <c r="O28" s="14"/>
      <c r="P28" s="14">
        <f t="shared" si="2"/>
        <v>6145.5</v>
      </c>
      <c r="Q28" s="14">
        <f t="shared" si="3"/>
        <v>627.1525</v>
      </c>
      <c r="R28" s="15"/>
      <c r="S28" s="15">
        <f t="shared" si="4"/>
        <v>954.3625</v>
      </c>
      <c r="T28" s="15">
        <f t="shared" si="5"/>
        <v>163.605</v>
      </c>
      <c r="U28" s="15">
        <f t="shared" si="6"/>
        <v>1745.12</v>
      </c>
      <c r="V28" s="15">
        <f t="shared" si="7"/>
        <v>109.07</v>
      </c>
      <c r="W28" s="14">
        <v>610.35</v>
      </c>
      <c r="X28" s="14">
        <f t="shared" si="18"/>
        <v>1237.5025</v>
      </c>
      <c r="Y28" s="14">
        <f t="shared" si="9"/>
        <v>4907.9975</v>
      </c>
      <c r="Z28" s="2"/>
    </row>
    <row r="29" ht="15.75" customHeight="1">
      <c r="A29" s="8" t="s">
        <v>103</v>
      </c>
      <c r="B29" s="11" t="s">
        <v>104</v>
      </c>
      <c r="C29" s="12">
        <v>6.0</v>
      </c>
      <c r="D29" s="10">
        <v>40.0</v>
      </c>
      <c r="E29" s="10" t="s">
        <v>30</v>
      </c>
      <c r="F29" s="9" t="s">
        <v>105</v>
      </c>
      <c r="G29" s="11" t="s">
        <v>106</v>
      </c>
      <c r="H29" s="12">
        <v>15.0</v>
      </c>
      <c r="I29" s="13">
        <v>12658.0</v>
      </c>
      <c r="J29" s="13">
        <f t="shared" si="1"/>
        <v>6329</v>
      </c>
      <c r="K29" s="14">
        <f>915/2</f>
        <v>457.5</v>
      </c>
      <c r="L29" s="16">
        <f>836/2</f>
        <v>418</v>
      </c>
      <c r="M29" s="14"/>
      <c r="N29" s="14"/>
      <c r="O29" s="14"/>
      <c r="P29" s="14">
        <f t="shared" si="2"/>
        <v>7204.5</v>
      </c>
      <c r="Q29" s="14">
        <f t="shared" si="3"/>
        <v>727.835</v>
      </c>
      <c r="R29" s="15"/>
      <c r="S29" s="15">
        <f t="shared" si="4"/>
        <v>1107.575</v>
      </c>
      <c r="T29" s="15">
        <f t="shared" si="5"/>
        <v>189.87</v>
      </c>
      <c r="U29" s="15">
        <f t="shared" si="6"/>
        <v>2025.28</v>
      </c>
      <c r="V29" s="15">
        <f t="shared" si="7"/>
        <v>126.58</v>
      </c>
      <c r="W29" s="14">
        <f>818.29+0.38</f>
        <v>818.67</v>
      </c>
      <c r="X29" s="14">
        <f t="shared" si="18"/>
        <v>1546.505</v>
      </c>
      <c r="Y29" s="14">
        <f t="shared" si="9"/>
        <v>5657.995</v>
      </c>
      <c r="Z29" s="2"/>
    </row>
    <row r="30" ht="15.75" customHeight="1">
      <c r="A30" s="8" t="s">
        <v>107</v>
      </c>
      <c r="B30" s="11" t="s">
        <v>108</v>
      </c>
      <c r="C30" s="12">
        <v>5.0</v>
      </c>
      <c r="D30" s="10">
        <v>40.0</v>
      </c>
      <c r="E30" s="10" t="s">
        <v>30</v>
      </c>
      <c r="F30" s="9" t="s">
        <v>35</v>
      </c>
      <c r="G30" s="11" t="s">
        <v>109</v>
      </c>
      <c r="H30" s="12">
        <v>15.0</v>
      </c>
      <c r="I30" s="13">
        <v>12197.0</v>
      </c>
      <c r="J30" s="13">
        <f t="shared" si="1"/>
        <v>6098.5</v>
      </c>
      <c r="K30" s="14">
        <f>815/2</f>
        <v>407.5</v>
      </c>
      <c r="L30" s="16">
        <f>716/2</f>
        <v>358</v>
      </c>
      <c r="M30" s="14"/>
      <c r="N30" s="14"/>
      <c r="O30" s="14"/>
      <c r="P30" s="14">
        <f t="shared" si="2"/>
        <v>6864</v>
      </c>
      <c r="Q30" s="14">
        <f t="shared" si="3"/>
        <v>701.3275</v>
      </c>
      <c r="R30" s="15"/>
      <c r="S30" s="15">
        <f t="shared" si="4"/>
        <v>1067.2375</v>
      </c>
      <c r="T30" s="15">
        <f t="shared" si="5"/>
        <v>182.955</v>
      </c>
      <c r="U30" s="15">
        <f t="shared" si="6"/>
        <v>1951.52</v>
      </c>
      <c r="V30" s="15">
        <f t="shared" si="7"/>
        <v>121.97</v>
      </c>
      <c r="W30" s="14">
        <f>745.58+0.09</f>
        <v>745.67</v>
      </c>
      <c r="X30" s="14">
        <f t="shared" si="18"/>
        <v>1446.9975</v>
      </c>
      <c r="Y30" s="14">
        <f t="shared" si="9"/>
        <v>5417.0025</v>
      </c>
      <c r="Z30" s="2"/>
    </row>
    <row r="31" ht="15.75" customHeight="1">
      <c r="A31" s="8" t="s">
        <v>110</v>
      </c>
      <c r="B31" s="11" t="s">
        <v>111</v>
      </c>
      <c r="C31" s="12">
        <v>15.0</v>
      </c>
      <c r="D31" s="10">
        <v>40.0</v>
      </c>
      <c r="E31" s="10" t="s">
        <v>30</v>
      </c>
      <c r="F31" s="9" t="s">
        <v>35</v>
      </c>
      <c r="G31" s="11" t="s">
        <v>112</v>
      </c>
      <c r="H31" s="12">
        <v>15.0</v>
      </c>
      <c r="I31" s="13">
        <v>20272.0</v>
      </c>
      <c r="J31" s="13">
        <f t="shared" si="1"/>
        <v>10136</v>
      </c>
      <c r="K31" s="14">
        <f>1206/2</f>
        <v>603</v>
      </c>
      <c r="L31" s="16">
        <f>975/2</f>
        <v>487.5</v>
      </c>
      <c r="M31" s="14"/>
      <c r="N31" s="14"/>
      <c r="O31" s="14"/>
      <c r="P31" s="14">
        <f t="shared" si="2"/>
        <v>11226.5</v>
      </c>
      <c r="Q31" s="14">
        <f t="shared" si="3"/>
        <v>1165.64</v>
      </c>
      <c r="R31" s="15"/>
      <c r="S31" s="15">
        <f t="shared" si="4"/>
        <v>1773.8</v>
      </c>
      <c r="T31" s="15">
        <f t="shared" si="5"/>
        <v>304.08</v>
      </c>
      <c r="U31" s="15">
        <f t="shared" si="6"/>
        <v>3243.52</v>
      </c>
      <c r="V31" s="15">
        <f t="shared" si="7"/>
        <v>202.72</v>
      </c>
      <c r="W31" s="14">
        <f>1677.39+0.47</f>
        <v>1677.86</v>
      </c>
      <c r="X31" s="14">
        <f t="shared" si="18"/>
        <v>2843.5</v>
      </c>
      <c r="Y31" s="14">
        <f t="shared" si="9"/>
        <v>8383</v>
      </c>
      <c r="Z31" s="2"/>
    </row>
    <row r="32" ht="15.75" customHeight="1">
      <c r="A32" s="8" t="s">
        <v>113</v>
      </c>
      <c r="B32" s="11" t="s">
        <v>114</v>
      </c>
      <c r="C32" s="12">
        <v>11.0</v>
      </c>
      <c r="D32" s="10">
        <v>40.0</v>
      </c>
      <c r="E32" s="10" t="s">
        <v>30</v>
      </c>
      <c r="F32" s="9" t="s">
        <v>35</v>
      </c>
      <c r="G32" s="11" t="s">
        <v>115</v>
      </c>
      <c r="H32" s="12">
        <v>15.0</v>
      </c>
      <c r="I32" s="13">
        <v>15333.0</v>
      </c>
      <c r="J32" s="13">
        <f t="shared" si="1"/>
        <v>7666.5</v>
      </c>
      <c r="K32" s="14">
        <f>1093/2</f>
        <v>546.5</v>
      </c>
      <c r="L32" s="16">
        <f>899/2</f>
        <v>449.5</v>
      </c>
      <c r="M32" s="14"/>
      <c r="N32" s="14"/>
      <c r="O32" s="14"/>
      <c r="P32" s="14">
        <f t="shared" si="2"/>
        <v>8662.5</v>
      </c>
      <c r="Q32" s="14">
        <f t="shared" si="3"/>
        <v>881.6475</v>
      </c>
      <c r="R32" s="15"/>
      <c r="S32" s="15">
        <f t="shared" si="4"/>
        <v>1341.6375</v>
      </c>
      <c r="T32" s="15">
        <f t="shared" si="5"/>
        <v>229.995</v>
      </c>
      <c r="U32" s="15">
        <f t="shared" si="6"/>
        <v>2453.28</v>
      </c>
      <c r="V32" s="15">
        <f t="shared" si="7"/>
        <v>153.33</v>
      </c>
      <c r="W32" s="14">
        <f>1129.73+0.12</f>
        <v>1129.85</v>
      </c>
      <c r="X32" s="14">
        <f t="shared" si="18"/>
        <v>2011.4975</v>
      </c>
      <c r="Y32" s="14">
        <f t="shared" si="9"/>
        <v>6651.0025</v>
      </c>
      <c r="Z32" s="2"/>
    </row>
    <row r="33" ht="15.75" customHeight="1">
      <c r="A33" s="17" t="s">
        <v>116</v>
      </c>
      <c r="B33" s="18" t="s">
        <v>117</v>
      </c>
      <c r="C33" s="19">
        <v>6.0</v>
      </c>
      <c r="D33" s="20">
        <v>40.0</v>
      </c>
      <c r="E33" s="10" t="s">
        <v>30</v>
      </c>
      <c r="F33" s="9" t="s">
        <v>68</v>
      </c>
      <c r="G33" s="18" t="s">
        <v>118</v>
      </c>
      <c r="H33" s="19">
        <v>15.0</v>
      </c>
      <c r="I33" s="21">
        <v>12658.0</v>
      </c>
      <c r="J33" s="21">
        <f t="shared" si="1"/>
        <v>6329</v>
      </c>
      <c r="K33" s="22">
        <f>915/2</f>
        <v>457.5</v>
      </c>
      <c r="L33" s="23">
        <f>836/2</f>
        <v>418</v>
      </c>
      <c r="M33" s="22"/>
      <c r="N33" s="22"/>
      <c r="O33" s="22"/>
      <c r="P33" s="22">
        <f>J33+K33+L33+M33+N33+O33</f>
        <v>7204.5</v>
      </c>
      <c r="Q33" s="22">
        <f t="shared" si="3"/>
        <v>727.835</v>
      </c>
      <c r="R33" s="24"/>
      <c r="S33" s="24">
        <f t="shared" si="4"/>
        <v>1107.575</v>
      </c>
      <c r="T33" s="24">
        <f t="shared" si="5"/>
        <v>189.87</v>
      </c>
      <c r="U33" s="24">
        <f t="shared" si="6"/>
        <v>2025.28</v>
      </c>
      <c r="V33" s="24">
        <f t="shared" si="7"/>
        <v>126.58</v>
      </c>
      <c r="W33" s="22">
        <f>818.29+0.38</f>
        <v>818.67</v>
      </c>
      <c r="X33" s="14">
        <f t="shared" si="18"/>
        <v>1546.505</v>
      </c>
      <c r="Y33" s="22">
        <f t="shared" si="9"/>
        <v>5657.995</v>
      </c>
      <c r="Z33" s="2"/>
    </row>
    <row r="34" ht="15.75" customHeight="1">
      <c r="A34" s="8" t="s">
        <v>119</v>
      </c>
      <c r="B34" s="11" t="s">
        <v>120</v>
      </c>
      <c r="C34" s="12">
        <v>9.0</v>
      </c>
      <c r="D34" s="10">
        <v>40.0</v>
      </c>
      <c r="E34" s="10" t="s">
        <v>30</v>
      </c>
      <c r="F34" s="11" t="s">
        <v>31</v>
      </c>
      <c r="G34" s="11" t="s">
        <v>121</v>
      </c>
      <c r="H34" s="12">
        <v>5.0</v>
      </c>
      <c r="I34" s="13">
        <v>14287.0</v>
      </c>
      <c r="J34" s="13">
        <f t="shared" si="1"/>
        <v>2381.166667</v>
      </c>
      <c r="K34" s="14">
        <f>957/30*H34</f>
        <v>159.5</v>
      </c>
      <c r="L34" s="16">
        <f>881/30*H34</f>
        <v>146.8333333</v>
      </c>
      <c r="M34" s="14"/>
      <c r="N34" s="14"/>
      <c r="O34" s="14"/>
      <c r="P34" s="14">
        <f t="shared" ref="P34:P45" si="19">J34+K34+L34</f>
        <v>2687.5</v>
      </c>
      <c r="Q34" s="14">
        <f t="shared" si="3"/>
        <v>273.8341667</v>
      </c>
      <c r="R34" s="15"/>
      <c r="S34" s="15">
        <f t="shared" si="4"/>
        <v>416.7041667</v>
      </c>
      <c r="T34" s="15">
        <f t="shared" si="5"/>
        <v>71.435</v>
      </c>
      <c r="U34" s="15">
        <f t="shared" si="6"/>
        <v>761.9733333</v>
      </c>
      <c r="V34" s="15">
        <f t="shared" si="7"/>
        <v>47.62333333</v>
      </c>
      <c r="W34" s="14">
        <v>10.67</v>
      </c>
      <c r="X34" s="14">
        <f t="shared" si="18"/>
        <v>284.5041667</v>
      </c>
      <c r="Y34" s="14">
        <f t="shared" si="9"/>
        <v>2402.995833</v>
      </c>
      <c r="Z34" s="2"/>
    </row>
    <row r="35" ht="15.75" customHeight="1">
      <c r="A35" s="8" t="s">
        <v>122</v>
      </c>
      <c r="B35" s="11" t="s">
        <v>123</v>
      </c>
      <c r="C35" s="12">
        <v>16.0</v>
      </c>
      <c r="D35" s="10">
        <v>40.0</v>
      </c>
      <c r="E35" s="10" t="s">
        <v>30</v>
      </c>
      <c r="F35" s="9" t="s">
        <v>68</v>
      </c>
      <c r="G35" s="11" t="s">
        <v>124</v>
      </c>
      <c r="H35" s="12">
        <v>15.0</v>
      </c>
      <c r="I35" s="13">
        <v>22832.0</v>
      </c>
      <c r="J35" s="13">
        <f t="shared" si="1"/>
        <v>11416</v>
      </c>
      <c r="K35" s="13">
        <f>1247/2</f>
        <v>623.5</v>
      </c>
      <c r="L35" s="16">
        <f>999/2</f>
        <v>499.5</v>
      </c>
      <c r="M35" s="14"/>
      <c r="N35" s="14"/>
      <c r="O35" s="14"/>
      <c r="P35" s="14">
        <f t="shared" si="19"/>
        <v>12539</v>
      </c>
      <c r="Q35" s="14">
        <f t="shared" si="3"/>
        <v>1312.84</v>
      </c>
      <c r="R35" s="15"/>
      <c r="S35" s="15">
        <f t="shared" si="4"/>
        <v>1997.8</v>
      </c>
      <c r="T35" s="15">
        <f t="shared" si="5"/>
        <v>342.48</v>
      </c>
      <c r="U35" s="15">
        <f t="shared" si="6"/>
        <v>3653.12</v>
      </c>
      <c r="V35" s="15">
        <f t="shared" si="7"/>
        <v>228.32</v>
      </c>
      <c r="W35" s="14">
        <f>1957.76+0.4</f>
        <v>1958.16</v>
      </c>
      <c r="X35" s="14">
        <f t="shared" si="18"/>
        <v>3271</v>
      </c>
      <c r="Y35" s="14">
        <f t="shared" si="9"/>
        <v>9268</v>
      </c>
      <c r="Z35" s="2"/>
    </row>
    <row r="36" ht="15.75" customHeight="1">
      <c r="A36" s="8" t="s">
        <v>125</v>
      </c>
      <c r="B36" s="11" t="s">
        <v>126</v>
      </c>
      <c r="C36" s="12">
        <v>11.0</v>
      </c>
      <c r="D36" s="10">
        <v>40.0</v>
      </c>
      <c r="E36" s="10" t="s">
        <v>30</v>
      </c>
      <c r="F36" s="9" t="s">
        <v>52</v>
      </c>
      <c r="G36" s="11" t="s">
        <v>127</v>
      </c>
      <c r="H36" s="12">
        <v>15.0</v>
      </c>
      <c r="I36" s="13">
        <v>15333.0</v>
      </c>
      <c r="J36" s="13">
        <f t="shared" si="1"/>
        <v>7666.5</v>
      </c>
      <c r="K36" s="13">
        <f>1093/2</f>
        <v>546.5</v>
      </c>
      <c r="L36" s="13">
        <f>899/2</f>
        <v>449.5</v>
      </c>
      <c r="M36" s="14"/>
      <c r="N36" s="14"/>
      <c r="O36" s="14"/>
      <c r="P36" s="14">
        <f t="shared" si="19"/>
        <v>8662.5</v>
      </c>
      <c r="Q36" s="14">
        <f t="shared" si="3"/>
        <v>881.6475</v>
      </c>
      <c r="R36" s="15"/>
      <c r="S36" s="15">
        <f t="shared" si="4"/>
        <v>1341.6375</v>
      </c>
      <c r="T36" s="15">
        <f t="shared" si="5"/>
        <v>229.995</v>
      </c>
      <c r="U36" s="15">
        <f t="shared" si="6"/>
        <v>2453.28</v>
      </c>
      <c r="V36" s="15">
        <f t="shared" si="7"/>
        <v>153.33</v>
      </c>
      <c r="W36" s="14">
        <f>1129.73+0.12</f>
        <v>1129.85</v>
      </c>
      <c r="X36" s="14">
        <f t="shared" si="18"/>
        <v>2011.4975</v>
      </c>
      <c r="Y36" s="14">
        <f t="shared" si="9"/>
        <v>6651.0025</v>
      </c>
      <c r="Z36" s="2"/>
    </row>
    <row r="37" ht="15.75" customHeight="1">
      <c r="A37" s="8" t="s">
        <v>128</v>
      </c>
      <c r="B37" s="11" t="s">
        <v>129</v>
      </c>
      <c r="C37" s="12">
        <v>15.0</v>
      </c>
      <c r="D37" s="10">
        <v>40.0</v>
      </c>
      <c r="E37" s="10" t="s">
        <v>30</v>
      </c>
      <c r="F37" s="9" t="s">
        <v>52</v>
      </c>
      <c r="G37" s="11" t="s">
        <v>130</v>
      </c>
      <c r="H37" s="12">
        <v>15.0</v>
      </c>
      <c r="I37" s="13">
        <v>20272.0</v>
      </c>
      <c r="J37" s="13">
        <f t="shared" si="1"/>
        <v>10136</v>
      </c>
      <c r="K37" s="13">
        <f>1206/2</f>
        <v>603</v>
      </c>
      <c r="L37" s="13">
        <f>975/2</f>
        <v>487.5</v>
      </c>
      <c r="M37" s="14"/>
      <c r="N37" s="14"/>
      <c r="O37" s="14"/>
      <c r="P37" s="14">
        <f t="shared" si="19"/>
        <v>11226.5</v>
      </c>
      <c r="Q37" s="14">
        <f t="shared" si="3"/>
        <v>1165.64</v>
      </c>
      <c r="R37" s="15">
        <v>1448.0</v>
      </c>
      <c r="S37" s="15">
        <f t="shared" si="4"/>
        <v>1773.8</v>
      </c>
      <c r="T37" s="15">
        <f t="shared" si="5"/>
        <v>304.08</v>
      </c>
      <c r="U37" s="15">
        <f t="shared" si="6"/>
        <v>4691.52</v>
      </c>
      <c r="V37" s="15">
        <f t="shared" si="7"/>
        <v>202.72</v>
      </c>
      <c r="W37" s="14">
        <f>1677.39+0.47</f>
        <v>1677.86</v>
      </c>
      <c r="X37" s="14">
        <f>+Q37+W37</f>
        <v>2843.5</v>
      </c>
      <c r="Y37" s="14">
        <f t="shared" si="9"/>
        <v>8383</v>
      </c>
      <c r="Z37" s="2"/>
    </row>
    <row r="38" ht="15.75" customHeight="1">
      <c r="A38" s="8" t="s">
        <v>131</v>
      </c>
      <c r="B38" s="11" t="s">
        <v>132</v>
      </c>
      <c r="C38" s="12">
        <v>6.0</v>
      </c>
      <c r="D38" s="10">
        <v>40.0</v>
      </c>
      <c r="E38" s="10" t="s">
        <v>30</v>
      </c>
      <c r="F38" s="9" t="s">
        <v>52</v>
      </c>
      <c r="G38" s="11" t="s">
        <v>133</v>
      </c>
      <c r="H38" s="12">
        <v>15.0</v>
      </c>
      <c r="I38" s="13">
        <v>12658.0</v>
      </c>
      <c r="J38" s="13">
        <f t="shared" si="1"/>
        <v>6329</v>
      </c>
      <c r="K38" s="13">
        <f>915/2</f>
        <v>457.5</v>
      </c>
      <c r="L38" s="13">
        <f>836/2</f>
        <v>418</v>
      </c>
      <c r="M38" s="14"/>
      <c r="N38" s="14"/>
      <c r="O38" s="14"/>
      <c r="P38" s="14">
        <f t="shared" si="19"/>
        <v>7204.5</v>
      </c>
      <c r="Q38" s="14">
        <f t="shared" si="3"/>
        <v>727.835</v>
      </c>
      <c r="R38" s="15"/>
      <c r="S38" s="15">
        <f t="shared" si="4"/>
        <v>1107.575</v>
      </c>
      <c r="T38" s="15">
        <f t="shared" si="5"/>
        <v>189.87</v>
      </c>
      <c r="U38" s="15">
        <f t="shared" si="6"/>
        <v>2025.28</v>
      </c>
      <c r="V38" s="15">
        <f t="shared" si="7"/>
        <v>126.58</v>
      </c>
      <c r="W38" s="14">
        <f>818.29+0.38</f>
        <v>818.67</v>
      </c>
      <c r="X38" s="14">
        <f t="shared" ref="X38:X50" si="20">+Q38+R38+W38</f>
        <v>1546.505</v>
      </c>
      <c r="Y38" s="14">
        <f t="shared" si="9"/>
        <v>5657.995</v>
      </c>
      <c r="Z38" s="2"/>
    </row>
    <row r="39" ht="15.75" customHeight="1">
      <c r="A39" s="8" t="s">
        <v>134</v>
      </c>
      <c r="B39" s="11" t="s">
        <v>135</v>
      </c>
      <c r="C39" s="12">
        <v>16.0</v>
      </c>
      <c r="D39" s="10">
        <v>40.0</v>
      </c>
      <c r="E39" s="10" t="s">
        <v>30</v>
      </c>
      <c r="F39" s="9" t="s">
        <v>42</v>
      </c>
      <c r="G39" s="11" t="s">
        <v>136</v>
      </c>
      <c r="H39" s="12">
        <v>15.0</v>
      </c>
      <c r="I39" s="13">
        <v>22832.0</v>
      </c>
      <c r="J39" s="13">
        <f t="shared" si="1"/>
        <v>11416</v>
      </c>
      <c r="K39" s="13">
        <f>1247/2</f>
        <v>623.5</v>
      </c>
      <c r="L39" s="16">
        <f>999/2</f>
        <v>499.5</v>
      </c>
      <c r="M39" s="14"/>
      <c r="N39" s="14"/>
      <c r="O39" s="14"/>
      <c r="P39" s="14">
        <f t="shared" si="19"/>
        <v>12539</v>
      </c>
      <c r="Q39" s="14">
        <f t="shared" si="3"/>
        <v>1312.84</v>
      </c>
      <c r="R39" s="15"/>
      <c r="S39" s="15">
        <f t="shared" si="4"/>
        <v>1997.8</v>
      </c>
      <c r="T39" s="15">
        <f t="shared" si="5"/>
        <v>342.48</v>
      </c>
      <c r="U39" s="15">
        <f t="shared" si="6"/>
        <v>3653.12</v>
      </c>
      <c r="V39" s="15">
        <f t="shared" si="7"/>
        <v>228.32</v>
      </c>
      <c r="W39" s="14">
        <f>1957.76+0.4</f>
        <v>1958.16</v>
      </c>
      <c r="X39" s="14">
        <f t="shared" si="20"/>
        <v>3271</v>
      </c>
      <c r="Y39" s="14">
        <f t="shared" si="9"/>
        <v>9268</v>
      </c>
      <c r="Z39" s="2"/>
    </row>
    <row r="40" ht="15.75" customHeight="1">
      <c r="A40" s="8" t="s">
        <v>137</v>
      </c>
      <c r="B40" s="11" t="s">
        <v>138</v>
      </c>
      <c r="C40" s="12">
        <v>5.0</v>
      </c>
      <c r="D40" s="10">
        <v>40.0</v>
      </c>
      <c r="E40" s="10" t="s">
        <v>30</v>
      </c>
      <c r="F40" s="9" t="s">
        <v>42</v>
      </c>
      <c r="G40" s="11" t="s">
        <v>109</v>
      </c>
      <c r="H40" s="12">
        <v>15.0</v>
      </c>
      <c r="I40" s="13">
        <v>12197.0</v>
      </c>
      <c r="J40" s="13">
        <f t="shared" si="1"/>
        <v>6098.5</v>
      </c>
      <c r="K40" s="13">
        <f>815/2</f>
        <v>407.5</v>
      </c>
      <c r="L40" s="13">
        <f>716/2</f>
        <v>358</v>
      </c>
      <c r="M40" s="14"/>
      <c r="N40" s="14"/>
      <c r="O40" s="14"/>
      <c r="P40" s="14">
        <f t="shared" si="19"/>
        <v>6864</v>
      </c>
      <c r="Q40" s="14">
        <f t="shared" si="3"/>
        <v>701.3275</v>
      </c>
      <c r="R40" s="15"/>
      <c r="S40" s="15">
        <f t="shared" si="4"/>
        <v>1067.2375</v>
      </c>
      <c r="T40" s="15">
        <f t="shared" si="5"/>
        <v>182.955</v>
      </c>
      <c r="U40" s="15">
        <f t="shared" si="6"/>
        <v>1951.52</v>
      </c>
      <c r="V40" s="15">
        <f t="shared" si="7"/>
        <v>121.97</v>
      </c>
      <c r="W40" s="14">
        <f>745.58+0.09</f>
        <v>745.67</v>
      </c>
      <c r="X40" s="14">
        <f t="shared" si="20"/>
        <v>1446.9975</v>
      </c>
      <c r="Y40" s="14">
        <f t="shared" si="9"/>
        <v>5417.0025</v>
      </c>
      <c r="Z40" s="2"/>
    </row>
    <row r="41" ht="15.75" customHeight="1">
      <c r="A41" s="8" t="s">
        <v>139</v>
      </c>
      <c r="B41" s="11" t="s">
        <v>140</v>
      </c>
      <c r="C41" s="12">
        <v>1.0</v>
      </c>
      <c r="D41" s="10">
        <v>40.0</v>
      </c>
      <c r="E41" s="10" t="s">
        <v>30</v>
      </c>
      <c r="F41" s="9" t="s">
        <v>68</v>
      </c>
      <c r="G41" s="11" t="s">
        <v>141</v>
      </c>
      <c r="H41" s="12">
        <v>15.0</v>
      </c>
      <c r="I41" s="13">
        <v>10907.0</v>
      </c>
      <c r="J41" s="13">
        <f t="shared" si="1"/>
        <v>5453.5</v>
      </c>
      <c r="K41" s="14">
        <f t="shared" ref="K41:K44" si="21">717/2</f>
        <v>358.5</v>
      </c>
      <c r="L41" s="16">
        <f t="shared" ref="L41:L44" si="22">667/2</f>
        <v>333.5</v>
      </c>
      <c r="M41" s="14"/>
      <c r="N41" s="14"/>
      <c r="O41" s="14"/>
      <c r="P41" s="14">
        <f t="shared" si="19"/>
        <v>6145.5</v>
      </c>
      <c r="Q41" s="14">
        <f t="shared" si="3"/>
        <v>627.1525</v>
      </c>
      <c r="R41" s="15"/>
      <c r="S41" s="15">
        <f t="shared" si="4"/>
        <v>954.3625</v>
      </c>
      <c r="T41" s="15">
        <f t="shared" si="5"/>
        <v>163.605</v>
      </c>
      <c r="U41" s="15">
        <f t="shared" si="6"/>
        <v>1745.12</v>
      </c>
      <c r="V41" s="15">
        <f t="shared" si="7"/>
        <v>109.07</v>
      </c>
      <c r="W41" s="14">
        <v>610.35</v>
      </c>
      <c r="X41" s="14">
        <f t="shared" si="20"/>
        <v>1237.5025</v>
      </c>
      <c r="Y41" s="14">
        <f t="shared" si="9"/>
        <v>4907.9975</v>
      </c>
      <c r="Z41" s="2"/>
    </row>
    <row r="42" ht="15.75" customHeight="1">
      <c r="A42" s="8" t="s">
        <v>142</v>
      </c>
      <c r="B42" s="11" t="s">
        <v>143</v>
      </c>
      <c r="C42" s="12">
        <v>1.0</v>
      </c>
      <c r="D42" s="10">
        <v>40.0</v>
      </c>
      <c r="E42" s="10" t="s">
        <v>30</v>
      </c>
      <c r="F42" s="9" t="s">
        <v>68</v>
      </c>
      <c r="G42" s="11" t="s">
        <v>141</v>
      </c>
      <c r="H42" s="12">
        <v>15.0</v>
      </c>
      <c r="I42" s="13">
        <v>10907.0</v>
      </c>
      <c r="J42" s="13">
        <f t="shared" si="1"/>
        <v>5453.5</v>
      </c>
      <c r="K42" s="14">
        <f t="shared" si="21"/>
        <v>358.5</v>
      </c>
      <c r="L42" s="16">
        <f t="shared" si="22"/>
        <v>333.5</v>
      </c>
      <c r="M42" s="14"/>
      <c r="N42" s="14"/>
      <c r="O42" s="14"/>
      <c r="P42" s="14">
        <f t="shared" si="19"/>
        <v>6145.5</v>
      </c>
      <c r="Q42" s="14">
        <f t="shared" si="3"/>
        <v>627.1525</v>
      </c>
      <c r="R42" s="15"/>
      <c r="S42" s="15">
        <f t="shared" si="4"/>
        <v>954.3625</v>
      </c>
      <c r="T42" s="15">
        <f t="shared" si="5"/>
        <v>163.605</v>
      </c>
      <c r="U42" s="15">
        <f t="shared" si="6"/>
        <v>1745.12</v>
      </c>
      <c r="V42" s="15">
        <f t="shared" si="7"/>
        <v>109.07</v>
      </c>
      <c r="W42" s="14">
        <v>610.35</v>
      </c>
      <c r="X42" s="14">
        <f t="shared" si="20"/>
        <v>1237.5025</v>
      </c>
      <c r="Y42" s="14">
        <f t="shared" si="9"/>
        <v>4907.9975</v>
      </c>
      <c r="Z42" s="2"/>
    </row>
    <row r="43" ht="15.75" customHeight="1">
      <c r="A43" s="8" t="s">
        <v>144</v>
      </c>
      <c r="B43" s="11" t="s">
        <v>145</v>
      </c>
      <c r="C43" s="12">
        <v>1.0</v>
      </c>
      <c r="D43" s="10">
        <v>40.0</v>
      </c>
      <c r="E43" s="10" t="s">
        <v>30</v>
      </c>
      <c r="F43" s="9" t="s">
        <v>68</v>
      </c>
      <c r="G43" s="11" t="s">
        <v>141</v>
      </c>
      <c r="H43" s="12">
        <v>15.0</v>
      </c>
      <c r="I43" s="13">
        <v>10907.0</v>
      </c>
      <c r="J43" s="13">
        <f t="shared" si="1"/>
        <v>5453.5</v>
      </c>
      <c r="K43" s="14">
        <f t="shared" si="21"/>
        <v>358.5</v>
      </c>
      <c r="L43" s="16">
        <f t="shared" si="22"/>
        <v>333.5</v>
      </c>
      <c r="M43" s="14"/>
      <c r="N43" s="14"/>
      <c r="O43" s="14"/>
      <c r="P43" s="14">
        <f t="shared" si="19"/>
        <v>6145.5</v>
      </c>
      <c r="Q43" s="14">
        <f t="shared" si="3"/>
        <v>627.1525</v>
      </c>
      <c r="R43" s="15"/>
      <c r="S43" s="15">
        <f t="shared" si="4"/>
        <v>954.3625</v>
      </c>
      <c r="T43" s="15">
        <f t="shared" si="5"/>
        <v>163.605</v>
      </c>
      <c r="U43" s="15">
        <f t="shared" si="6"/>
        <v>1745.12</v>
      </c>
      <c r="V43" s="15">
        <f t="shared" si="7"/>
        <v>109.07</v>
      </c>
      <c r="W43" s="14">
        <v>610.35</v>
      </c>
      <c r="X43" s="14">
        <f t="shared" si="20"/>
        <v>1237.5025</v>
      </c>
      <c r="Y43" s="14">
        <f t="shared" si="9"/>
        <v>4907.9975</v>
      </c>
      <c r="Z43" s="2"/>
    </row>
    <row r="44" ht="15.75" customHeight="1">
      <c r="A44" s="8" t="s">
        <v>146</v>
      </c>
      <c r="B44" s="11" t="s">
        <v>147</v>
      </c>
      <c r="C44" s="12">
        <v>1.0</v>
      </c>
      <c r="D44" s="10">
        <v>40.0</v>
      </c>
      <c r="E44" s="10" t="s">
        <v>30</v>
      </c>
      <c r="F44" s="9" t="s">
        <v>68</v>
      </c>
      <c r="G44" s="11" t="s">
        <v>141</v>
      </c>
      <c r="H44" s="12">
        <v>15.0</v>
      </c>
      <c r="I44" s="13">
        <v>10907.0</v>
      </c>
      <c r="J44" s="13">
        <f t="shared" si="1"/>
        <v>5453.5</v>
      </c>
      <c r="K44" s="14">
        <f t="shared" si="21"/>
        <v>358.5</v>
      </c>
      <c r="L44" s="16">
        <f t="shared" si="22"/>
        <v>333.5</v>
      </c>
      <c r="M44" s="14"/>
      <c r="N44" s="14"/>
      <c r="O44" s="14"/>
      <c r="P44" s="14">
        <f t="shared" si="19"/>
        <v>6145.5</v>
      </c>
      <c r="Q44" s="14">
        <f t="shared" si="3"/>
        <v>627.1525</v>
      </c>
      <c r="R44" s="15"/>
      <c r="S44" s="15">
        <f t="shared" si="4"/>
        <v>954.3625</v>
      </c>
      <c r="T44" s="15">
        <f t="shared" si="5"/>
        <v>163.605</v>
      </c>
      <c r="U44" s="15">
        <f t="shared" si="6"/>
        <v>1745.12</v>
      </c>
      <c r="V44" s="15">
        <f t="shared" si="7"/>
        <v>109.07</v>
      </c>
      <c r="W44" s="14">
        <v>610.35</v>
      </c>
      <c r="X44" s="14">
        <f t="shared" si="20"/>
        <v>1237.5025</v>
      </c>
      <c r="Y44" s="14">
        <f t="shared" si="9"/>
        <v>4907.9975</v>
      </c>
      <c r="Z44" s="2"/>
    </row>
    <row r="45" ht="15.75" customHeight="1">
      <c r="A45" s="8" t="s">
        <v>148</v>
      </c>
      <c r="B45" s="11" t="s">
        <v>149</v>
      </c>
      <c r="C45" s="12">
        <v>16.0</v>
      </c>
      <c r="D45" s="10">
        <v>40.0</v>
      </c>
      <c r="E45" s="10" t="s">
        <v>30</v>
      </c>
      <c r="F45" s="9" t="s">
        <v>42</v>
      </c>
      <c r="G45" s="11" t="s">
        <v>150</v>
      </c>
      <c r="H45" s="12">
        <v>15.0</v>
      </c>
      <c r="I45" s="13">
        <v>22832.0</v>
      </c>
      <c r="J45" s="13">
        <f t="shared" si="1"/>
        <v>11416</v>
      </c>
      <c r="K45" s="13">
        <f>1247/2</f>
        <v>623.5</v>
      </c>
      <c r="L45" s="16">
        <f>999/2</f>
        <v>499.5</v>
      </c>
      <c r="M45" s="14"/>
      <c r="N45" s="14"/>
      <c r="O45" s="14"/>
      <c r="P45" s="14">
        <f t="shared" si="19"/>
        <v>12539</v>
      </c>
      <c r="Q45" s="14">
        <f t="shared" si="3"/>
        <v>1312.84</v>
      </c>
      <c r="R45" s="15"/>
      <c r="S45" s="15">
        <f t="shared" si="4"/>
        <v>1997.8</v>
      </c>
      <c r="T45" s="15">
        <f t="shared" si="5"/>
        <v>342.48</v>
      </c>
      <c r="U45" s="15">
        <f t="shared" si="6"/>
        <v>3653.12</v>
      </c>
      <c r="V45" s="15">
        <f t="shared" si="7"/>
        <v>228.32</v>
      </c>
      <c r="W45" s="14">
        <f>1957.76+0.4</f>
        <v>1958.16</v>
      </c>
      <c r="X45" s="14">
        <f t="shared" si="20"/>
        <v>3271</v>
      </c>
      <c r="Y45" s="14">
        <f t="shared" si="9"/>
        <v>9268</v>
      </c>
      <c r="Z45" s="2"/>
    </row>
    <row r="46" ht="15.75" customHeight="1">
      <c r="A46" s="8" t="s">
        <v>151</v>
      </c>
      <c r="B46" s="11" t="s">
        <v>152</v>
      </c>
      <c r="C46" s="12">
        <v>3.0</v>
      </c>
      <c r="D46" s="10">
        <v>40.0</v>
      </c>
      <c r="E46" s="10" t="s">
        <v>30</v>
      </c>
      <c r="F46" s="9" t="s">
        <v>68</v>
      </c>
      <c r="G46" s="11" t="s">
        <v>153</v>
      </c>
      <c r="H46" s="12">
        <v>15.0</v>
      </c>
      <c r="I46" s="13">
        <v>11669.0</v>
      </c>
      <c r="J46" s="13">
        <f t="shared" si="1"/>
        <v>5834.5</v>
      </c>
      <c r="K46" s="14">
        <f>788/2</f>
        <v>394</v>
      </c>
      <c r="L46" s="16">
        <f>688/2</f>
        <v>344</v>
      </c>
      <c r="M46" s="14">
        <v>1579.22</v>
      </c>
      <c r="N46" s="14">
        <v>392.86</v>
      </c>
      <c r="O46" s="14">
        <v>3944.16</v>
      </c>
      <c r="P46" s="14">
        <f>J46+K46+L46+M46+N46+O46</f>
        <v>12488.74</v>
      </c>
      <c r="Q46" s="14">
        <f t="shared" si="3"/>
        <v>670.9675</v>
      </c>
      <c r="R46" s="15"/>
      <c r="S46" s="15">
        <f t="shared" si="4"/>
        <v>1021.0375</v>
      </c>
      <c r="T46" s="15">
        <f t="shared" si="5"/>
        <v>175.035</v>
      </c>
      <c r="U46" s="15">
        <f t="shared" si="6"/>
        <v>1867.04</v>
      </c>
      <c r="V46" s="15">
        <f t="shared" si="7"/>
        <v>116.69</v>
      </c>
      <c r="W46" s="14">
        <v>1245.77</v>
      </c>
      <c r="X46" s="14">
        <f t="shared" si="20"/>
        <v>1916.7375</v>
      </c>
      <c r="Y46" s="14">
        <f t="shared" si="9"/>
        <v>10572.0025</v>
      </c>
      <c r="Z46" s="2"/>
    </row>
    <row r="47" ht="15.75" customHeight="1">
      <c r="A47" s="8" t="s">
        <v>154</v>
      </c>
      <c r="B47" s="11" t="s">
        <v>155</v>
      </c>
      <c r="C47" s="19">
        <v>1.0</v>
      </c>
      <c r="D47" s="10">
        <v>40.0</v>
      </c>
      <c r="E47" s="10" t="s">
        <v>30</v>
      </c>
      <c r="F47" s="9" t="s">
        <v>68</v>
      </c>
      <c r="G47" s="18" t="s">
        <v>156</v>
      </c>
      <c r="H47" s="12">
        <v>15.0</v>
      </c>
      <c r="I47" s="13">
        <v>10907.0</v>
      </c>
      <c r="J47" s="13">
        <f t="shared" si="1"/>
        <v>5453.5</v>
      </c>
      <c r="K47" s="14">
        <f>717/2</f>
        <v>358.5</v>
      </c>
      <c r="L47" s="16">
        <f>667/2</f>
        <v>333.5</v>
      </c>
      <c r="M47" s="14"/>
      <c r="N47" s="14"/>
      <c r="O47" s="14"/>
      <c r="P47" s="14">
        <f t="shared" ref="P47:P50" si="23">J47+K47+L47</f>
        <v>6145.5</v>
      </c>
      <c r="Q47" s="14">
        <f t="shared" si="3"/>
        <v>627.1525</v>
      </c>
      <c r="R47" s="15"/>
      <c r="S47" s="15">
        <f t="shared" si="4"/>
        <v>954.3625</v>
      </c>
      <c r="T47" s="15">
        <f t="shared" si="5"/>
        <v>163.605</v>
      </c>
      <c r="U47" s="15">
        <f t="shared" si="6"/>
        <v>1745.12</v>
      </c>
      <c r="V47" s="15">
        <f t="shared" si="7"/>
        <v>109.07</v>
      </c>
      <c r="W47" s="14">
        <v>610.35</v>
      </c>
      <c r="X47" s="14">
        <f t="shared" si="20"/>
        <v>1237.5025</v>
      </c>
      <c r="Y47" s="14">
        <f t="shared" si="9"/>
        <v>4907.9975</v>
      </c>
      <c r="Z47" s="2"/>
    </row>
    <row r="48" ht="15.75" customHeight="1">
      <c r="A48" s="8" t="s">
        <v>157</v>
      </c>
      <c r="B48" s="11" t="s">
        <v>158</v>
      </c>
      <c r="C48" s="19">
        <v>6.0</v>
      </c>
      <c r="D48" s="10">
        <v>40.0</v>
      </c>
      <c r="E48" s="10" t="s">
        <v>30</v>
      </c>
      <c r="F48" s="9" t="s">
        <v>35</v>
      </c>
      <c r="G48" s="18" t="s">
        <v>159</v>
      </c>
      <c r="H48" s="12">
        <v>15.0</v>
      </c>
      <c r="I48" s="13">
        <v>12658.0</v>
      </c>
      <c r="J48" s="13">
        <f t="shared" si="1"/>
        <v>6329</v>
      </c>
      <c r="K48" s="14">
        <f>915/2</f>
        <v>457.5</v>
      </c>
      <c r="L48" s="16">
        <f>836/2</f>
        <v>418</v>
      </c>
      <c r="M48" s="14"/>
      <c r="N48" s="14"/>
      <c r="O48" s="14"/>
      <c r="P48" s="14">
        <f t="shared" si="23"/>
        <v>7204.5</v>
      </c>
      <c r="Q48" s="14">
        <f t="shared" si="3"/>
        <v>727.835</v>
      </c>
      <c r="R48" s="15"/>
      <c r="S48" s="15">
        <f t="shared" si="4"/>
        <v>1107.575</v>
      </c>
      <c r="T48" s="15">
        <f t="shared" si="5"/>
        <v>189.87</v>
      </c>
      <c r="U48" s="15">
        <f t="shared" si="6"/>
        <v>2025.28</v>
      </c>
      <c r="V48" s="15">
        <f t="shared" si="7"/>
        <v>126.58</v>
      </c>
      <c r="W48" s="14">
        <f>818.29+0.38</f>
        <v>818.67</v>
      </c>
      <c r="X48" s="14">
        <f t="shared" si="20"/>
        <v>1546.505</v>
      </c>
      <c r="Y48" s="14">
        <f t="shared" si="9"/>
        <v>5657.995</v>
      </c>
      <c r="Z48" s="2"/>
    </row>
    <row r="49" ht="15.75" customHeight="1">
      <c r="A49" s="8" t="s">
        <v>160</v>
      </c>
      <c r="B49" s="11" t="s">
        <v>161</v>
      </c>
      <c r="C49" s="12">
        <v>7.0</v>
      </c>
      <c r="D49" s="10">
        <v>40.0</v>
      </c>
      <c r="E49" s="10" t="s">
        <v>30</v>
      </c>
      <c r="F49" s="9" t="s">
        <v>68</v>
      </c>
      <c r="G49" s="11" t="s">
        <v>162</v>
      </c>
      <c r="H49" s="12">
        <v>15.0</v>
      </c>
      <c r="I49" s="13">
        <v>13156.0</v>
      </c>
      <c r="J49" s="13">
        <f t="shared" si="1"/>
        <v>6578</v>
      </c>
      <c r="K49" s="13">
        <f>926/2</f>
        <v>463</v>
      </c>
      <c r="L49" s="13">
        <f>850/2</f>
        <v>425</v>
      </c>
      <c r="M49" s="14"/>
      <c r="N49" s="14"/>
      <c r="O49" s="14"/>
      <c r="P49" s="14">
        <f t="shared" si="23"/>
        <v>7466</v>
      </c>
      <c r="Q49" s="14">
        <f t="shared" si="3"/>
        <v>756.47</v>
      </c>
      <c r="R49" s="15"/>
      <c r="S49" s="15">
        <f t="shared" si="4"/>
        <v>1151.15</v>
      </c>
      <c r="T49" s="15">
        <f t="shared" si="5"/>
        <v>197.34</v>
      </c>
      <c r="U49" s="15">
        <f t="shared" si="6"/>
        <v>2104.96</v>
      </c>
      <c r="V49" s="15">
        <f t="shared" si="7"/>
        <v>131.56</v>
      </c>
      <c r="W49" s="14">
        <f>874.14+0.39</f>
        <v>874.53</v>
      </c>
      <c r="X49" s="14">
        <f t="shared" si="20"/>
        <v>1631</v>
      </c>
      <c r="Y49" s="14">
        <f t="shared" si="9"/>
        <v>5835</v>
      </c>
      <c r="Z49" s="2"/>
    </row>
    <row r="50" ht="15.75" customHeight="1">
      <c r="A50" s="8" t="s">
        <v>163</v>
      </c>
      <c r="B50" s="11" t="s">
        <v>164</v>
      </c>
      <c r="C50" s="12">
        <v>1.0</v>
      </c>
      <c r="D50" s="10">
        <v>40.0</v>
      </c>
      <c r="E50" s="10" t="s">
        <v>30</v>
      </c>
      <c r="F50" s="9" t="s">
        <v>68</v>
      </c>
      <c r="G50" s="11" t="s">
        <v>141</v>
      </c>
      <c r="H50" s="12">
        <v>15.0</v>
      </c>
      <c r="I50" s="13">
        <v>10907.0</v>
      </c>
      <c r="J50" s="13">
        <f t="shared" si="1"/>
        <v>5453.5</v>
      </c>
      <c r="K50" s="13">
        <f>717/2</f>
        <v>358.5</v>
      </c>
      <c r="L50" s="13">
        <f>667/2</f>
        <v>333.5</v>
      </c>
      <c r="M50" s="14"/>
      <c r="N50" s="14"/>
      <c r="O50" s="14"/>
      <c r="P50" s="14">
        <f t="shared" si="23"/>
        <v>6145.5</v>
      </c>
      <c r="Q50" s="14">
        <f t="shared" si="3"/>
        <v>627.1525</v>
      </c>
      <c r="R50" s="15"/>
      <c r="S50" s="15">
        <f t="shared" si="4"/>
        <v>954.3625</v>
      </c>
      <c r="T50" s="15">
        <f t="shared" si="5"/>
        <v>163.605</v>
      </c>
      <c r="U50" s="15">
        <f t="shared" si="6"/>
        <v>1745.12</v>
      </c>
      <c r="V50" s="15">
        <f t="shared" si="7"/>
        <v>109.07</v>
      </c>
      <c r="W50" s="14">
        <v>610.35</v>
      </c>
      <c r="X50" s="14">
        <f t="shared" si="20"/>
        <v>1237.5025</v>
      </c>
      <c r="Y50" s="14">
        <f t="shared" si="9"/>
        <v>4907.9975</v>
      </c>
      <c r="Z50" s="2"/>
    </row>
    <row r="51" ht="15.75" customHeight="1">
      <c r="A51" s="25"/>
      <c r="B51" s="25"/>
      <c r="C51" s="25"/>
      <c r="D51" s="25"/>
      <c r="E51" s="25"/>
      <c r="F51" s="25"/>
      <c r="G51" s="25"/>
      <c r="H51" s="25"/>
      <c r="I51" s="26">
        <f t="shared" ref="I51:Y51" si="24">SUM(I6:I50)</f>
        <v>936811</v>
      </c>
      <c r="J51" s="26">
        <f t="shared" si="24"/>
        <v>463643.1667</v>
      </c>
      <c r="K51" s="26">
        <f t="shared" si="24"/>
        <v>25678</v>
      </c>
      <c r="L51" s="26">
        <f t="shared" si="24"/>
        <v>20932.83333</v>
      </c>
      <c r="M51" s="26">
        <f t="shared" si="24"/>
        <v>1579.22</v>
      </c>
      <c r="N51" s="26">
        <f t="shared" si="24"/>
        <v>392.86</v>
      </c>
      <c r="O51" s="26">
        <f t="shared" si="24"/>
        <v>3944.16</v>
      </c>
      <c r="P51" s="26">
        <f t="shared" si="24"/>
        <v>516170.24</v>
      </c>
      <c r="Q51" s="26">
        <f t="shared" si="24"/>
        <v>53318.96417</v>
      </c>
      <c r="R51" s="26">
        <f t="shared" si="24"/>
        <v>5555</v>
      </c>
      <c r="S51" s="26">
        <f t="shared" si="24"/>
        <v>81137.55417</v>
      </c>
      <c r="T51" s="26">
        <f t="shared" si="24"/>
        <v>13909.295</v>
      </c>
      <c r="U51" s="26">
        <f t="shared" si="24"/>
        <v>153920.8133</v>
      </c>
      <c r="V51" s="26">
        <f t="shared" si="24"/>
        <v>9272.863333</v>
      </c>
      <c r="W51" s="26">
        <f t="shared" si="24"/>
        <v>80787.32</v>
      </c>
      <c r="X51" s="26">
        <f t="shared" si="24"/>
        <v>137470.2842</v>
      </c>
      <c r="Y51" s="26">
        <f t="shared" si="24"/>
        <v>378699.9558</v>
      </c>
      <c r="Z51" s="2"/>
    </row>
    <row r="52" ht="15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"/>
      <c r="U52" s="27"/>
      <c r="V52" s="27"/>
      <c r="W52" s="27"/>
      <c r="X52" s="27"/>
      <c r="Y52" s="28"/>
      <c r="Z52" s="2"/>
    </row>
    <row r="53" ht="15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9"/>
      <c r="Z53" s="2"/>
    </row>
    <row r="54" ht="15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8"/>
      <c r="Z54" s="2"/>
    </row>
    <row r="55" ht="15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"/>
    </row>
    <row r="56" ht="15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"/>
    </row>
    <row r="57" ht="15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"/>
    </row>
    <row r="58" ht="15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"/>
    </row>
    <row r="59" ht="15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"/>
    </row>
    <row r="60" ht="15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"/>
    </row>
    <row r="61" ht="15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"/>
    </row>
    <row r="62" ht="15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"/>
    </row>
    <row r="63" ht="15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"/>
    </row>
    <row r="64" ht="15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"/>
    </row>
    <row r="65" ht="15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"/>
    </row>
    <row r="66" ht="15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"/>
    </row>
    <row r="67" ht="15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"/>
    </row>
    <row r="68" ht="15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"/>
    </row>
    <row r="69" ht="15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"/>
    </row>
    <row r="70" ht="15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"/>
    </row>
    <row r="71" ht="15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"/>
    </row>
    <row r="72" ht="15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"/>
    </row>
    <row r="73" ht="15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"/>
    </row>
    <row r="74" ht="15.7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"/>
    </row>
    <row r="75" ht="15.7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"/>
    </row>
    <row r="76" ht="15.7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"/>
    </row>
    <row r="77" ht="15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"/>
    </row>
    <row r="78" ht="15.7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"/>
    </row>
    <row r="79" ht="15.7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"/>
    </row>
    <row r="80" ht="15.7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"/>
    </row>
    <row r="81" ht="15.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"/>
    </row>
    <row r="82" ht="15.7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"/>
    </row>
    <row r="83" ht="15.7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"/>
    </row>
    <row r="84" ht="15.7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"/>
    </row>
    <row r="85" ht="15.7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"/>
    </row>
    <row r="86" ht="15.7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"/>
    </row>
    <row r="87" ht="15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"/>
    </row>
    <row r="88" ht="15.7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"/>
    </row>
    <row r="89" ht="15.7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"/>
    </row>
    <row r="90" ht="15.7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"/>
    </row>
    <row r="91" ht="15.7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"/>
    </row>
    <row r="92" ht="15.7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"/>
    </row>
    <row r="93" ht="15.7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"/>
    </row>
    <row r="94" ht="15.7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"/>
    </row>
    <row r="95" ht="15.7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"/>
    </row>
    <row r="96" ht="15.7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"/>
    </row>
    <row r="97" ht="15.7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"/>
    </row>
    <row r="98" ht="15.7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"/>
    </row>
    <row r="99" ht="15.7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"/>
    </row>
    <row r="100" ht="15.7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"/>
    </row>
    <row r="101" ht="15.7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"/>
    </row>
    <row r="102" ht="15.7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"/>
    </row>
    <row r="103" ht="15.7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"/>
    </row>
    <row r="104" ht="15.7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"/>
    </row>
    <row r="105" ht="15.7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"/>
    </row>
    <row r="106" ht="15.7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"/>
    </row>
    <row r="107" ht="15.7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"/>
    </row>
    <row r="108" ht="15.7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"/>
    </row>
    <row r="109" ht="15.7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"/>
    </row>
    <row r="110" ht="15.7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"/>
    </row>
    <row r="111" ht="15.7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"/>
    </row>
    <row r="112" ht="15.7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"/>
    </row>
    <row r="113" ht="15.7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"/>
    </row>
    <row r="114" ht="15.7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"/>
    </row>
    <row r="115" ht="15.7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"/>
    </row>
    <row r="116" ht="15.7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"/>
    </row>
    <row r="117" ht="15.7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"/>
    </row>
    <row r="118" ht="15.7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"/>
    </row>
    <row r="119" ht="15.7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"/>
    </row>
    <row r="120" ht="15.7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"/>
    </row>
    <row r="121" ht="15.7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"/>
    </row>
    <row r="122" ht="15.7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"/>
    </row>
    <row r="123" ht="15.7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"/>
    </row>
    <row r="124" ht="15.7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"/>
    </row>
    <row r="125" ht="15.7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"/>
    </row>
    <row r="126" ht="15.7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"/>
    </row>
    <row r="127" ht="15.7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"/>
    </row>
    <row r="128" ht="15.7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"/>
    </row>
    <row r="129" ht="15.7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"/>
    </row>
    <row r="130" ht="15.7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"/>
    </row>
    <row r="131" ht="15.7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"/>
    </row>
    <row r="132" ht="15.7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"/>
    </row>
    <row r="133" ht="15.75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"/>
    </row>
    <row r="134" ht="15.7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"/>
    </row>
    <row r="135" ht="15.7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"/>
    </row>
    <row r="136" ht="15.75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"/>
    </row>
    <row r="137" ht="15.7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"/>
    </row>
    <row r="138" ht="15.7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"/>
    </row>
    <row r="139" ht="15.7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"/>
    </row>
    <row r="140" ht="15.75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"/>
    </row>
    <row r="141" ht="15.7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"/>
    </row>
    <row r="142" ht="15.7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"/>
    </row>
    <row r="143" ht="15.7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"/>
    </row>
    <row r="144" ht="15.7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"/>
    </row>
    <row r="145" ht="15.7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"/>
    </row>
    <row r="146" ht="15.7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"/>
    </row>
    <row r="147" ht="15.7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"/>
    </row>
    <row r="148" ht="15.7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"/>
    </row>
    <row r="149" ht="15.7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"/>
    </row>
    <row r="150" ht="15.7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"/>
    </row>
    <row r="151" ht="15.7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"/>
    </row>
    <row r="152" ht="15.7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"/>
    </row>
    <row r="153" ht="15.7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"/>
    </row>
    <row r="154" ht="15.7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"/>
    </row>
    <row r="155" ht="15.7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"/>
    </row>
    <row r="156" ht="15.7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"/>
    </row>
    <row r="157" ht="15.7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"/>
    </row>
    <row r="158" ht="15.7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"/>
    </row>
    <row r="159" ht="15.7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"/>
    </row>
    <row r="160" ht="15.7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"/>
    </row>
    <row r="161" ht="15.7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"/>
    </row>
    <row r="162" ht="15.7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"/>
    </row>
    <row r="163" ht="15.7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"/>
    </row>
    <row r="164" ht="15.7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"/>
    </row>
    <row r="165" ht="15.7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"/>
    </row>
    <row r="166" ht="15.7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"/>
    </row>
    <row r="167" ht="15.7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"/>
    </row>
    <row r="168" ht="15.7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"/>
    </row>
    <row r="169" ht="15.7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"/>
    </row>
    <row r="170" ht="15.7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"/>
    </row>
    <row r="171" ht="15.7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"/>
    </row>
    <row r="172" ht="15.7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"/>
    </row>
    <row r="173" ht="15.7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"/>
    </row>
    <row r="174" ht="15.7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"/>
    </row>
    <row r="175" ht="15.7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"/>
    </row>
    <row r="176" ht="15.7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"/>
    </row>
    <row r="177" ht="15.7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"/>
    </row>
    <row r="178" ht="15.7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"/>
    </row>
    <row r="179" ht="15.7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"/>
    </row>
    <row r="180" ht="15.7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"/>
    </row>
    <row r="181" ht="15.7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"/>
    </row>
    <row r="182" ht="15.7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"/>
    </row>
    <row r="183" ht="15.7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"/>
    </row>
    <row r="184" ht="15.7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"/>
    </row>
    <row r="185" ht="15.7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"/>
    </row>
    <row r="186" ht="15.7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"/>
    </row>
    <row r="187" ht="15.7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"/>
    </row>
    <row r="188" ht="15.7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"/>
    </row>
    <row r="189" ht="15.7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"/>
    </row>
    <row r="190" ht="15.7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"/>
    </row>
    <row r="191" ht="15.7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"/>
    </row>
    <row r="192" ht="15.7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"/>
    </row>
    <row r="193" ht="15.7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"/>
    </row>
    <row r="194" ht="15.7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"/>
    </row>
    <row r="195" ht="15.7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"/>
    </row>
    <row r="196" ht="15.7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"/>
    </row>
    <row r="197" ht="15.7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"/>
    </row>
    <row r="198" ht="15.7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"/>
    </row>
    <row r="199" ht="15.7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"/>
    </row>
    <row r="200" ht="15.7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"/>
    </row>
    <row r="201" ht="15.7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"/>
    </row>
    <row r="202" ht="15.7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"/>
    </row>
    <row r="203" ht="15.7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"/>
    </row>
    <row r="204" ht="15.7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"/>
    </row>
    <row r="205" ht="15.7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"/>
    </row>
    <row r="206" ht="15.7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"/>
    </row>
    <row r="207" ht="15.7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"/>
    </row>
    <row r="208" ht="15.7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"/>
    </row>
    <row r="209" ht="15.7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"/>
    </row>
    <row r="210" ht="15.7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"/>
    </row>
    <row r="211" ht="15.7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"/>
    </row>
    <row r="212" ht="15.7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"/>
    </row>
    <row r="213" ht="15.7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"/>
    </row>
    <row r="214" ht="15.7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"/>
    </row>
    <row r="215" ht="15.7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"/>
    </row>
    <row r="216" ht="15.7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"/>
    </row>
    <row r="217" ht="15.7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"/>
    </row>
    <row r="218" ht="15.75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"/>
    </row>
    <row r="219" ht="15.75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"/>
    </row>
    <row r="220" ht="15.75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"/>
    </row>
    <row r="221" ht="15.75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"/>
    </row>
    <row r="222" ht="15.75" customHeight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"/>
    </row>
    <row r="223" ht="15.75" customHeight="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"/>
    </row>
    <row r="224" ht="15.75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"/>
    </row>
    <row r="225" ht="15.75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"/>
    </row>
    <row r="226" ht="15.7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"/>
    </row>
    <row r="227" ht="15.7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"/>
    </row>
    <row r="228" ht="15.7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"/>
    </row>
    <row r="229" ht="15.7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"/>
    </row>
    <row r="230" ht="15.7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"/>
    </row>
    <row r="231" ht="15.7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"/>
    </row>
    <row r="232" ht="15.7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"/>
    </row>
    <row r="233" ht="15.7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"/>
    </row>
    <row r="234" ht="15.7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"/>
    </row>
    <row r="235" ht="15.7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"/>
    </row>
    <row r="236" ht="15.7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"/>
    </row>
    <row r="237" ht="15.7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"/>
    </row>
    <row r="238" ht="15.7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"/>
    </row>
    <row r="239" ht="15.7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"/>
    </row>
    <row r="240" ht="15.7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"/>
    </row>
    <row r="241" ht="15.7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"/>
    </row>
    <row r="242" ht="15.7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"/>
    </row>
    <row r="243" ht="15.7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"/>
    </row>
    <row r="244" ht="15.7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"/>
    </row>
    <row r="245" ht="15.7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"/>
    </row>
    <row r="246" ht="15.7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"/>
    </row>
    <row r="247" ht="15.7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"/>
    </row>
    <row r="248" ht="15.7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"/>
    </row>
    <row r="249" ht="15.7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"/>
    </row>
    <row r="250" ht="15.7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"/>
    </row>
    <row r="251" ht="15.7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autoFilter ref="$A$5:$Y$51"/>
  <mergeCells count="3">
    <mergeCell ref="A1:J1"/>
    <mergeCell ref="A2:J2"/>
    <mergeCell ref="A3:J3"/>
  </mergeCells>
  <printOptions gridLines="1" horizontalCentered="1"/>
  <pageMargins bottom="0.75" footer="0.0" header="0.0" left="0.7" right="0.7" top="0.75"/>
  <pageSetup cellComments="atEnd" orientation="portrait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