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370" windowWidth="15120" windowHeight="577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<sst xmlns="http://schemas.openxmlformats.org/spreadsheetml/2006/main" count="1474" uniqueCount="1303">
  <si>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</si>
  <si>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</si>
  <si>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</si>
  <si>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</si>
  <si>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</si>
  <si>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</si>
  <si>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</si>
  <si>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</si>
  <si>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</si>
  <si>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</si>
  <si>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</si>
  <si>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</si>
  <si>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</si>
  <si>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</si>
  <si>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</si>
  <si>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</si>
  <si>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</si>
  <si>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</si>
  <si>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</si>
  <si>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</si>
  <si>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</si>
  <si>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</si>
  <si>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</si>
  <si>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</si>
  <si>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</si>
  <si>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</si>
  <si>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</si>
  <si>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</si>
  <si>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</si>
  <si>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</si>
  <si>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</si>
  <si>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</si>
  <si>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</si>
  <si>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</si>
  <si>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</si>
  <si>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</si>
  <si>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</si>
  <si>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</si>
  <si>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</si>
  <si>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</si>
  <si>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</si>
  <si>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</si>
  <si>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</si>
  <si>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</si>
  <si>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</si>
  <si>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</si>
  <si>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</si>
  <si>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</si>
  <si>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</si>
  <si>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</si>
  <si>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</si>
  <si>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</si>
  <si>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</si>
  <si>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</si>
  <si>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</si>
  <si>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</si>
  <si>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</si>
  <si>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</si>
  <si>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</si>
  <si>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</si>
  <si>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</si>
  <si>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</si>
  <si>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</si>
  <si>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</si>
  <si>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</si>
  <si>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</si>
  <si>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</si>
  <si>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</si>
  <si>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</si>
  <si>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</si>
  <si>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</si>
  <si>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</si>
  <si>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</si>
  <si>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</si>
  <si>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</si>
  <si>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</si>
  <si>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</si>
  <si>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</si>
  <si>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</si>
  <si>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</si>
  <si>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</si>
  <si>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</si>
  <si>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</si>
  <si>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</si>
  <si>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</si>
  <si>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</si>
  <si>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</si>
  <si>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</si>
  <si>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</si>
  <si>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</si>
  <si>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</si>
  <si>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</si>
  <si>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</si>
  <si>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</si>
  <si>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</si>
  <si>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</si>
  <si>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</si>
  <si>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</si>
  <si>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</si>
  <si>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</si>
  <si>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</si>
  <si>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</si>
  <si>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</si>
  <si>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</si>
  <si>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</si>
  <si>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</si>
  <si>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</si>
  <si>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</si>
  <si>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</si>
  <si>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</si>
  <si>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</si>
  <si>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</si>
  <si>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</si>
  <si>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</si>
  <si>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</si>
  <si>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</si>
  <si>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</si>
  <si>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</si>
  <si>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</si>
  <si>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</si>
  <si>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</si>
  <si>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</si>
  <si>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</si>
  <si>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</si>
  <si>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</si>
  <si>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</si>
  <si>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</si>
  <si>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</si>
  <si>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</si>
  <si>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</si>
  <si>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</si>
  <si>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</si>
  <si>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</si>
  <si>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</si>
  <si>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</si>
  <si>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</si>
  <si>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</si>
  <si>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</si>
  <si>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</si>
  <si>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</si>
  <si>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</si>
  <si>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</si>
  <si>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</si>
  <si>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</si>
  <si>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</si>
  <si>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</si>
  <si>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</si>
  <si>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</si>
  <si>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</si>
  <si>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</si>
  <si>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</si>
  <si>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</si>
  <si>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</si>
  <si>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</si>
  <si>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</si>
  <si>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</si>
  <si>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</si>
  <si>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</si>
  <si>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</si>
  <si>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</si>
  <si>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</si>
  <si>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</si>
  <si>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</si>
  <si>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</si>
  <si>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</si>
  <si>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</si>
  <si>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</si>
  <si>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</si>
  <si>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</si>
  <si>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</si>
  <si>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</si>
  <si>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</si>
  <si>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</si>
  <si>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</si>
  <si>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</si>
  <si>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</si>
  <si>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</si>
  <si>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</si>
  <si>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</si>
  <si>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</si>
  <si>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</si>
  <si>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</si>
  <si>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</si>
  <si>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</si>
  <si>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</si>
  <si>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</si>
  <si>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</si>
  <si>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</si>
  <si>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</si>
  <si>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</si>
  <si>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</si>
  <si>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</si>
  <si>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</si>
  <si>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</si>
  <si>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</si>
  <si>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</si>
  <si>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</si>
  <si>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</si>
  <si>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</si>
  <si>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</si>
  <si>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</si>
  <si>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</si>
  <si>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</si>
  <si>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</si>
  <si>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</si>
  <si>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</si>
  <si>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</si>
  <si>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</si>
  <si>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</si>
  <si>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</si>
  <si>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</si>
  <si>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</si>
  <si>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</si>
  <si>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</si>
  <si>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</si>
  <si>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</si>
  <si>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</si>
  <si>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</si>
  <si>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</si>
  <si>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</si>
  <si>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</si>
  <si>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</si>
  <si>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</si>
  <si>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</si>
  <si>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</si>
  <si>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</si>
  <si>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</si>
  <si>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</si>
  <si>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</si>
  <si>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</si>
  <si>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</si>
  <si>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</si>
  <si>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</si>
  <si>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</si>
  <si>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</si>
  <si>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</si>
  <si>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</si>
  <si>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</si>
  <si>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</si>
  <si>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</si>
  <si>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</si>
  <si>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</si>
  <si>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</si>
  <si>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</si>
  <si>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</si>
  <si>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</si>
  <si>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</si>
  <si>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</si>
  <si>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</si>
  <si>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</si>
  <si>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</si>
  <si>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</si>
  <si>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</si>
  <si>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</si>
  <si>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</si>
  <si>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</si>
  <si>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</si>
  <si>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</si>
  <si>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</si>
  <si>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</si>
  <si>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</si>
  <si>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</si>
  <si>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</si>
  <si>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</si>
  <si>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</si>
  <si>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</si>
  <si>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</si>
  <si>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</si>
  <si>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</si>
  <si>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</si>
  <si>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</si>
  <si>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</si>
  <si>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</si>
  <si>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</si>
  <si>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</si>
  <si>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</si>
  <si>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</si>
  <si>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</si>
  <si>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</si>
  <si>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</si>
  <si>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</si>
  <si>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</si>
  <si>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</si>
  <si>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</si>
  <si>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</si>
  <si>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</si>
  <si>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</si>
  <si>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</si>
  <si>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</si>
  <si>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</si>
  <si>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</si>
  <si>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</si>
  <si>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</si>
  <si>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</si>
  <si>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</si>
  <si>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</si>
  <si>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</si>
  <si>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</si>
  <si>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</si>
  <si>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</si>
  <si>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</si>
  <si>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</si>
  <si>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</si>
  <si>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</si>
  <si>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</si>
  <si>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</si>
  <si>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</si>
  <si>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</si>
  <si>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</si>
  <si>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</si>
  <si>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</si>
  <si>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</si>
  <si>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</si>
  <si>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</si>
  <si>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</si>
  <si>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</si>
  <si>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</si>
  <si>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</si>
  <si>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</si>
  <si>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</si>
  <si>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</si>
  <si>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</si>
  <si>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</si>
  <si>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</si>
  <si>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</si>
  <si>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</si>
  <si>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</si>
  <si>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</si>
  <si>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</si>
  <si>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</si>
  <si>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</si>
  <si>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</si>
  <si>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</si>
  <si>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</si>
  <si>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</si>
  <si>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</si>
  <si>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</si>
  <si>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</si>
  <si>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</si>
  <si>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</si>
  <si>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</si>
  <si>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</si>
  <si>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</si>
  <si>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</si>
  <si>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</si>
  <si>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</si>
  <si>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</si>
  <si>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</si>
  <si>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</si>
  <si>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</si>
  <si>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</si>
  <si>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</si>
  <si>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</si>
  <si>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</si>
  <si>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</si>
  <si>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</si>
  <si>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</si>
  <si>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</si>
  <si>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</si>
  <si>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</si>
  <si>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</si>
  <si>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</si>
  <si>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</si>
  <si>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</si>
  <si>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</si>
  <si>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</si>
  <si>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</si>
  <si>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</si>
  <si>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</si>
  <si>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</si>
  <si>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</si>
  <si>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</si>
  <si>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</si>
  <si>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</si>
  <si>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</si>
  <si>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</si>
  <si>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</si>
  <si>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</si>
  <si>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</si>
  <si>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</si>
  <si>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</si>
  <si>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</si>
  <si>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</si>
  <si>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</si>
  <si>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</si>
  <si>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</si>
  <si>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</si>
  <si>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</si>
  <si>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</si>
  <si>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</si>
  <si>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</si>
  <si>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</si>
  <si>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</si>
  <si>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</si>
  <si>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</si>
  <si>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</si>
  <si>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</si>
  <si>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</si>
  <si>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</si>
  <si>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</si>
  <si>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</si>
  <si>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</si>
  <si>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</si>
  <si>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</si>
  <si>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</si>
  <si>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</si>
  <si>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</si>
  <si>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</si>
  <si>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</si>
  <si>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</si>
  <si>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</si>
  <si>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</si>
  <si>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</si>
  <si>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</si>
  <si>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</si>
  <si>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</si>
  <si>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</si>
  <si>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</si>
  <si>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</si>
  <si>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</si>
  <si>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</si>
  <si>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</si>
  <si>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</si>
  <si>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</si>
  <si>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</si>
  <si>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</si>
  <si>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</si>
  <si>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</si>
  <si>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</si>
  <si>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</si>
  <si>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</si>
  <si>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</si>
  <si>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</si>
  <si>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</si>
  <si>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</si>
  <si>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</si>
  <si>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</si>
  <si>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</si>
  <si>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</si>
  <si>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</si>
  <si>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</si>
  <si>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</si>
  <si>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</si>
  <si>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</si>
  <si>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</si>
  <si>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</si>
  <si>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</si>
  <si>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</si>
  <si>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</si>
  <si>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</si>
  <si>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</si>
  <si>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</si>
  <si>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</si>
  <si>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</si>
  <si>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</si>
  <si>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</si>
  <si>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</si>
  <si>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</si>
  <si>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</si>
  <si>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</si>
  <si>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</si>
  <si>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</si>
  <si>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</si>
  <si>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</si>
  <si>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</si>
  <si>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</si>
  <si>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</si>
  <si>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</si>
  <si>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</si>
  <si>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</si>
  <si>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</si>
  <si>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</si>
  <si>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</si>
  <si>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</si>
  <si>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</si>
  <si>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</si>
  <si>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</si>
  <si>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</si>
  <si>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</si>
  <si>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</si>
  <si>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</si>
  <si>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</si>
  <si>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</si>
  <si>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</si>
  <si>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</si>
  <si>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</si>
  <si>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</si>
  <si>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</si>
  <si>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</si>
  <si>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</si>
  <si>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</si>
  <si>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</si>
  <si>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</si>
  <si>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</si>
  <si>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</si>
  <si>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</si>
  <si>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</si>
  <si>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</si>
  <si>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</si>
  <si>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</si>
  <si>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</si>
  <si>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</si>
  <si>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</si>
  <si>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</si>
  <si>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</si>
  <si>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</si>
  <si>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</si>
  <si>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</si>
  <si>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</si>
  <si>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</si>
  <si>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</si>
  <si>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</si>
  <si>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</si>
  <si>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</si>
  <si>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</si>
  <si>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</si>
  <si>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</si>
  <si>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</si>
  <si>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</si>
  <si>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</si>
  <si>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</si>
  <si>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</si>
  <si>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</si>
  <si>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</si>
  <si>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</si>
  <si>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</si>
  <si>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</si>
  <si>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</si>
  <si>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</si>
  <si>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</si>
  <si>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</si>
  <si>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</si>
  <si>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</si>
  <si>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</si>
  <si>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</si>
  <si>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</si>
  <si>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</si>
  <si>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</si>
  <si>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</si>
  <si>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</si>
  <si>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</si>
  <si>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</si>
  <si>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</si>
  <si>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</si>
  <si>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</si>
  <si>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</si>
  <si>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</si>
  <si>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</si>
  <si>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</si>
  <si>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</si>
  <si>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</si>
  <si>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</si>
  <si>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</si>
  <si>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</si>
  <si>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</si>
  <si>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</si>
  <si>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</si>
  <si>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</si>
  <si>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</si>
  <si>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</si>
  <si>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</si>
  <si>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</si>
  <si>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</si>
  <si>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</si>
  <si>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</si>
  <si>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</si>
  <si>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</si>
  <si>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</si>
  <si>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</si>
  <si>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</si>
  <si>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</si>
  <si>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</si>
  <si>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</si>
  <si>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</si>
  <si>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</si>
  <si>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</si>
  <si>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</si>
  <si>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</si>
  <si>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</si>
  <si>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</si>
  <si>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</si>
  <si>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</si>
  <si>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</si>
  <si>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</si>
  <si>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</si>
  <si>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</si>
  <si>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</si>
  <si>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</si>
  <si>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</si>
  <si>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</si>
  <si>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</si>
  <si>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</si>
  <si>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</si>
  <si>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</si>
  <si>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</si>
  <si>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</si>
  <si>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</si>
  <si>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</si>
  <si>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</si>
  <si>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</si>
  <si>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</si>
  <si>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</si>
  <si>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</si>
  <si>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</si>
  <si>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</si>
  <si>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</si>
  <si>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</si>
  <si>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</si>
  <si>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</si>
  <si>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</si>
  <si>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</si>
  <si>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</si>
  <si>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</si>
  <si>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</si>
  <si>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</si>
  <si>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</si>
  <si>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</si>
  <si>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</si>
  <si>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</si>
  <si>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</si>
  <si>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</si>
  <si>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</si>
  <si>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</si>
  <si>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</si>
  <si>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</si>
  <si>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</si>
  <si>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</si>
  <si>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</si>
  <si>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</si>
  <si>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</si>
  <si>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</si>
  <si>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</si>
  <si>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</si>
  <si>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</si>
  <si>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</si>
  <si>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</si>
  <si>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</si>
  <si>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</si>
  <si>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</si>
  <si>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</si>
  <si>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</si>
  <si>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</si>
  <si>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</si>
  <si>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</si>
  <si>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</si>
  <si>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</si>
  <si>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</si>
  <si>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</si>
  <si>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</si>
  <si>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</si>
  <si>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</si>
  <si>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</si>
  <si>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</si>
  <si>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</si>
  <si>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</si>
  <si>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</si>
  <si>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</si>
  <si>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</si>
  <si>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</si>
  <si>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</si>
  <si>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</si>
  <si>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</si>
  <si>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</si>
  <si>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</si>
  <si>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</si>
  <si>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</si>
  <si>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</si>
  <si>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</si>
  <si>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</si>
  <si>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</si>
  <si>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</si>
  <si>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</si>
  <si>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</si>
  <si>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</si>
  <si>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</si>
  <si>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</si>
  <si>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</si>
  <si>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</si>
  <si>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</si>
  <si>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</si>
  <si>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</si>
  <si>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</si>
  <si>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</si>
  <si>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</si>
  <si>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</si>
  <si>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</si>
  <si>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</si>
  <si>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</si>
  <si>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</si>
  <si>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</si>
  <si>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</si>
  <si>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</si>
  <si>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</si>
  <si>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</si>
  <si>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</si>
  <si>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</si>
  <si>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</si>
  <si>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</si>
  <si>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</si>
  <si>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</si>
  <si>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</si>
  <si>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</si>
  <si>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</si>
  <si>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</si>
  <si>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</si>
  <si>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</si>
  <si>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</si>
  <si>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</si>
  <si>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</si>
  <si>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</si>
  <si>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</si>
  <si>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</si>
  <si>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</si>
  <si>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</si>
  <si>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</si>
  <si>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</si>
  <si>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</si>
  <si>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</si>
  <si>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</si>
  <si>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</si>
  <si>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</si>
  <si>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</si>
  <si>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</si>
  <si>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</si>
  <si>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</si>
  <si>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</si>
  <si>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</si>
  <si>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</si>
  <si>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</si>
  <si>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</si>
  <si>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</si>
  <si>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</si>
  <si>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</si>
  <si>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</si>
  <si>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</si>
  <si>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</si>
  <si>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</si>
  <si>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</si>
  <si>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</si>
  <si>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</si>
  <si>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</si>
  <si>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</si>
  <si>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</si>
  <si>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</si>
  <si>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</si>
  <si>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</si>
  <si>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</si>
  <si>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</si>
  <si>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</si>
  <si>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</si>
  <si>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</si>
  <si>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</si>
  <si>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</si>
  <si>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</si>
  <si>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</si>
  <si>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</si>
  <si>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</si>
  <si>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</si>
  <si>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</si>
  <si>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</si>
  <si>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</si>
  <si>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</si>
  <si>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</si>
  <si>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</si>
  <si>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</si>
  <si>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</si>
  <si>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</si>
  <si>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</si>
  <si>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</si>
  <si>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</si>
  <si>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</si>
  <si>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</si>
  <si>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</si>
  <si>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</si>
  <si>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</si>
  <si>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</si>
  <si>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</si>
  <si>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</si>
  <si>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</si>
  <si>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</si>
  <si>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</si>
  <si>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</si>
  <si>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</si>
  <si>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</si>
  <si>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</si>
  <si>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</si>
  <si>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</si>
  <si>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</si>
  <si>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</si>
  <si>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</si>
  <si>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</si>
  <si>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</si>
  <si>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</si>
  <si>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</si>
  <si>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</si>
  <si>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</si>
  <si>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</si>
  <si>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</si>
  <si>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</si>
  <si>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</si>
  <si>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</si>
  <si>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</si>
  <si>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</si>
  <si>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</si>
  <si>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</si>
  <si>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</si>
  <si>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</si>
  <si>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</si>
  <si>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</si>
  <si>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</si>
  <si>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</si>
  <si>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</si>
  <si>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</si>
  <si>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</si>
  <si>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</si>
  <si>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</si>
  <si>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</si>
  <si>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</si>
  <si>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</si>
  <si>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</si>
  <si>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</si>
  <si>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</si>
  <si>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</si>
  <si>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</si>
  <si>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</si>
  <si>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</si>
  <si>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</si>
  <si>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</si>
  <si>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</si>
  <si>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</si>
  <si>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</si>
  <si>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</si>
  <si>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</si>
  <si>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</si>
  <si>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</si>
  <si>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</si>
  <si>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</si>
  <si>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</si>
  <si>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</si>
  <si>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</si>
  <si>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</si>
  <si>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</si>
  <si>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</si>
  <si>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</si>
  <si>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</si>
  <si>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</si>
  <si>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</si>
  <si>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</si>
  <si>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</si>
  <si>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</si>
  <si>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</si>
  <si>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</si>
  <si>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</si>
  <si>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</si>
  <si>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</si>
  <si>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</si>
  <si>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</si>
  <si>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</si>
  <si>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</si>
  <si>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</si>
  <si>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</si>
  <si>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</si>
  <si>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</si>
  <si>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</si>
  <si>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</si>
  <si>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</si>
  <si>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</si>
  <si>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</si>
  <si>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</si>
  <si>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</si>
  <si>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</si>
  <si>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</si>
  <si>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</si>
  <si>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</si>
  <si>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</si>
  <si>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</si>
  <si>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</si>
  <si>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</si>
  <si>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</si>
  <si>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</si>
  <si>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</si>
  <si>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</si>
  <si>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</si>
  <si>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</si>
  <si>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</si>
  <si>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</si>
  <si>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</si>
  <si>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</si>
  <si>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</si>
  <si>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</si>
  <si>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</si>
  <si>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</si>
  <si>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</si>
  <si>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</si>
  <si>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</si>
  <si>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</si>
  <si>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</si>
  <si>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</si>
  <si>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</si>
  <si>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</si>
  <si>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</si>
  <si>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</si>
  <si>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</si>
  <si>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</si>
  <si>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</si>
  <si>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</si>
  <si>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</si>
  <si>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</si>
  <si>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</si>
  <si>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</si>
  <si>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</si>
  <si>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</si>
  <si>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</si>
  <si>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</si>
  <si>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</si>
  <si>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</si>
  <si>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</si>
  <si>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</si>
  <si>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</si>
  <si>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</si>
  <si>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</si>
  <si>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</si>
  <si>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</si>
  <si>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</si>
  <si>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</si>
  <si>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</si>
  <si>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</si>
  <si>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</si>
  <si>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</si>
  <si>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</si>
  <si>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</si>
  <si>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</si>
  <si>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</si>
  <si>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</si>
  <si>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</si>
  <si>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</si>
  <si>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</si>
  <si>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</si>
  <si>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</si>
  <si>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</si>
  <si>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</si>
  <si>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</si>
  <si>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</si>
  <si>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</si>
  <si>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</si>
  <si>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</si>
  <si>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</si>
  <si>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</si>
  <si>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</si>
  <si>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</si>
  <si>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</si>
  <si>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</si>
  <si>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</si>
  <si>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</si>
  <si>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</si>
  <si>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</si>
  <si>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</si>
  <si>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</si>
  <si>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</si>
  <si>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</si>
  <si>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</si>
  <si>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</si>
  <si>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</si>
  <si>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</si>
  <si>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</si>
  <si>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</si>
  <si>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</si>
  <si>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</si>
  <si>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</si>
  <si>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</si>
  <si>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</si>
  <si>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</si>
  <si>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</si>
  <si>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</si>
  <si>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</si>
  <si>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</si>
  <si>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</si>
  <si>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</si>
  <si>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</si>
  <si>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</si>
  <si>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</si>
  <si>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</si>
  <si>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</si>
  <si>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</si>
  <si>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</si>
  <si>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</si>
  <si>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</si>
  <si>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</si>
  <si>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</si>
  <si>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</si>
  <si>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</si>
  <si>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</si>
  <si>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</si>
  <si>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</si>
  <si>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</si>
  <si>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</si>
  <si>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</si>
  <si>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</si>
  <si>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</si>
  <si>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</si>
  <si>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</si>
  <si>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</si>
  <si>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</si>
  <si>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</si>
  <si>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</si>
  <si>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</si>
  <si>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</si>
  <si>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</si>
  <si>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</si>
  <si>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</si>
  <si>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</si>
  <si>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</si>
  <si>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</si>
  <si>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</si>
  <si>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</si>
  <si>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</si>
  <si>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</si>
  <si>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</si>
  <si>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</si>
  <si>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</si>
  <si>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</si>
  <si>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</si>
  <si>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</si>
  <si>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</si>
  <si>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</si>
  <si>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</si>
  <si>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</si>
  <si>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</si>
  <si>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</si>
  <si>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</si>
  <si>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</si>
  <si>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</si>
  <si>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</si>
  <si>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</si>
  <si>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</si>
  <si>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</si>
  <si>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</si>
  <si>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</si>
  <si>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</si>
  <si>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</si>
  <si>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</si>
  <si>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</si>
  <si>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</si>
  <si>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</si>
  <si>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</si>
  <si>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</si>
  <si>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</si>
  <si>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</si>
  <si>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</si>
  <si>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</si>
  <si>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</si>
  <si>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</si>
  <si>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</si>
  <si>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</si>
  <si>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</si>
  <si>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</si>
  <si>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</si>
  <si>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</si>
  <si>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</si>
  <si>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</si>
  <si>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</si>
  <si>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</si>
  <si>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</si>
  <si>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</si>
  <si>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</si>
  <si>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</si>
  <si>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</si>
  <si>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</si>
  <si>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</si>
  <si>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</si>
  <si>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</si>
  <si>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</si>
  <si>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</si>
  <si>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</si>
  <si>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</si>
  <si>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</si>
  <si>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</si>
  <si>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</si>
  <si>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</si>
  <si>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</si>
  <si>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</si>
  <si>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</si>
  <si>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</si>
  <si>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</si>
  <si>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</si>
  <si>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</si>
  <si>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</si>
  <si>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</si>
  <si>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</si>
  <si>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</si>
  <si>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</si>
  <si>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</si>
  <si>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</si>
  <si>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</si>
  <si>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</si>
  <si>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</si>
  <si>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</si>
  <si>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</si>
  <si>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</si>
  <si>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</si>
  <si>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</si>
  <si>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</si>
  <si>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</si>
  <si>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</si>
  <si>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</si>
  <si>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</si>
  <si>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</si>
  <si>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</si>
  <si>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</si>
  <si>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</si>
  <si>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</si>
  <si>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</si>
  <si>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</si>
  <si>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</si>
  <si>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</si>
  <si>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</si>
  <si>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</si>
  <si>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</si>
  <si>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</si>
  <si>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</si>
  <si>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</si>
  <si>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</si>
  <si>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</si>
  <si>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</si>
  <si>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</si>
  <si>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</si>
  <si>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</si>
  <si>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</si>
  <si>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</si>
  <si>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</si>
  <si>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</si>
  <si>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</si>
  <si>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</si>
  <si>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</si>
  <si>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</si>
  <si>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</si>
  <si>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</si>
  <si>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</si>
  <si>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</si>
  <si>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</si>
  <si>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</si>
  <si>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</si>
  <si>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</si>
  <si>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</si>
  <si>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</si>
  <si>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</si>
  <si>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</si>
  <si>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</si>
  <si>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</si>
  <si>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</si>
  <si>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</si>
  <si>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</si>
  <si>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</si>
  <si>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</si>
  <si>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</si>
  <si>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</si>
  <si>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</si>
  <si>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</si>
  <si>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</si>
  <si>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</si>
  <si>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</si>
  <si>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</si>
  <si>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</si>
  <si>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</si>
  <si>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</si>
  <si>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</si>
  <si>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</si>
  <si>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</si>
  <si>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</si>
  <si>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</si>
  <si>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</si>
  <si>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</si>
  <si>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</si>
  <si>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</si>
  <si>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</si>
  <si>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</si>
  <si>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</si>
  <si>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</si>
  <si>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</si>
  <si>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</si>
  <si>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</si>
  <si>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</si>
  <si>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</si>
  <si>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</si>
  <si>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</si>
  <si>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</si>
  <si>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</si>
  <si>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</si>
  <si>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</si>
  <si>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</si>
  <si>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</si>
  <si>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</si>
  <si>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</si>
  <si>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</si>
  <si>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</si>
  <si>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</si>
  <si>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</si>
  <si>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</si>
  <si>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</si>
  <si>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</si>
  <si>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</si>
  <si>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</si>
  <si>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</si>
  <si>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</si>
  <si>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</si>
  <si>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</si>
  <si>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</si>
  <si>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</si>
  <si>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</si>
  <si>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</si>
  <si>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</si>
  <si>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</si>
  <si>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</si>
  <si>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</si>
  <si>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</si>
  <si>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</si>
  <si>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</si>
  <si>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</si>
  <si>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</si>
  <si>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</si>
  <si>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</si>
  <si>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</si>
  <si>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</si>
  <si>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</si>
  <si>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</si>
  <si>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</si>
  <si>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</si>
  <si>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</si>
  <si>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</si>
  <si>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</si>
  <si>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</si>
  <si>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</si>
  <si>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</si>
  <si>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</si>
  <si>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</si>
  <si>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</si>
  <si>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</si>
  <si>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</si>
  <si>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</si>
  <si>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</si>
  <si>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</si>
  <si>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</si>
  <si>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</si>
  <si>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</si>
  <si>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</si>
  <si>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</si>
  <si>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</si>
  <si>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</si>
  <si>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</si>
  <si>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</si>
  <si>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</si>
  <si>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</si>
  <si>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</si>
  <si>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</si>
  <si>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</si>
  <si>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</si>
  <si>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</si>
  <si>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</si>
  <si>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</si>
  <si>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PRESIDENCIA</t>
  </si>
  <si>
    <t>SINDICO</t>
  </si>
  <si>
    <t>SINDICATURA</t>
  </si>
  <si>
    <t>SECRETARIA GENERAL</t>
  </si>
  <si>
    <t xml:space="preserve">ENCARGADO DE HACIENDA </t>
  </si>
  <si>
    <t>HACIENDA MUNICIPAL</t>
  </si>
  <si>
    <t>AUXILIAR</t>
  </si>
  <si>
    <t xml:space="preserve">SECRETARIA   </t>
  </si>
  <si>
    <t>DIRECTOR</t>
  </si>
  <si>
    <t>CATASTRO</t>
  </si>
  <si>
    <t>OBRAS PUBLICAS</t>
  </si>
  <si>
    <t>SECRETARIA</t>
  </si>
  <si>
    <t>CHOFER PIPA</t>
  </si>
  <si>
    <t>CHOFER RETROEXCAVADORA</t>
  </si>
  <si>
    <t>AUXILIAR ADMINISTRATIVO</t>
  </si>
  <si>
    <t>AGUA POTABLE</t>
  </si>
  <si>
    <t>CEMENTERIOS</t>
  </si>
  <si>
    <t>CHOFER</t>
  </si>
  <si>
    <t>ASEO PUBLICO</t>
  </si>
  <si>
    <t>INTENDENTE</t>
  </si>
  <si>
    <t xml:space="preserve">ENCARGADO   </t>
  </si>
  <si>
    <t>PARQUES Y JARDINES</t>
  </si>
  <si>
    <t>JARDINERO</t>
  </si>
  <si>
    <t>FONTANERO</t>
  </si>
  <si>
    <t>SERVICIOS PUBLICOS</t>
  </si>
  <si>
    <t>AUXILIAR FONTANERO</t>
  </si>
  <si>
    <t>CHOFER PRESIDENCIA</t>
  </si>
  <si>
    <t>INTENDENTE UNIDAD DEPORTIVA</t>
  </si>
  <si>
    <t>ELECTRICISTA</t>
  </si>
  <si>
    <t>ALUMBRADO PUBLICO</t>
  </si>
  <si>
    <t>INSPECTOR GANADERO</t>
  </si>
  <si>
    <t>GANADERA</t>
  </si>
  <si>
    <t>EDUCACION Y CULTURA</t>
  </si>
  <si>
    <t>OFICIAL</t>
  </si>
  <si>
    <t>REGISTRO CIVIL</t>
  </si>
  <si>
    <t>CHOFER ESTUDIANTES</t>
  </si>
  <si>
    <t>DEPORTES</t>
  </si>
  <si>
    <t>PROMOCION ECONOMICA</t>
  </si>
  <si>
    <t>INSTITUTO DE LA MUJER</t>
  </si>
  <si>
    <t>DOCTOR</t>
  </si>
  <si>
    <t>SERVICIOS MEDICOS</t>
  </si>
  <si>
    <t>COMANDANTE</t>
  </si>
  <si>
    <t>SEGURIDAD PUBLICA</t>
  </si>
  <si>
    <t>SUB COMANDANTE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</si>
</sst>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6"/>
      <color indexed="8"/>
      <name val="Calibri"/>
      <family val="2"/>
    </font>
    <font>
      <b/>
      <sz val="10"/>
      <color indexed="9"/>
      <name val="Calibri"/>
      <family val="2"/>
    </font>
    <font>
      <b/>
      <sz val="1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style="thin"/>
      <top style="thin"/>
      <bottom/>
    </border>
    <border>
      <left style="thin"/>
      <right/>
      <top style="thin"/>
      <bottom/>
    </border>
    <border>
      <left/>
      <right style="thin"/>
      <top/>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8"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9"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8"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1" fillId="0" borderId="48"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9" xfId="53" applyFont="1" applyFill="1" applyBorder="1" applyAlignment="1" applyProtection="1">
      <alignment horizontal="left" vertical="center" wrapText="1"/>
      <protection/>
    </xf>
    <xf numFmtId="0" fontId="105" fillId="45" borderId="21" xfId="53" applyFont="1" applyFill="1" applyBorder="1" applyAlignment="1" applyProtection="1">
      <alignment horizont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7"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9"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9"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9" xfId="53" applyFont="1" applyFill="1" applyBorder="1" applyAlignment="1" applyProtection="1">
      <alignment horizontal="lef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9"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05" fillId="45" borderId="21" xfId="53" applyFont="1" applyFill="1" applyBorder="1" applyAlignment="1" applyProtection="1">
      <alignment horizontal="center" vertical="center"/>
      <protection/>
    </xf>
    <xf numFmtId="0" fontId="4" fillId="0" borderId="48"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49" xfId="53" applyFont="1" applyFill="1" applyBorder="1" applyAlignment="1" applyProtection="1">
      <alignment horizontal="center" vertical="center"/>
      <protection locked="0"/>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0" fontId="20" fillId="0" borderId="21"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9" xfId="53" applyNumberFormat="1" applyFont="1" applyFill="1" applyBorder="1" applyAlignment="1" applyProtection="1">
      <alignment horizontal="center" vertical="center"/>
      <protection locked="0"/>
    </xf>
    <xf numFmtId="14" fontId="12" fillId="0" borderId="0" xfId="53" applyNumberFormat="1" applyFont="1" applyFill="1" applyBorder="1" applyAlignment="1" applyProtection="1">
      <alignment horizontal="center" vertical="center"/>
      <protection locked="0"/>
    </xf>
    <xf numFmtId="14" fontId="12" fillId="0" borderId="49" xfId="53" applyNumberFormat="1"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9"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48"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8"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9"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8" fillId="0" borderId="48"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9"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2" fillId="0" borderId="0" xfId="53" applyFont="1" applyFill="1" applyBorder="1" applyAlignment="1" applyProtection="1">
      <alignment horizontal="center" vertical="center"/>
      <protection/>
    </xf>
    <xf numFmtId="0" fontId="12" fillId="0" borderId="49" xfId="53" applyFont="1" applyFill="1" applyBorder="1" applyAlignment="1" applyProtection="1">
      <alignment horizontal="center" vertical="center"/>
      <protection/>
    </xf>
    <xf numFmtId="167" fontId="18" fillId="0" borderId="48"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20" fontId="6" fillId="46" borderId="0" xfId="53" applyNumberFormat="1" applyFont="1" applyFill="1" applyBorder="1" applyAlignment="1" applyProtection="1">
      <alignment horizontal="left" vertical="center"/>
      <protection/>
    </xf>
    <xf numFmtId="0" fontId="106" fillId="36" borderId="21" xfId="53" applyFont="1" applyFill="1" applyBorder="1" applyAlignment="1" applyProtection="1">
      <alignment horizontal="center" vertical="center"/>
      <protection/>
    </xf>
    <xf numFmtId="0" fontId="11" fillId="0" borderId="48"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9"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wrapText="1"/>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3" fontId="110" fillId="36" borderId="21" xfId="52" applyNumberFormat="1" applyFont="1" applyFill="1" applyBorder="1" applyAlignment="1" applyProtection="1">
      <alignment horizontal="center" vertical="center" wrapText="1"/>
      <protection/>
    </xf>
    <xf numFmtId="1" fontId="110" fillId="36" borderId="21" xfId="52" applyNumberFormat="1" applyFont="1" applyFill="1" applyBorder="1" applyAlignment="1" applyProtection="1">
      <alignment horizontal="center" vertical="center" wrapText="1"/>
      <protection/>
    </xf>
    <xf numFmtId="0" fontId="71" fillId="39" borderId="30" xfId="52" applyFont="1" applyFill="1" applyBorder="1" applyAlignment="1" applyProtection="1">
      <alignment horizontal="left" vertical="center"/>
      <protection/>
    </xf>
    <xf numFmtId="0" fontId="71"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0" fontId="110" fillId="36" borderId="21" xfId="52" applyFont="1" applyFill="1" applyBorder="1" applyAlignment="1" applyProtection="1">
      <alignment horizontal="center" vertical="center"/>
      <protection/>
    </xf>
    <xf numFmtId="0" fontId="71" fillId="39" borderId="0"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11330169"/>
        <c:axId val="34862658"/>
      </c:bar3DChart>
      <c:catAx>
        <c:axId val="11330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34862658"/>
        <c:crosses val="autoZero"/>
        <c:auto val="1"/>
        <c:lblOffset val="100"/>
        <c:tickLblSkip val="1"/>
        <c:noMultiLvlLbl val="0"/>
      </c:catAx>
      <c:valAx>
        <c:axId val="34862658"/>
        <c:scaling>
          <c:orientation val="minMax"/>
        </c:scaling>
        <c:axPos val="b"/>
        <c:majorGridlines>
          <c:spPr>
            <a:ln w="3175">
              <a:solidFill>
                <a:srgbClr val="808080"/>
              </a:solidFill>
            </a:ln>
          </c:spPr>
        </c:majorGridlines>
        <c:delete val="1"/>
        <c:majorTickMark val="out"/>
        <c:minorTickMark val="none"/>
        <c:tickLblPos val="nextTo"/>
        <c:crossAx val="1133016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45328467"/>
        <c:axId val="5303020"/>
      </c:barChart>
      <c:catAx>
        <c:axId val="453284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5303020"/>
        <c:crosses val="autoZero"/>
        <c:auto val="1"/>
        <c:lblOffset val="100"/>
        <c:tickLblSkip val="1"/>
        <c:noMultiLvlLbl val="0"/>
      </c:catAx>
      <c:valAx>
        <c:axId val="5303020"/>
        <c:scaling>
          <c:orientation val="minMax"/>
        </c:scaling>
        <c:axPos val="l"/>
        <c:majorGridlines>
          <c:spPr>
            <a:ln w="3175">
              <a:solidFill>
                <a:srgbClr val="808080"/>
              </a:solidFill>
            </a:ln>
          </c:spPr>
        </c:majorGridlines>
        <c:delete val="1"/>
        <c:majorTickMark val="out"/>
        <c:minorTickMark val="none"/>
        <c:tickLblPos val="nextTo"/>
        <c:crossAx val="453284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47727181"/>
        <c:axId val="26891446"/>
      </c:bar3DChart>
      <c:catAx>
        <c:axId val="47727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6891446"/>
        <c:crosses val="autoZero"/>
        <c:auto val="1"/>
        <c:lblOffset val="100"/>
        <c:tickLblSkip val="1"/>
        <c:noMultiLvlLbl val="0"/>
      </c:catAx>
      <c:valAx>
        <c:axId val="26891446"/>
        <c:scaling>
          <c:orientation val="minMax"/>
        </c:scaling>
        <c:axPos val="b"/>
        <c:majorGridlines>
          <c:spPr>
            <a:ln w="3175">
              <a:solidFill>
                <a:srgbClr val="808080"/>
              </a:solidFill>
            </a:ln>
          </c:spPr>
        </c:majorGridlines>
        <c:delete val="1"/>
        <c:majorTickMark val="out"/>
        <c:minorTickMark val="none"/>
        <c:tickLblPos val="nextTo"/>
        <c:crossAx val="477271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6" sqref="A16:D17"/>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83" t="s">
        <v>1021</v>
      </c>
      <c r="AH1" s="483"/>
      <c r="AI1" s="483"/>
      <c r="AJ1" s="483"/>
      <c r="AK1" s="483"/>
      <c r="AL1" s="483" t="s">
        <v>1022</v>
      </c>
      <c r="AM1" s="483"/>
      <c r="AN1" s="483"/>
      <c r="AO1" s="483"/>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84"/>
      <c r="AH2" s="484"/>
      <c r="AI2" s="484"/>
      <c r="AJ2" s="472"/>
      <c r="AK2" s="472"/>
      <c r="AL2" s="485"/>
      <c r="AM2" s="485"/>
      <c r="AN2" s="485"/>
      <c r="AO2" s="485"/>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83" t="s">
        <v>1023</v>
      </c>
      <c r="AH3" s="483"/>
      <c r="AI3" s="483"/>
      <c r="AJ3" s="483"/>
      <c r="AK3" s="483"/>
      <c r="AL3" s="485"/>
      <c r="AM3" s="485"/>
      <c r="AN3" s="485"/>
      <c r="AO3" s="485"/>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84"/>
      <c r="AH4" s="484"/>
      <c r="AI4" s="484"/>
      <c r="AJ4" s="472"/>
      <c r="AK4" s="472"/>
      <c r="AL4" s="438" t="s">
        <v>1024</v>
      </c>
      <c r="AM4" s="438"/>
      <c r="AN4" s="439"/>
      <c r="AO4" s="43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40">
        <f>AJ4&amp;AN4</f>
      </c>
      <c r="AH5" s="440"/>
      <c r="AI5" s="440"/>
      <c r="AJ5" s="440"/>
      <c r="AK5" s="440"/>
      <c r="AL5" s="440"/>
      <c r="AM5" s="440"/>
      <c r="AN5" s="440"/>
      <c r="AO5" s="44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41" t="s">
        <v>1025</v>
      </c>
      <c r="B7" s="442"/>
      <c r="C7" s="442"/>
      <c r="D7" s="442"/>
      <c r="E7" s="442"/>
      <c r="F7" s="442"/>
      <c r="G7" s="442"/>
      <c r="H7" s="442"/>
      <c r="I7" s="442"/>
      <c r="J7" s="442"/>
      <c r="K7" s="443"/>
      <c r="L7" s="473" t="s">
        <v>1026</v>
      </c>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row>
    <row r="8" spans="1:41" ht="15" customHeight="1">
      <c r="A8" s="460">
        <v>31110</v>
      </c>
      <c r="B8" s="461"/>
      <c r="C8" s="461"/>
      <c r="D8" s="461"/>
      <c r="E8" s="464">
        <v>61</v>
      </c>
      <c r="F8" s="464"/>
      <c r="G8" s="464"/>
      <c r="H8" s="461">
        <v>10000</v>
      </c>
      <c r="I8" s="461"/>
      <c r="J8" s="461"/>
      <c r="K8" s="466"/>
      <c r="L8" s="432" t="str">
        <f>IF(A8=31110,LOOKUP(E8,O118:O243,P118:P243)&amp;", Jalisco",IF(A8=21110,LOOKUP(E8,Q118:Q243,R118:R243)))</f>
        <v>Mexticacán, Jalisco</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9"/>
    </row>
    <row r="9" spans="1:41" ht="15" customHeight="1">
      <c r="A9" s="462"/>
      <c r="B9" s="463"/>
      <c r="C9" s="463"/>
      <c r="D9" s="463"/>
      <c r="E9" s="465"/>
      <c r="F9" s="465"/>
      <c r="G9" s="465"/>
      <c r="H9" s="463"/>
      <c r="I9" s="463"/>
      <c r="J9" s="463"/>
      <c r="K9" s="467"/>
      <c r="L9" s="435"/>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ht="15" customHeight="1">
      <c r="A10" s="441" t="s">
        <v>1027</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3"/>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82"/>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9" t="s">
        <v>1028</v>
      </c>
      <c r="B14" s="359"/>
      <c r="C14" s="359"/>
      <c r="D14" s="359"/>
      <c r="E14" s="387"/>
      <c r="F14" s="387"/>
      <c r="G14" s="387"/>
      <c r="H14" s="387"/>
      <c r="I14" s="387" t="s">
        <v>1029</v>
      </c>
      <c r="J14" s="387"/>
      <c r="K14" s="387"/>
      <c r="L14" s="387"/>
      <c r="M14" s="387"/>
      <c r="N14" s="387"/>
      <c r="O14" s="387"/>
      <c r="P14" s="387"/>
      <c r="Q14" s="387"/>
      <c r="R14" s="387"/>
      <c r="S14" s="387"/>
      <c r="T14" s="387"/>
      <c r="U14" s="387"/>
      <c r="V14" s="387"/>
      <c r="W14" s="387"/>
      <c r="X14" s="387"/>
      <c r="Y14" s="387"/>
      <c r="Z14" s="387"/>
      <c r="AA14" s="387"/>
      <c r="AB14" s="387"/>
      <c r="AC14" s="387"/>
      <c r="AD14" s="387"/>
      <c r="AE14" s="387" t="s">
        <v>1030</v>
      </c>
      <c r="AF14" s="387"/>
      <c r="AG14" s="387"/>
      <c r="AH14" s="387"/>
      <c r="AI14" s="387"/>
      <c r="AJ14" s="387"/>
      <c r="AK14" s="387"/>
      <c r="AL14" s="387"/>
      <c r="AM14" s="387"/>
      <c r="AN14" s="387"/>
      <c r="AO14" s="387"/>
    </row>
    <row r="15" spans="1:41" ht="15" customHeight="1">
      <c r="A15" s="417" t="s">
        <v>1031</v>
      </c>
      <c r="B15" s="417"/>
      <c r="C15" s="417"/>
      <c r="D15" s="417"/>
      <c r="E15" s="417" t="s">
        <v>1032</v>
      </c>
      <c r="F15" s="417"/>
      <c r="G15" s="417"/>
      <c r="H15" s="417"/>
      <c r="I15" s="417" t="s">
        <v>1033</v>
      </c>
      <c r="J15" s="417"/>
      <c r="K15" s="417"/>
      <c r="L15" s="417"/>
      <c r="M15" s="417"/>
      <c r="N15" s="417"/>
      <c r="O15" s="417"/>
      <c r="P15" s="417"/>
      <c r="Q15" s="417"/>
      <c r="R15" s="417"/>
      <c r="S15" s="417"/>
      <c r="T15" s="417"/>
      <c r="U15" s="418" t="s">
        <v>840</v>
      </c>
      <c r="V15" s="419"/>
      <c r="W15" s="419"/>
      <c r="X15" s="420"/>
      <c r="Y15" s="421" t="str">
        <f>IF(I16="Presupuesto","PI",IF(I16="Modificación al Presupuesto","PM",IF(I16="Documento Diverso","DI")))&amp;AN13&amp;AO13&amp;U16</f>
        <v>PI012013</v>
      </c>
      <c r="Z15" s="422"/>
      <c r="AA15" s="422"/>
      <c r="AB15" s="422"/>
      <c r="AC15" s="422"/>
      <c r="AD15" s="423"/>
      <c r="AE15" s="411" t="s">
        <v>1034</v>
      </c>
      <c r="AF15" s="412"/>
      <c r="AG15" s="412"/>
      <c r="AH15" s="412"/>
      <c r="AI15" s="412"/>
      <c r="AJ15" s="412"/>
      <c r="AK15" s="412"/>
      <c r="AL15" s="198" t="s">
        <v>1068</v>
      </c>
      <c r="AM15" s="199"/>
      <c r="AN15" s="199"/>
      <c r="AO15" s="200"/>
    </row>
    <row r="16" spans="1:42" ht="15" customHeight="1">
      <c r="A16" s="430"/>
      <c r="B16" s="430"/>
      <c r="C16" s="430"/>
      <c r="D16" s="430"/>
      <c r="E16" s="444"/>
      <c r="F16" s="444"/>
      <c r="G16" s="444"/>
      <c r="H16" s="444"/>
      <c r="I16" s="446" t="s">
        <v>1089</v>
      </c>
      <c r="J16" s="447"/>
      <c r="K16" s="447"/>
      <c r="L16" s="447"/>
      <c r="M16" s="447"/>
      <c r="N16" s="447"/>
      <c r="O16" s="447"/>
      <c r="P16" s="447"/>
      <c r="Q16" s="447"/>
      <c r="R16" s="447"/>
      <c r="S16" s="447"/>
      <c r="T16" s="448"/>
      <c r="U16" s="452">
        <v>2013</v>
      </c>
      <c r="V16" s="453"/>
      <c r="W16" s="453"/>
      <c r="X16" s="454"/>
      <c r="Y16" s="424"/>
      <c r="Z16" s="425"/>
      <c r="AA16" s="425"/>
      <c r="AB16" s="425"/>
      <c r="AC16" s="425"/>
      <c r="AD16" s="426"/>
      <c r="AE16" s="386" t="s">
        <v>1035</v>
      </c>
      <c r="AF16" s="369"/>
      <c r="AG16" s="369"/>
      <c r="AH16" s="369"/>
      <c r="AI16" s="369"/>
      <c r="AJ16" s="369"/>
      <c r="AK16" s="369"/>
      <c r="AL16" s="201"/>
      <c r="AM16" s="202" t="s">
        <v>584</v>
      </c>
      <c r="AN16" s="458"/>
      <c r="AO16" s="459"/>
      <c r="AP16" s="203"/>
    </row>
    <row r="17" spans="1:42" ht="15" customHeight="1">
      <c r="A17" s="431"/>
      <c r="B17" s="431"/>
      <c r="C17" s="431"/>
      <c r="D17" s="431"/>
      <c r="E17" s="445"/>
      <c r="F17" s="445"/>
      <c r="G17" s="445"/>
      <c r="H17" s="445"/>
      <c r="I17" s="449"/>
      <c r="J17" s="450"/>
      <c r="K17" s="450"/>
      <c r="L17" s="450"/>
      <c r="M17" s="450"/>
      <c r="N17" s="450"/>
      <c r="O17" s="450"/>
      <c r="P17" s="450"/>
      <c r="Q17" s="450"/>
      <c r="R17" s="450"/>
      <c r="S17" s="450"/>
      <c r="T17" s="451"/>
      <c r="U17" s="455"/>
      <c r="V17" s="456"/>
      <c r="W17" s="456"/>
      <c r="X17" s="457"/>
      <c r="Y17" s="427"/>
      <c r="Z17" s="428"/>
      <c r="AA17" s="428"/>
      <c r="AB17" s="428"/>
      <c r="AC17" s="428"/>
      <c r="AD17" s="429"/>
      <c r="AE17" s="392" t="s">
        <v>1036</v>
      </c>
      <c r="AF17" s="393"/>
      <c r="AG17" s="393"/>
      <c r="AH17" s="393"/>
      <c r="AI17" s="393"/>
      <c r="AJ17" s="393"/>
      <c r="AK17" s="393"/>
      <c r="AL17" s="39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7" t="s">
        <v>1037</v>
      </c>
      <c r="B19" s="387"/>
      <c r="C19" s="387"/>
      <c r="D19" s="387"/>
      <c r="E19" s="387"/>
      <c r="F19" s="387"/>
      <c r="G19" s="387"/>
      <c r="H19" s="387"/>
      <c r="I19" s="387"/>
      <c r="J19" s="387"/>
      <c r="K19" s="387"/>
      <c r="L19" s="387"/>
      <c r="M19" s="387"/>
      <c r="N19" s="387"/>
      <c r="O19" s="387"/>
      <c r="P19" s="387"/>
      <c r="Q19" s="387"/>
      <c r="R19" s="387"/>
      <c r="S19" s="387"/>
      <c r="T19" s="387"/>
      <c r="U19" s="387"/>
      <c r="V19" s="387"/>
      <c r="W19" s="387" t="s">
        <v>1038</v>
      </c>
      <c r="X19" s="387"/>
      <c r="Y19" s="387"/>
      <c r="Z19" s="387"/>
      <c r="AA19" s="387"/>
      <c r="AB19" s="387"/>
      <c r="AC19" s="387"/>
      <c r="AD19" s="387"/>
      <c r="AE19" s="387"/>
      <c r="AF19" s="387"/>
      <c r="AG19" s="387"/>
      <c r="AH19" s="387"/>
      <c r="AI19" s="387"/>
      <c r="AJ19" s="387"/>
      <c r="AK19" s="387"/>
      <c r="AL19" s="387"/>
      <c r="AM19" s="387"/>
      <c r="AN19" s="387"/>
      <c r="AO19" s="387"/>
    </row>
    <row r="20" spans="1:41" ht="15" customHeight="1">
      <c r="A20" s="406" t="s">
        <v>584</v>
      </c>
      <c r="B20" s="407"/>
      <c r="C20" s="408"/>
      <c r="D20" s="408"/>
      <c r="E20" s="408"/>
      <c r="F20" s="408"/>
      <c r="G20" s="408"/>
      <c r="H20" s="408"/>
      <c r="I20" s="408"/>
      <c r="J20" s="409"/>
      <c r="K20" s="410" t="s">
        <v>1039</v>
      </c>
      <c r="L20" s="396" t="s">
        <v>604</v>
      </c>
      <c r="M20" s="396"/>
      <c r="N20" s="396"/>
      <c r="O20" s="396"/>
      <c r="P20" s="396"/>
      <c r="Q20" s="396"/>
      <c r="R20" s="396"/>
      <c r="S20" s="396"/>
      <c r="T20" s="396"/>
      <c r="U20" s="396"/>
      <c r="V20" s="210"/>
      <c r="W20" s="411" t="s">
        <v>1040</v>
      </c>
      <c r="X20" s="412"/>
      <c r="Y20" s="412"/>
      <c r="Z20" s="412"/>
      <c r="AA20" s="412"/>
      <c r="AB20" s="412"/>
      <c r="AC20" s="412"/>
      <c r="AD20" s="412"/>
      <c r="AE20" s="412"/>
      <c r="AF20" s="413"/>
      <c r="AG20" s="413"/>
      <c r="AH20" s="413"/>
      <c r="AI20" s="413"/>
      <c r="AJ20" s="413"/>
      <c r="AK20" s="413"/>
      <c r="AL20" s="413"/>
      <c r="AM20" s="413"/>
      <c r="AN20" s="413"/>
      <c r="AO20" s="414"/>
    </row>
    <row r="21" spans="1:41" ht="15" customHeight="1">
      <c r="A21" s="415" t="s">
        <v>1041</v>
      </c>
      <c r="B21" s="416"/>
      <c r="C21" s="416"/>
      <c r="D21" s="399"/>
      <c r="E21" s="399"/>
      <c r="F21" s="399"/>
      <c r="G21" s="399"/>
      <c r="H21" s="399"/>
      <c r="I21" s="399"/>
      <c r="J21" s="400"/>
      <c r="K21" s="410"/>
      <c r="L21" s="396" t="s">
        <v>1042</v>
      </c>
      <c r="M21" s="396"/>
      <c r="N21" s="396"/>
      <c r="O21" s="396"/>
      <c r="P21" s="396"/>
      <c r="Q21" s="396"/>
      <c r="R21" s="396"/>
      <c r="S21" s="396"/>
      <c r="T21" s="396"/>
      <c r="U21" s="396"/>
      <c r="V21" s="210"/>
      <c r="W21" s="386" t="s">
        <v>1043</v>
      </c>
      <c r="X21" s="369"/>
      <c r="Y21" s="369"/>
      <c r="Z21" s="369"/>
      <c r="AA21" s="369"/>
      <c r="AB21" s="369"/>
      <c r="AC21" s="369"/>
      <c r="AD21" s="369"/>
      <c r="AE21" s="369"/>
      <c r="AF21" s="370"/>
      <c r="AG21" s="370"/>
      <c r="AH21" s="370"/>
      <c r="AI21" s="370"/>
      <c r="AJ21" s="370"/>
      <c r="AK21" s="370"/>
      <c r="AL21" s="370"/>
      <c r="AM21" s="370"/>
      <c r="AN21" s="370"/>
      <c r="AO21" s="391"/>
    </row>
    <row r="22" spans="1:41" ht="15" customHeight="1">
      <c r="A22" s="392" t="s">
        <v>585</v>
      </c>
      <c r="B22" s="393"/>
      <c r="C22" s="393"/>
      <c r="D22" s="393"/>
      <c r="E22" s="393"/>
      <c r="F22" s="393"/>
      <c r="G22" s="393"/>
      <c r="H22" s="393"/>
      <c r="I22" s="394"/>
      <c r="J22" s="395"/>
      <c r="K22" s="410"/>
      <c r="L22" s="396" t="s">
        <v>1044</v>
      </c>
      <c r="M22" s="396"/>
      <c r="N22" s="396"/>
      <c r="O22" s="396"/>
      <c r="P22" s="396"/>
      <c r="Q22" s="396"/>
      <c r="R22" s="396"/>
      <c r="S22" s="396"/>
      <c r="T22" s="396"/>
      <c r="U22" s="396"/>
      <c r="V22" s="210"/>
      <c r="W22" s="386" t="s">
        <v>1045</v>
      </c>
      <c r="X22" s="369"/>
      <c r="Y22" s="369"/>
      <c r="Z22" s="369"/>
      <c r="AA22" s="369"/>
      <c r="AB22" s="369"/>
      <c r="AC22" s="369"/>
      <c r="AD22" s="369"/>
      <c r="AE22" s="369"/>
      <c r="AF22" s="397"/>
      <c r="AG22" s="397"/>
      <c r="AH22" s="397"/>
      <c r="AI22" s="397"/>
      <c r="AJ22" s="397"/>
      <c r="AK22" s="397"/>
      <c r="AL22" s="397"/>
      <c r="AM22" s="397"/>
      <c r="AN22" s="397"/>
      <c r="AO22" s="398"/>
    </row>
    <row r="23" spans="1:41" ht="15" customHeight="1">
      <c r="A23" s="387" t="s">
        <v>1046</v>
      </c>
      <c r="B23" s="387"/>
      <c r="C23" s="387"/>
      <c r="D23" s="387"/>
      <c r="E23" s="387"/>
      <c r="F23" s="387"/>
      <c r="G23" s="387"/>
      <c r="H23" s="387"/>
      <c r="I23" s="387"/>
      <c r="J23" s="387"/>
      <c r="K23" s="387"/>
      <c r="L23" s="387"/>
      <c r="M23" s="387"/>
      <c r="N23" s="387"/>
      <c r="O23" s="387"/>
      <c r="P23" s="387"/>
      <c r="Q23" s="387"/>
      <c r="R23" s="387"/>
      <c r="S23" s="387"/>
      <c r="T23" s="387"/>
      <c r="U23" s="387"/>
      <c r="V23" s="387"/>
      <c r="W23" s="386" t="s">
        <v>1047</v>
      </c>
      <c r="X23" s="369"/>
      <c r="Y23" s="369"/>
      <c r="Z23" s="369"/>
      <c r="AA23" s="369"/>
      <c r="AB23" s="369"/>
      <c r="AC23" s="369"/>
      <c r="AD23" s="369"/>
      <c r="AE23" s="369"/>
      <c r="AF23" s="370"/>
      <c r="AG23" s="370"/>
      <c r="AH23" s="370"/>
      <c r="AI23" s="370"/>
      <c r="AJ23" s="370"/>
      <c r="AK23" s="370"/>
      <c r="AL23" s="370"/>
      <c r="AM23" s="370"/>
      <c r="AN23" s="370"/>
      <c r="AO23" s="391"/>
    </row>
    <row r="24" spans="1:41" ht="15" customHeight="1">
      <c r="A24" s="373" t="s">
        <v>1048</v>
      </c>
      <c r="B24" s="374"/>
      <c r="C24" s="374"/>
      <c r="D24" s="374"/>
      <c r="E24" s="374"/>
      <c r="F24" s="374"/>
      <c r="G24" s="374"/>
      <c r="H24" s="374"/>
      <c r="I24" s="374"/>
      <c r="J24" s="374"/>
      <c r="K24" s="374"/>
      <c r="L24" s="374"/>
      <c r="M24" s="375"/>
      <c r="N24" s="376">
        <f>Q24/Q26</f>
        <v>1</v>
      </c>
      <c r="O24" s="376"/>
      <c r="P24" s="376"/>
      <c r="Q24" s="377">
        <f>'E-OG'!I428</f>
        <v>37490760</v>
      </c>
      <c r="R24" s="378"/>
      <c r="S24" s="378"/>
      <c r="T24" s="378"/>
      <c r="U24" s="378"/>
      <c r="V24" s="379"/>
      <c r="W24" s="401" t="s">
        <v>1049</v>
      </c>
      <c r="X24" s="402"/>
      <c r="Y24" s="402"/>
      <c r="Z24" s="402"/>
      <c r="AA24" s="402"/>
      <c r="AB24" s="402"/>
      <c r="AC24" s="402"/>
      <c r="AD24" s="402"/>
      <c r="AE24" s="402"/>
      <c r="AF24" s="402"/>
      <c r="AG24" s="402"/>
      <c r="AH24" s="402"/>
      <c r="AI24" s="402"/>
      <c r="AJ24" s="402"/>
      <c r="AK24" s="402"/>
      <c r="AL24" s="402"/>
      <c r="AM24" s="402"/>
      <c r="AN24" s="402"/>
      <c r="AO24" s="403"/>
    </row>
    <row r="25" spans="1:41" ht="15" customHeight="1">
      <c r="A25" s="373" t="s">
        <v>1050</v>
      </c>
      <c r="B25" s="374"/>
      <c r="C25" s="374"/>
      <c r="D25" s="374"/>
      <c r="E25" s="374"/>
      <c r="F25" s="374"/>
      <c r="G25" s="374"/>
      <c r="H25" s="374"/>
      <c r="I25" s="374"/>
      <c r="J25" s="374"/>
      <c r="K25" s="375"/>
      <c r="L25" s="384"/>
      <c r="M25" s="385"/>
      <c r="N25" s="376">
        <f>Q25/Q26</f>
        <v>0</v>
      </c>
      <c r="O25" s="376"/>
      <c r="P25" s="376"/>
      <c r="Q25" s="377">
        <v>0</v>
      </c>
      <c r="R25" s="378"/>
      <c r="S25" s="378"/>
      <c r="T25" s="378"/>
      <c r="U25" s="378"/>
      <c r="V25" s="379"/>
      <c r="W25" s="386" t="s">
        <v>586</v>
      </c>
      <c r="X25" s="369"/>
      <c r="Y25" s="369"/>
      <c r="Z25" s="369"/>
      <c r="AA25" s="369"/>
      <c r="AB25" s="370"/>
      <c r="AC25" s="370"/>
      <c r="AD25" s="369" t="s">
        <v>588</v>
      </c>
      <c r="AE25" s="369"/>
      <c r="AF25" s="369"/>
      <c r="AG25" s="369"/>
      <c r="AH25" s="369"/>
      <c r="AI25" s="370"/>
      <c r="AJ25" s="370"/>
      <c r="AK25" s="369" t="s">
        <v>519</v>
      </c>
      <c r="AL25" s="369"/>
      <c r="AM25" s="369"/>
      <c r="AN25" s="371">
        <f>AB25+AI25</f>
        <v>0</v>
      </c>
      <c r="AO25" s="372"/>
    </row>
    <row r="26" spans="1:41" ht="15" customHeight="1">
      <c r="A26" s="373" t="s">
        <v>1255</v>
      </c>
      <c r="B26" s="374"/>
      <c r="C26" s="374"/>
      <c r="D26" s="374"/>
      <c r="E26" s="374"/>
      <c r="F26" s="374"/>
      <c r="G26" s="374"/>
      <c r="H26" s="374"/>
      <c r="I26" s="374"/>
      <c r="J26" s="374"/>
      <c r="K26" s="374"/>
      <c r="L26" s="374"/>
      <c r="M26" s="375"/>
      <c r="N26" s="376">
        <f>SUM(N24:P25)</f>
        <v>1</v>
      </c>
      <c r="O26" s="376"/>
      <c r="P26" s="376"/>
      <c r="Q26" s="377">
        <f>Q24+Q25</f>
        <v>37490760</v>
      </c>
      <c r="R26" s="378"/>
      <c r="S26" s="378"/>
      <c r="T26" s="378"/>
      <c r="U26" s="378"/>
      <c r="V26" s="379"/>
      <c r="W26" s="380" t="s">
        <v>1051</v>
      </c>
      <c r="X26" s="381"/>
      <c r="Y26" s="381"/>
      <c r="Z26" s="381"/>
      <c r="AA26" s="381"/>
      <c r="AB26" s="381"/>
      <c r="AC26" s="381"/>
      <c r="AD26" s="381"/>
      <c r="AE26" s="381"/>
      <c r="AF26" s="382"/>
      <c r="AG26" s="382"/>
      <c r="AH26" s="382"/>
      <c r="AI26" s="382"/>
      <c r="AJ26" s="382"/>
      <c r="AK26" s="382"/>
      <c r="AL26" s="382"/>
      <c r="AM26" s="382"/>
      <c r="AN26" s="382"/>
      <c r="AO26" s="38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1008338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32965224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47250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13392101</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1550600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198500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1830248</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2616234</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6359197</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5021100</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1097438</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8895290</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7" t="s">
        <v>1246</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226"/>
    </row>
    <row r="46" spans="1:42" ht="15" customHeight="1">
      <c r="A46" s="388" t="s">
        <v>1067</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89"/>
      <c r="AP46" s="226"/>
    </row>
    <row r="47" spans="1:41" s="228" customFormat="1" ht="15" customHeight="1">
      <c r="A47" s="227"/>
      <c r="B47" s="313">
        <f>IF(E47&gt;0,"X","")</f>
      </c>
      <c r="C47" s="360" t="s">
        <v>1069</v>
      </c>
      <c r="D47" s="390"/>
      <c r="E47" s="362"/>
      <c r="F47" s="363"/>
      <c r="G47" s="357" t="s">
        <v>1070</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64"/>
    </row>
    <row r="48" spans="1:41" s="228" customFormat="1" ht="15" customHeight="1">
      <c r="A48" s="365" t="s">
        <v>1071</v>
      </c>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1:41" s="228" customFormat="1" ht="15" customHeight="1">
      <c r="A49" s="227"/>
      <c r="B49" s="313">
        <f>IF(E49&gt;0,"X","")</f>
      </c>
      <c r="C49" s="360" t="s">
        <v>1069</v>
      </c>
      <c r="D49" s="361"/>
      <c r="E49" s="362"/>
      <c r="F49" s="363"/>
      <c r="G49" s="357" t="s">
        <v>1072</v>
      </c>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64"/>
    </row>
    <row r="50" spans="1:41" s="229" customFormat="1" ht="15" customHeight="1">
      <c r="A50" s="365" t="s">
        <v>1073</v>
      </c>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8"/>
    </row>
    <row r="51" spans="1:42" s="228" customFormat="1" ht="15" customHeight="1">
      <c r="A51" s="227"/>
      <c r="B51" s="313" t="str">
        <f>IF(Estadisticas!M14&gt;0,"X","")</f>
        <v>X</v>
      </c>
      <c r="C51" s="357" t="s">
        <v>1074</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230"/>
    </row>
    <row r="52" spans="1:42" s="228" customFormat="1" ht="15" customHeight="1">
      <c r="A52" s="227"/>
      <c r="B52" s="313" t="str">
        <f>IF('I-TI'!I278&gt;0,"X","")</f>
        <v>X</v>
      </c>
      <c r="C52" s="357" t="s">
        <v>1075</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231"/>
    </row>
    <row r="53" spans="1:42" s="228" customFormat="1" ht="15" customHeight="1">
      <c r="A53" s="227"/>
      <c r="B53" s="313" t="str">
        <f>IF('E-OG'!I428&gt;0,"X","")</f>
        <v>X</v>
      </c>
      <c r="C53" s="357" t="s">
        <v>1076</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232"/>
    </row>
    <row r="54" spans="1:42" s="229" customFormat="1" ht="15" customHeight="1">
      <c r="A54" s="233"/>
      <c r="B54" s="313" t="str">
        <f>IF(P!G110&gt;0,"X","")</f>
        <v>X</v>
      </c>
      <c r="C54" s="357" t="s">
        <v>1077</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231"/>
    </row>
    <row r="55" spans="1:42" s="228" customFormat="1" ht="15" customHeight="1">
      <c r="A55" s="227"/>
      <c r="B55" s="313">
        <f>IF('E-UA'!M25&gt;0,"X","")</f>
      </c>
      <c r="C55" s="357" t="s">
        <v>1078</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232"/>
    </row>
    <row r="56" spans="1:42" s="229" customFormat="1" ht="15" customHeight="1">
      <c r="A56" s="233"/>
      <c r="B56" s="313">
        <f>IF('E-FP'!S30&gt;0,"X","")</f>
      </c>
      <c r="C56" s="357" t="s">
        <v>1079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9" t="s">
        <v>1080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row>
    <row r="59" spans="1:42" ht="15" customHeight="1">
      <c r="A59" s="474"/>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6"/>
      <c r="AP59" s="237"/>
    </row>
    <row r="60" spans="1:42" ht="15" customHeight="1">
      <c r="A60" s="477"/>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9"/>
      <c r="AP60" s="237"/>
    </row>
    <row r="61" spans="1:42" ht="15" customHeight="1">
      <c r="A61" s="477"/>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237"/>
    </row>
    <row r="62" spans="1:42" ht="15" customHeight="1">
      <c r="A62" s="477"/>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9"/>
      <c r="AP62" s="237"/>
    </row>
    <row r="63" spans="1:42" ht="15" customHeight="1">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9"/>
      <c r="AP63" s="237"/>
    </row>
    <row r="64" spans="1:42" ht="15" customHeight="1">
      <c r="A64" s="477"/>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9"/>
      <c r="AP64" s="237"/>
    </row>
    <row r="65" spans="1:42" ht="15" customHeight="1">
      <c r="A65" s="477"/>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9"/>
      <c r="AP65" s="237"/>
    </row>
    <row r="66" spans="1:42" ht="15" customHeight="1">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9"/>
      <c r="AP66" s="237"/>
    </row>
    <row r="67" spans="1:42" ht="15" customHeight="1">
      <c r="A67" s="477"/>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9"/>
      <c r="AP67" s="238"/>
    </row>
    <row r="68" spans="1:42" s="182" customFormat="1" ht="15" customHeight="1">
      <c r="A68" s="480"/>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2"/>
      <c r="AP68" s="238"/>
    </row>
    <row r="69" spans="1:41" ht="15" customHeight="1">
      <c r="A69" s="353" t="s">
        <v>589</v>
      </c>
      <c r="B69" s="353"/>
      <c r="C69" s="353"/>
      <c r="D69" s="353"/>
      <c r="E69" s="353"/>
      <c r="F69" s="353"/>
      <c r="G69" s="353"/>
      <c r="H69" s="353"/>
      <c r="I69" s="353"/>
      <c r="J69" s="353"/>
      <c r="K69" s="353"/>
      <c r="L69" s="353"/>
      <c r="M69" s="353"/>
      <c r="N69" s="353"/>
      <c r="O69" s="353" t="s">
        <v>1081</v>
      </c>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18.75" customHeight="1">
      <c r="A70" s="347" t="s">
        <v>616</v>
      </c>
      <c r="B70" s="348"/>
      <c r="C70" s="348"/>
      <c r="D70" s="348"/>
      <c r="E70" s="348"/>
      <c r="F70" s="348"/>
      <c r="G70" s="348"/>
      <c r="H70" s="348"/>
      <c r="I70" s="348"/>
      <c r="J70" s="348"/>
      <c r="K70" s="348"/>
      <c r="L70" s="348"/>
      <c r="M70" s="348"/>
      <c r="N70" s="349"/>
      <c r="O70" s="333">
        <f>IF(B51="X","","No anexa o hace falta integrar información en el formato de Situación Hacendaria.")</f>
      </c>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1:41" ht="18.75" customHeight="1">
      <c r="A71" s="350"/>
      <c r="B71" s="351"/>
      <c r="C71" s="351"/>
      <c r="D71" s="351"/>
      <c r="E71" s="351"/>
      <c r="F71" s="351"/>
      <c r="G71" s="351"/>
      <c r="H71" s="351"/>
      <c r="I71" s="351"/>
      <c r="J71" s="351"/>
      <c r="K71" s="351"/>
      <c r="L71" s="351"/>
      <c r="M71" s="351"/>
      <c r="N71" s="352"/>
      <c r="O71" s="336"/>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8"/>
    </row>
    <row r="72" spans="1:41" ht="18.75" customHeight="1">
      <c r="A72" s="350"/>
      <c r="B72" s="351"/>
      <c r="C72" s="351"/>
      <c r="D72" s="351"/>
      <c r="E72" s="351"/>
      <c r="F72" s="351"/>
      <c r="G72" s="351"/>
      <c r="H72" s="351"/>
      <c r="I72" s="351"/>
      <c r="J72" s="351"/>
      <c r="K72" s="351"/>
      <c r="L72" s="351"/>
      <c r="M72" s="351"/>
      <c r="N72" s="352"/>
      <c r="O72" s="333">
        <f>IF(Estadisticas!F14=Estadisticas!N14,"","En lo general no existe equilibrio entre los Ingresos estimados y el presupuesto de Egresos, en los primeros se tiene $"&amp;Estadisticas!F14&amp;" cuando para los Egresos asciende a un monto de $"&amp;Estadisticas!N14&amp;".")</f>
      </c>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5"/>
    </row>
    <row r="73" spans="1:41" ht="18.75" customHeight="1">
      <c r="A73" s="354"/>
      <c r="B73" s="355"/>
      <c r="C73" s="355"/>
      <c r="D73" s="355"/>
      <c r="E73" s="355"/>
      <c r="F73" s="355"/>
      <c r="G73" s="355"/>
      <c r="H73" s="355"/>
      <c r="I73" s="355"/>
      <c r="J73" s="355"/>
      <c r="K73" s="355"/>
      <c r="L73" s="355"/>
      <c r="M73" s="355"/>
      <c r="N73" s="356"/>
      <c r="O73" s="336"/>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row>
    <row r="74" spans="1:41" ht="18.75" customHeight="1">
      <c r="A74" s="324" t="s">
        <v>1082</v>
      </c>
      <c r="B74" s="325"/>
      <c r="C74" s="325"/>
      <c r="D74" s="325"/>
      <c r="E74" s="325"/>
      <c r="F74" s="325"/>
      <c r="G74" s="325"/>
      <c r="H74" s="325"/>
      <c r="I74" s="325"/>
      <c r="J74" s="325"/>
      <c r="K74" s="325"/>
      <c r="L74" s="325"/>
      <c r="M74" s="325"/>
      <c r="N74" s="326"/>
      <c r="O74" s="333">
        <f>IF(B52="X","","No anexa o hace falta integrar información en el formato de Estimación de Ingresos por Clasificación Económica, Fuente de Financiamiento y Concepto.")</f>
      </c>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5"/>
    </row>
    <row r="75" spans="1:41" ht="18.75" customHeight="1">
      <c r="A75" s="327"/>
      <c r="B75" s="328"/>
      <c r="C75" s="328"/>
      <c r="D75" s="328"/>
      <c r="E75" s="328"/>
      <c r="F75" s="328"/>
      <c r="G75" s="328"/>
      <c r="H75" s="328"/>
      <c r="I75" s="328"/>
      <c r="J75" s="328"/>
      <c r="K75" s="328"/>
      <c r="L75" s="328"/>
      <c r="M75" s="328"/>
      <c r="N75" s="329"/>
      <c r="O75" s="336"/>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8"/>
    </row>
    <row r="76" spans="1:41" ht="18.75" customHeight="1">
      <c r="A76" s="327"/>
      <c r="B76" s="328"/>
      <c r="C76" s="328"/>
      <c r="D76" s="328"/>
      <c r="E76" s="328"/>
      <c r="F76" s="328"/>
      <c r="G76" s="328"/>
      <c r="H76" s="328"/>
      <c r="I76" s="328"/>
      <c r="J76" s="328"/>
      <c r="K76" s="328"/>
      <c r="L76" s="328"/>
      <c r="M76" s="328"/>
      <c r="N76" s="329"/>
      <c r="O76" s="333"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5"/>
    </row>
    <row r="77" spans="1:41" ht="18.75" customHeight="1">
      <c r="A77" s="327"/>
      <c r="B77" s="328"/>
      <c r="C77" s="328"/>
      <c r="D77" s="328"/>
      <c r="E77" s="328"/>
      <c r="F77" s="328"/>
      <c r="G77" s="328"/>
      <c r="H77" s="328"/>
      <c r="I77" s="328"/>
      <c r="J77" s="328"/>
      <c r="K77" s="328"/>
      <c r="L77" s="328"/>
      <c r="M77" s="328"/>
      <c r="N77" s="329"/>
      <c r="O77" s="336"/>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row>
    <row r="78" spans="1:41" ht="18.75" customHeight="1">
      <c r="A78" s="347" t="s">
        <v>1083</v>
      </c>
      <c r="B78" s="348"/>
      <c r="C78" s="348"/>
      <c r="D78" s="348"/>
      <c r="E78" s="348"/>
      <c r="F78" s="348"/>
      <c r="G78" s="348"/>
      <c r="H78" s="348"/>
      <c r="I78" s="348"/>
      <c r="J78" s="348"/>
      <c r="K78" s="348"/>
      <c r="L78" s="348"/>
      <c r="M78" s="348"/>
      <c r="N78" s="349"/>
      <c r="O78" s="333">
        <f>IF(B53="X","","No anexa o hace falta integrar información en el formato de Presupuesto de Egresos por Clasificación Económica y Objeto del Gasto.")</f>
      </c>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5"/>
    </row>
    <row r="79" spans="1:41" ht="18.75" customHeight="1">
      <c r="A79" s="350"/>
      <c r="B79" s="351"/>
      <c r="C79" s="351"/>
      <c r="D79" s="351"/>
      <c r="E79" s="351"/>
      <c r="F79" s="351"/>
      <c r="G79" s="351"/>
      <c r="H79" s="351"/>
      <c r="I79" s="351"/>
      <c r="J79" s="351"/>
      <c r="K79" s="351"/>
      <c r="L79" s="351"/>
      <c r="M79" s="351"/>
      <c r="N79" s="352"/>
      <c r="O79" s="336"/>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8"/>
    </row>
    <row r="80" spans="1:41" ht="18.75" customHeight="1">
      <c r="A80" s="350"/>
      <c r="B80" s="351"/>
      <c r="C80" s="351"/>
      <c r="D80" s="351"/>
      <c r="E80" s="351"/>
      <c r="F80" s="351"/>
      <c r="G80" s="351"/>
      <c r="H80" s="351"/>
      <c r="I80" s="351"/>
      <c r="J80" s="351"/>
      <c r="K80" s="351"/>
      <c r="L80" s="351"/>
      <c r="M80" s="351"/>
      <c r="N80" s="352"/>
      <c r="O80" s="333" t="str">
        <f>IF(H8=10000,"En la estimación de los Egresos se dejó de presupuestar en las partidas: "&amp;IF('E-OG'!I5&lt;1,"111, ",)&amp;IF('E-OG'!I7&lt;1,"113, ",)&amp;IF('E-OG'!I16&lt;1,"132, ",)&amp;IF('E-OG'!I24&lt;1,"141, ",)&amp;IF('E-OG'!I26&lt;1,"143",),"")</f>
        <v>En la estimación de los Egresos se dejó de presupuestar en las partidas: 141, 143</v>
      </c>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5"/>
    </row>
    <row r="81" spans="1:41" ht="18.75" customHeight="1">
      <c r="A81" s="350"/>
      <c r="B81" s="351"/>
      <c r="C81" s="351"/>
      <c r="D81" s="351"/>
      <c r="E81" s="351"/>
      <c r="F81" s="351"/>
      <c r="G81" s="351"/>
      <c r="H81" s="351"/>
      <c r="I81" s="351"/>
      <c r="J81" s="351"/>
      <c r="K81" s="351"/>
      <c r="L81" s="351"/>
      <c r="M81" s="351"/>
      <c r="N81" s="352"/>
      <c r="O81" s="336"/>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8"/>
    </row>
    <row r="82" spans="1:41" ht="18.75" customHeight="1">
      <c r="A82" s="350"/>
      <c r="B82" s="351"/>
      <c r="C82" s="351"/>
      <c r="D82" s="351"/>
      <c r="E82" s="351"/>
      <c r="F82" s="351"/>
      <c r="G82" s="351"/>
      <c r="H82" s="351"/>
      <c r="I82" s="351"/>
      <c r="J82" s="351"/>
      <c r="K82" s="351"/>
      <c r="L82" s="351"/>
      <c r="M82" s="351"/>
      <c r="N82" s="352"/>
      <c r="O82" s="333">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5"/>
    </row>
    <row r="83" spans="1:41" ht="18.75" customHeight="1">
      <c r="A83" s="350"/>
      <c r="B83" s="351"/>
      <c r="C83" s="351"/>
      <c r="D83" s="351"/>
      <c r="E83" s="351"/>
      <c r="F83" s="351"/>
      <c r="G83" s="351"/>
      <c r="H83" s="351"/>
      <c r="I83" s="351"/>
      <c r="J83" s="351"/>
      <c r="K83" s="351"/>
      <c r="L83" s="351"/>
      <c r="M83" s="351"/>
      <c r="N83" s="352"/>
      <c r="O83" s="336"/>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8"/>
    </row>
    <row r="84" spans="1:41" ht="18.75" customHeight="1">
      <c r="A84" s="350"/>
      <c r="B84" s="351"/>
      <c r="C84" s="351"/>
      <c r="D84" s="351"/>
      <c r="E84" s="351"/>
      <c r="F84" s="351"/>
      <c r="G84" s="351"/>
      <c r="H84" s="351"/>
      <c r="I84" s="351"/>
      <c r="J84" s="351"/>
      <c r="K84" s="351"/>
      <c r="L84" s="351"/>
      <c r="M84" s="351"/>
      <c r="N84" s="352"/>
      <c r="O84" s="333">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5"/>
    </row>
    <row r="85" spans="1:41" ht="18.75" customHeight="1">
      <c r="A85" s="350"/>
      <c r="B85" s="351"/>
      <c r="C85" s="351"/>
      <c r="D85" s="351"/>
      <c r="E85" s="351"/>
      <c r="F85" s="351"/>
      <c r="G85" s="351"/>
      <c r="H85" s="351"/>
      <c r="I85" s="351"/>
      <c r="J85" s="351"/>
      <c r="K85" s="351"/>
      <c r="L85" s="351"/>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8"/>
    </row>
    <row r="86" spans="1:41" ht="18.75" customHeight="1">
      <c r="A86" s="350"/>
      <c r="B86" s="351"/>
      <c r="C86" s="351"/>
      <c r="D86" s="351"/>
      <c r="E86" s="351"/>
      <c r="F86" s="351"/>
      <c r="G86" s="351"/>
      <c r="H86" s="351"/>
      <c r="I86" s="351"/>
      <c r="J86" s="351"/>
      <c r="K86" s="351"/>
      <c r="L86" s="351"/>
      <c r="M86" s="351"/>
      <c r="N86" s="352"/>
      <c r="O86" s="333">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5"/>
    </row>
    <row r="87" spans="1:41" ht="18.75" customHeight="1">
      <c r="A87" s="350"/>
      <c r="B87" s="351"/>
      <c r="C87" s="351"/>
      <c r="D87" s="351"/>
      <c r="E87" s="351"/>
      <c r="F87" s="351"/>
      <c r="G87" s="351"/>
      <c r="H87" s="351"/>
      <c r="I87" s="351"/>
      <c r="J87" s="351"/>
      <c r="K87" s="351"/>
      <c r="L87" s="351"/>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8"/>
    </row>
    <row r="88" spans="1:41" ht="18.75" customHeight="1">
      <c r="A88" s="350"/>
      <c r="B88" s="351"/>
      <c r="C88" s="351"/>
      <c r="D88" s="351"/>
      <c r="E88" s="351"/>
      <c r="F88" s="351"/>
      <c r="G88" s="351"/>
      <c r="H88" s="351"/>
      <c r="I88" s="351"/>
      <c r="J88" s="351"/>
      <c r="K88" s="351"/>
      <c r="L88" s="351"/>
      <c r="M88" s="351"/>
      <c r="N88" s="352"/>
      <c r="O88" s="333">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5"/>
    </row>
    <row r="89" spans="1:41" ht="18.75" customHeight="1">
      <c r="A89" s="350"/>
      <c r="B89" s="351"/>
      <c r="C89" s="351"/>
      <c r="D89" s="351"/>
      <c r="E89" s="351"/>
      <c r="F89" s="351"/>
      <c r="G89" s="351"/>
      <c r="H89" s="351"/>
      <c r="I89" s="351"/>
      <c r="J89" s="351"/>
      <c r="K89" s="351"/>
      <c r="L89" s="351"/>
      <c r="M89" s="351"/>
      <c r="N89" s="352"/>
      <c r="O89" s="336"/>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8"/>
    </row>
    <row r="90" spans="1:41" ht="18.75" customHeight="1">
      <c r="A90" s="350"/>
      <c r="B90" s="351"/>
      <c r="C90" s="351"/>
      <c r="D90" s="351"/>
      <c r="E90" s="351"/>
      <c r="F90" s="351"/>
      <c r="G90" s="351"/>
      <c r="H90" s="351"/>
      <c r="I90" s="351"/>
      <c r="J90" s="351"/>
      <c r="K90" s="351"/>
      <c r="L90" s="351"/>
      <c r="M90" s="351"/>
      <c r="N90" s="352"/>
      <c r="O90" s="333">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5"/>
    </row>
    <row r="91" spans="1:41" ht="18.75" customHeight="1">
      <c r="A91" s="350"/>
      <c r="B91" s="351"/>
      <c r="C91" s="351"/>
      <c r="D91" s="351"/>
      <c r="E91" s="351"/>
      <c r="F91" s="351"/>
      <c r="G91" s="351"/>
      <c r="H91" s="351"/>
      <c r="I91" s="351"/>
      <c r="J91" s="351"/>
      <c r="K91" s="351"/>
      <c r="L91" s="351"/>
      <c r="M91" s="351"/>
      <c r="N91" s="352"/>
      <c r="O91" s="336"/>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8"/>
    </row>
    <row r="92" spans="1:41" ht="18.75" customHeight="1">
      <c r="A92" s="350"/>
      <c r="B92" s="351"/>
      <c r="C92" s="351"/>
      <c r="D92" s="351"/>
      <c r="E92" s="351"/>
      <c r="F92" s="351"/>
      <c r="G92" s="351"/>
      <c r="H92" s="351"/>
      <c r="I92" s="351"/>
      <c r="J92" s="351"/>
      <c r="K92" s="351"/>
      <c r="L92" s="351"/>
      <c r="M92" s="351"/>
      <c r="N92" s="352"/>
      <c r="O92" s="333">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5"/>
    </row>
    <row r="93" spans="1:41" ht="18.75" customHeight="1">
      <c r="A93" s="350"/>
      <c r="B93" s="351"/>
      <c r="C93" s="351"/>
      <c r="D93" s="351"/>
      <c r="E93" s="351"/>
      <c r="F93" s="351"/>
      <c r="G93" s="351"/>
      <c r="H93" s="351"/>
      <c r="I93" s="351"/>
      <c r="J93" s="351"/>
      <c r="K93" s="351"/>
      <c r="L93" s="351"/>
      <c r="M93" s="351"/>
      <c r="N93" s="352"/>
      <c r="O93" s="336"/>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8"/>
    </row>
    <row r="94" spans="1:41" ht="18.75" customHeight="1">
      <c r="A94" s="324" t="s">
        <v>617</v>
      </c>
      <c r="B94" s="325"/>
      <c r="C94" s="325"/>
      <c r="D94" s="325"/>
      <c r="E94" s="325"/>
      <c r="F94" s="325"/>
      <c r="G94" s="325"/>
      <c r="H94" s="325"/>
      <c r="I94" s="325"/>
      <c r="J94" s="325"/>
      <c r="K94" s="325"/>
      <c r="L94" s="325"/>
      <c r="M94" s="325"/>
      <c r="N94" s="326"/>
      <c r="O94" s="333">
        <f>IF(B54="X","","No anexa o hace falta integrar información en el formato de Plantilla de Personal de Carácter Permanente.")</f>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5"/>
    </row>
    <row r="95" spans="1:41" ht="18.75" customHeight="1">
      <c r="A95" s="327"/>
      <c r="B95" s="328"/>
      <c r="C95" s="328"/>
      <c r="D95" s="328"/>
      <c r="E95" s="328"/>
      <c r="F95" s="328"/>
      <c r="G95" s="328"/>
      <c r="H95" s="328"/>
      <c r="I95" s="328"/>
      <c r="J95" s="328"/>
      <c r="K95" s="328"/>
      <c r="L95" s="328"/>
      <c r="M95" s="328"/>
      <c r="N95" s="329"/>
      <c r="O95" s="336"/>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8"/>
    </row>
    <row r="96" spans="1:41" ht="18.75" customHeight="1">
      <c r="A96" s="327"/>
      <c r="B96" s="328"/>
      <c r="C96" s="328"/>
      <c r="D96" s="328"/>
      <c r="E96" s="328"/>
      <c r="F96" s="328"/>
      <c r="G96" s="328"/>
      <c r="H96" s="328"/>
      <c r="I96" s="328"/>
      <c r="J96" s="328"/>
      <c r="K96" s="328"/>
      <c r="L96" s="328"/>
      <c r="M96" s="328"/>
      <c r="N96" s="329"/>
      <c r="O96" s="333" t="str">
        <f>IF('E-OG'!I4=P!G110,"","Los sueldos base al personal permanente estimado en el presupuesto de egresos(partida 1100) son por $"&amp;'E-OG'!I4&amp;", en cuanto en la plantilla de personal de carácter permanente es por $"&amp;P!G110&amp;", por lo que no existe equilibrio.")</f>
        <v>Los sueldos base al personal permanente estimado en el presupuesto de egresos(partida 1100) son por $6132745, en cuanto en la plantilla de personal de carácter permanente es por $6132744.48, por lo que no existe equilibrio.</v>
      </c>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5"/>
    </row>
    <row r="97" spans="1:41" ht="18.75" customHeight="1">
      <c r="A97" s="330"/>
      <c r="B97" s="331"/>
      <c r="C97" s="331"/>
      <c r="D97" s="331"/>
      <c r="E97" s="331"/>
      <c r="F97" s="331"/>
      <c r="G97" s="331"/>
      <c r="H97" s="331"/>
      <c r="I97" s="331"/>
      <c r="J97" s="331"/>
      <c r="K97" s="331"/>
      <c r="L97" s="331"/>
      <c r="M97" s="331"/>
      <c r="N97" s="332"/>
      <c r="O97" s="336"/>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8"/>
    </row>
    <row r="98" spans="1:41" ht="18.75" customHeight="1">
      <c r="A98" s="324" t="s">
        <v>1084</v>
      </c>
      <c r="B98" s="325"/>
      <c r="C98" s="325"/>
      <c r="D98" s="325"/>
      <c r="E98" s="325"/>
      <c r="F98" s="325"/>
      <c r="G98" s="325"/>
      <c r="H98" s="325"/>
      <c r="I98" s="325"/>
      <c r="J98" s="325"/>
      <c r="K98" s="325"/>
      <c r="L98" s="325"/>
      <c r="M98" s="325"/>
      <c r="N98" s="326"/>
      <c r="O98" s="333" t="str">
        <f>IF(B55="X","","No anexa o hace falta integrar información en el formato de Presupuesto de Egresos por Clasificación Administrativa.")</f>
        <v>No anexa o hace falta integrar información en el formato de Presupuesto de Egresos por Clasificación Administrativa.</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5"/>
    </row>
    <row r="99" spans="1:41" ht="18.75" customHeight="1">
      <c r="A99" s="327"/>
      <c r="B99" s="328"/>
      <c r="C99" s="328"/>
      <c r="D99" s="328"/>
      <c r="E99" s="328"/>
      <c r="F99" s="328"/>
      <c r="G99" s="328"/>
      <c r="H99" s="328"/>
      <c r="I99" s="328"/>
      <c r="J99" s="328"/>
      <c r="K99" s="328"/>
      <c r="L99" s="328"/>
      <c r="M99" s="328"/>
      <c r="N99" s="329"/>
      <c r="O99" s="336"/>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8"/>
    </row>
    <row r="100" spans="1:41" ht="18.75" customHeight="1">
      <c r="A100" s="327"/>
      <c r="B100" s="328"/>
      <c r="C100" s="328"/>
      <c r="D100" s="328"/>
      <c r="E100" s="328"/>
      <c r="F100" s="328"/>
      <c r="G100" s="328"/>
      <c r="H100" s="328"/>
      <c r="I100" s="328"/>
      <c r="J100" s="328"/>
      <c r="K100" s="328"/>
      <c r="L100" s="328"/>
      <c r="M100" s="328"/>
      <c r="N100" s="329"/>
      <c r="O100" s="333"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$37490760.</v>
      </c>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5"/>
    </row>
    <row r="101" spans="1:41" ht="18.75" customHeight="1">
      <c r="A101" s="330"/>
      <c r="B101" s="331"/>
      <c r="C101" s="331"/>
      <c r="D101" s="331"/>
      <c r="E101" s="331"/>
      <c r="F101" s="331"/>
      <c r="G101" s="331"/>
      <c r="H101" s="331"/>
      <c r="I101" s="331"/>
      <c r="J101" s="331"/>
      <c r="K101" s="331"/>
      <c r="L101" s="331"/>
      <c r="M101" s="331"/>
      <c r="N101" s="332"/>
      <c r="O101" s="336"/>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8"/>
    </row>
    <row r="102" spans="1:41" ht="18.75" customHeight="1">
      <c r="A102" s="324" t="s">
        <v>1085</v>
      </c>
      <c r="B102" s="325"/>
      <c r="C102" s="325"/>
      <c r="D102" s="325"/>
      <c r="E102" s="325"/>
      <c r="F102" s="325"/>
      <c r="G102" s="325"/>
      <c r="H102" s="325"/>
      <c r="I102" s="325"/>
      <c r="J102" s="325"/>
      <c r="K102" s="325"/>
      <c r="L102" s="325"/>
      <c r="M102" s="325"/>
      <c r="N102" s="326"/>
      <c r="O102" s="333"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5"/>
    </row>
    <row r="103" spans="1:41" ht="18.75" customHeight="1">
      <c r="A103" s="327"/>
      <c r="B103" s="328"/>
      <c r="C103" s="328"/>
      <c r="D103" s="328"/>
      <c r="E103" s="328"/>
      <c r="F103" s="328"/>
      <c r="G103" s="328"/>
      <c r="H103" s="328"/>
      <c r="I103" s="328"/>
      <c r="J103" s="328"/>
      <c r="K103" s="328"/>
      <c r="L103" s="328"/>
      <c r="M103" s="328"/>
      <c r="N103" s="329"/>
      <c r="O103" s="336"/>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8"/>
    </row>
    <row r="104" spans="1:41" ht="18.75" customHeight="1">
      <c r="A104" s="327"/>
      <c r="B104" s="328"/>
      <c r="C104" s="328"/>
      <c r="D104" s="328"/>
      <c r="E104" s="328"/>
      <c r="F104" s="328"/>
      <c r="G104" s="328"/>
      <c r="H104" s="328"/>
      <c r="I104" s="328"/>
      <c r="J104" s="328"/>
      <c r="K104" s="328"/>
      <c r="L104" s="328"/>
      <c r="M104" s="328"/>
      <c r="N104" s="329"/>
      <c r="O104" s="333"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$37490760.</v>
      </c>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5"/>
    </row>
    <row r="105" spans="1:41" ht="18.75" customHeight="1">
      <c r="A105" s="330"/>
      <c r="B105" s="331"/>
      <c r="C105" s="331"/>
      <c r="D105" s="331"/>
      <c r="E105" s="331"/>
      <c r="F105" s="331"/>
      <c r="G105" s="331"/>
      <c r="H105" s="331"/>
      <c r="I105" s="331"/>
      <c r="J105" s="331"/>
      <c r="K105" s="331"/>
      <c r="L105" s="331"/>
      <c r="M105" s="331"/>
      <c r="N105" s="332"/>
      <c r="O105" s="336"/>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8"/>
    </row>
    <row r="106" ht="15" customHeight="1"/>
    <row r="107" spans="1:41" ht="15" customHeight="1">
      <c r="A107" s="316" t="s">
        <v>907</v>
      </c>
      <c r="B107" s="317"/>
      <c r="C107" s="317"/>
      <c r="D107" s="317"/>
      <c r="E107" s="317"/>
      <c r="F107" s="317"/>
      <c r="G107" s="317"/>
      <c r="H107" s="317"/>
      <c r="I107" s="317"/>
      <c r="J107" s="317"/>
      <c r="K107" s="317"/>
      <c r="L107" s="317"/>
      <c r="M107" s="317"/>
      <c r="N107" s="317"/>
      <c r="O107" s="317"/>
      <c r="P107" s="317"/>
      <c r="Q107" s="317"/>
      <c r="R107" s="317"/>
      <c r="S107" s="317"/>
      <c r="T107" s="318"/>
      <c r="U107" s="316" t="s">
        <v>906</v>
      </c>
      <c r="V107" s="317"/>
      <c r="W107" s="317"/>
      <c r="X107" s="317"/>
      <c r="Y107" s="317"/>
      <c r="Z107" s="317"/>
      <c r="AA107" s="317"/>
      <c r="AB107" s="317"/>
      <c r="AC107" s="317"/>
      <c r="AD107" s="317"/>
      <c r="AE107" s="317"/>
      <c r="AF107" s="317"/>
      <c r="AG107" s="317"/>
      <c r="AH107" s="317"/>
      <c r="AI107" s="317"/>
      <c r="AJ107" s="317"/>
      <c r="AK107" s="317"/>
      <c r="AL107" s="317"/>
      <c r="AM107" s="317"/>
      <c r="AN107" s="317"/>
      <c r="AO107" s="318"/>
    </row>
    <row r="108" spans="1:41" ht="15"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row>
    <row r="109" spans="1:41" ht="15"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row>
    <row r="110" spans="1:41" ht="15"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row>
    <row r="111" spans="1:41" ht="1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row>
    <row r="112" spans="1:41" ht="15" customHeight="1">
      <c r="A112" s="339"/>
      <c r="B112" s="340"/>
      <c r="C112" s="340"/>
      <c r="D112" s="340"/>
      <c r="E112" s="340"/>
      <c r="F112" s="340"/>
      <c r="G112" s="340"/>
      <c r="H112" s="340"/>
      <c r="I112" s="340"/>
      <c r="J112" s="340"/>
      <c r="K112" s="340"/>
      <c r="L112" s="340"/>
      <c r="M112" s="340"/>
      <c r="N112" s="340"/>
      <c r="O112" s="340"/>
      <c r="P112" s="340"/>
      <c r="Q112" s="340"/>
      <c r="R112" s="340"/>
      <c r="S112" s="340"/>
      <c r="T112" s="341"/>
      <c r="U112" s="339"/>
      <c r="V112" s="340"/>
      <c r="W112" s="340"/>
      <c r="X112" s="340"/>
      <c r="Y112" s="340"/>
      <c r="Z112" s="340"/>
      <c r="AA112" s="340"/>
      <c r="AB112" s="340"/>
      <c r="AC112" s="340"/>
      <c r="AD112" s="340"/>
      <c r="AE112" s="340"/>
      <c r="AF112" s="340"/>
      <c r="AG112" s="340"/>
      <c r="AH112" s="340"/>
      <c r="AI112" s="340"/>
      <c r="AJ112" s="340"/>
      <c r="AK112" s="340"/>
      <c r="AL112" s="340"/>
      <c r="AM112" s="340"/>
      <c r="AN112" s="340"/>
      <c r="AO112" s="341"/>
    </row>
    <row r="113" spans="1:41" ht="15" customHeight="1">
      <c r="A113" s="342"/>
      <c r="B113" s="343"/>
      <c r="C113" s="343"/>
      <c r="D113" s="343"/>
      <c r="E113" s="343"/>
      <c r="F113" s="343"/>
      <c r="G113" s="343"/>
      <c r="H113" s="343"/>
      <c r="I113" s="343"/>
      <c r="J113" s="343"/>
      <c r="K113" s="343"/>
      <c r="L113" s="343"/>
      <c r="M113" s="343"/>
      <c r="N113" s="343"/>
      <c r="O113" s="343"/>
      <c r="P113" s="343"/>
      <c r="Q113" s="343"/>
      <c r="R113" s="343"/>
      <c r="S113" s="343"/>
      <c r="T113" s="344"/>
      <c r="U113" s="342"/>
      <c r="V113" s="343"/>
      <c r="W113" s="343"/>
      <c r="X113" s="343"/>
      <c r="Y113" s="343"/>
      <c r="Z113" s="343"/>
      <c r="AA113" s="343"/>
      <c r="AB113" s="343"/>
      <c r="AC113" s="343"/>
      <c r="AD113" s="343"/>
      <c r="AE113" s="343"/>
      <c r="AF113" s="343"/>
      <c r="AG113" s="343"/>
      <c r="AH113" s="343"/>
      <c r="AI113" s="343"/>
      <c r="AJ113" s="343"/>
      <c r="AK113" s="343"/>
      <c r="AL113" s="343"/>
      <c r="AM113" s="343"/>
      <c r="AN113" s="343"/>
      <c r="AO113" s="344"/>
    </row>
    <row r="114" ht="15" customHeight="1"/>
    <row r="115" spans="1:41" ht="15" customHeight="1">
      <c r="A115" s="345" t="s">
        <v>1087</v>
      </c>
      <c r="B115" s="345"/>
      <c r="C115" s="345"/>
      <c r="D115" s="345"/>
      <c r="E115" s="345"/>
      <c r="F115" s="345"/>
      <c r="G115" s="345"/>
      <c r="H115" s="345"/>
      <c r="I115" s="345"/>
      <c r="J115" s="345"/>
      <c r="K115" s="345"/>
      <c r="L115" s="345"/>
      <c r="M115" s="345"/>
      <c r="N115" s="345"/>
      <c r="O115" s="345"/>
      <c r="P115" s="345"/>
      <c r="Q115" s="345"/>
      <c r="R115" s="345"/>
      <c r="S115" s="345"/>
      <c r="T115" s="345"/>
      <c r="U115" s="346">
        <f ca="1">TODAY()</f>
        <v>41730</v>
      </c>
      <c r="V115" s="346"/>
      <c r="W115" s="346"/>
      <c r="X115" s="346"/>
      <c r="Y115" s="346"/>
      <c r="Z115" s="346"/>
      <c r="AA115" s="346"/>
      <c r="AB115" s="346"/>
      <c r="AC115" s="346"/>
      <c r="AD115" s="346"/>
      <c r="AE115" s="346"/>
      <c r="AF115" s="346"/>
      <c r="AG115" s="346"/>
      <c r="AH115" s="346"/>
      <c r="AI115" s="346"/>
      <c r="AJ115" s="346"/>
      <c r="AK115" s="346"/>
      <c r="AL115" s="346"/>
      <c r="AM115" s="346"/>
      <c r="AN115" s="346"/>
      <c r="AO115" s="346"/>
    </row>
    <row r="116" spans="36:42" ht="15" customHeight="1">
      <c r="AJ116" s="321" t="s">
        <v>1088</v>
      </c>
      <c r="AK116" s="322"/>
      <c r="AL116" s="322"/>
      <c r="AM116" s="322"/>
      <c r="AN116" s="322"/>
      <c r="AO116" s="323"/>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14:H14"/>
    <mergeCell ref="L7:AO7"/>
    <mergeCell ref="A59:AO68"/>
    <mergeCell ref="AG1:AK1"/>
    <mergeCell ref="AL1:AO1"/>
    <mergeCell ref="AG2:AI2"/>
    <mergeCell ref="AJ2:AK2"/>
    <mergeCell ref="AL2:AO3"/>
    <mergeCell ref="AG3:AK3"/>
    <mergeCell ref="AG4:AI4"/>
    <mergeCell ref="A8:D9"/>
    <mergeCell ref="E8:G9"/>
    <mergeCell ref="H8:K9"/>
    <mergeCell ref="L8:AO9"/>
    <mergeCell ref="A10:AO10"/>
    <mergeCell ref="AJ4:AK4"/>
    <mergeCell ref="A11:AO12"/>
    <mergeCell ref="AL4:AM4"/>
    <mergeCell ref="AN4:AO4"/>
    <mergeCell ref="AG5:AO5"/>
    <mergeCell ref="A7:K7"/>
    <mergeCell ref="E16:H17"/>
    <mergeCell ref="I16:T17"/>
    <mergeCell ref="U16:X17"/>
    <mergeCell ref="AE16:AK16"/>
    <mergeCell ref="AN16:AO16"/>
    <mergeCell ref="AE17:AL17"/>
    <mergeCell ref="I14:AD14"/>
    <mergeCell ref="AE14:AO14"/>
    <mergeCell ref="A15:D15"/>
    <mergeCell ref="E15:H15"/>
    <mergeCell ref="I15:T15"/>
    <mergeCell ref="U15:X15"/>
    <mergeCell ref="Y15:AD17"/>
    <mergeCell ref="AE15:AK15"/>
    <mergeCell ref="A16:D17"/>
    <mergeCell ref="AM17:AO17"/>
    <mergeCell ref="A19:V19"/>
    <mergeCell ref="W19:AO19"/>
    <mergeCell ref="A20:B20"/>
    <mergeCell ref="C20:J20"/>
    <mergeCell ref="K20:K22"/>
    <mergeCell ref="L20:U20"/>
    <mergeCell ref="W20:AE20"/>
    <mergeCell ref="AF20:AO20"/>
    <mergeCell ref="A21:C21"/>
    <mergeCell ref="A23:V23"/>
    <mergeCell ref="W23:AE23"/>
    <mergeCell ref="AF23:AO23"/>
    <mergeCell ref="A24:M24"/>
    <mergeCell ref="N24:P24"/>
    <mergeCell ref="Q24:V24"/>
    <mergeCell ref="W24:AO24"/>
    <mergeCell ref="AF21:AO21"/>
    <mergeCell ref="A22:H22"/>
    <mergeCell ref="I22:J22"/>
    <mergeCell ref="L22:U22"/>
    <mergeCell ref="W22:AE22"/>
    <mergeCell ref="AF22:AO22"/>
    <mergeCell ref="D21:J21"/>
    <mergeCell ref="L21:U21"/>
    <mergeCell ref="W21:AE21"/>
    <mergeCell ref="A45:AO45"/>
    <mergeCell ref="A46:AO46"/>
    <mergeCell ref="C47:D47"/>
    <mergeCell ref="E47:F47"/>
    <mergeCell ref="G47:AO47"/>
    <mergeCell ref="A48:AO48"/>
    <mergeCell ref="A25:K25"/>
    <mergeCell ref="L25:M25"/>
    <mergeCell ref="N25:P25"/>
    <mergeCell ref="Q25:V25"/>
    <mergeCell ref="W25:AA25"/>
    <mergeCell ref="AB25:AC25"/>
    <mergeCell ref="C53:AO53"/>
    <mergeCell ref="AD25:AH25"/>
    <mergeCell ref="AI25:AJ25"/>
    <mergeCell ref="AK25:AM25"/>
    <mergeCell ref="AN25:AO25"/>
    <mergeCell ref="A26:M26"/>
    <mergeCell ref="N26:P26"/>
    <mergeCell ref="Q26:V26"/>
    <mergeCell ref="W26:AE26"/>
    <mergeCell ref="AF26:AO26"/>
    <mergeCell ref="C54:AO54"/>
    <mergeCell ref="C55:AO55"/>
    <mergeCell ref="C56:AO56"/>
    <mergeCell ref="A58:AO58"/>
    <mergeCell ref="C49:D49"/>
    <mergeCell ref="E49:F49"/>
    <mergeCell ref="G49:AO49"/>
    <mergeCell ref="A50:AO50"/>
    <mergeCell ref="C51:AO51"/>
    <mergeCell ref="C52:AO52"/>
    <mergeCell ref="O70:AO71"/>
    <mergeCell ref="A74:N77"/>
    <mergeCell ref="O74:AO75"/>
    <mergeCell ref="O76:AO77"/>
    <mergeCell ref="A69:N69"/>
    <mergeCell ref="O69:AO69"/>
    <mergeCell ref="A70:N73"/>
    <mergeCell ref="O72:AO73"/>
    <mergeCell ref="O88:AO89"/>
    <mergeCell ref="O90:AO91"/>
    <mergeCell ref="O92:AO93"/>
    <mergeCell ref="O98:AO99"/>
    <mergeCell ref="A94:N97"/>
    <mergeCell ref="O94:AO95"/>
    <mergeCell ref="O96:AO97"/>
    <mergeCell ref="A98:N101"/>
    <mergeCell ref="O100:AO101"/>
    <mergeCell ref="A113:T113"/>
    <mergeCell ref="U113:AO113"/>
    <mergeCell ref="A115:T115"/>
    <mergeCell ref="U115:AO115"/>
    <mergeCell ref="A78:N93"/>
    <mergeCell ref="O78:AO79"/>
    <mergeCell ref="O80:AO81"/>
    <mergeCell ref="O82:AO83"/>
    <mergeCell ref="O84:AO85"/>
    <mergeCell ref="O86:AO87"/>
    <mergeCell ref="A107:T107"/>
    <mergeCell ref="U107:AO107"/>
    <mergeCell ref="A108:T111"/>
    <mergeCell ref="U108:AO111"/>
    <mergeCell ref="AJ116:AO116"/>
    <mergeCell ref="A102:N105"/>
    <mergeCell ref="O102:AO103"/>
    <mergeCell ref="O104:AO105"/>
    <mergeCell ref="A112:T112"/>
    <mergeCell ref="U112:AO112"/>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4" sqref="F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492" t="s">
        <v>1250</v>
      </c>
      <c r="F1" s="492" t="s">
        <v>1252</v>
      </c>
      <c r="G1" s="493" t="s">
        <v>1249</v>
      </c>
      <c r="I1" s="497" t="s">
        <v>605</v>
      </c>
      <c r="J1" s="497"/>
      <c r="K1" s="497"/>
      <c r="L1" s="497"/>
      <c r="M1" s="492" t="s">
        <v>1250</v>
      </c>
      <c r="N1" s="492" t="s">
        <v>1248</v>
      </c>
      <c r="O1" s="493" t="s">
        <v>1249</v>
      </c>
    </row>
    <row r="2" spans="1:15" ht="15">
      <c r="A2" s="497"/>
      <c r="B2" s="497"/>
      <c r="C2" s="497"/>
      <c r="D2" s="497"/>
      <c r="E2" s="492"/>
      <c r="F2" s="492"/>
      <c r="G2" s="493"/>
      <c r="I2" s="497"/>
      <c r="J2" s="497"/>
      <c r="K2" s="497"/>
      <c r="L2" s="497"/>
      <c r="M2" s="492"/>
      <c r="N2" s="492"/>
      <c r="O2" s="493"/>
    </row>
    <row r="3" spans="1:15" ht="23.25">
      <c r="A3" s="498" t="s">
        <v>614</v>
      </c>
      <c r="B3" s="498"/>
      <c r="C3" s="498"/>
      <c r="D3" s="498"/>
      <c r="E3" s="498"/>
      <c r="F3" s="498"/>
      <c r="G3" s="498"/>
      <c r="I3" s="494" t="s">
        <v>615</v>
      </c>
      <c r="J3" s="494"/>
      <c r="K3" s="494"/>
      <c r="L3" s="494"/>
      <c r="M3" s="494"/>
      <c r="N3" s="494"/>
      <c r="O3" s="494"/>
    </row>
    <row r="4" spans="1:15" ht="15">
      <c r="A4" s="503" t="s">
        <v>443</v>
      </c>
      <c r="B4" s="504"/>
      <c r="C4" s="504"/>
      <c r="D4" s="505"/>
      <c r="E4" s="260">
        <v>1078307</v>
      </c>
      <c r="F4" s="97">
        <f>'I-TI'!I3</f>
        <v>1097438</v>
      </c>
      <c r="G4" s="119">
        <f aca="true" t="shared" si="0" ref="G4:G14">(F4-E4)/E4</f>
        <v>0.017741700647403755</v>
      </c>
      <c r="I4" s="495"/>
      <c r="J4" s="495"/>
      <c r="K4" s="495"/>
      <c r="L4" s="495"/>
      <c r="M4" s="495"/>
      <c r="N4" s="495"/>
      <c r="O4" s="495"/>
    </row>
    <row r="5" spans="1:15" ht="15">
      <c r="A5" s="503" t="s">
        <v>429</v>
      </c>
      <c r="B5" s="504"/>
      <c r="C5" s="504"/>
      <c r="D5" s="505"/>
      <c r="E5" s="97"/>
      <c r="F5" s="97">
        <f>'I-TI'!I44</f>
        <v>0</v>
      </c>
      <c r="G5" s="119" t="e">
        <f t="shared" si="0"/>
        <v>#DIV/0!</v>
      </c>
      <c r="I5" s="496" t="s">
        <v>0</v>
      </c>
      <c r="J5" s="496"/>
      <c r="K5" s="496"/>
      <c r="L5" s="496"/>
      <c r="M5" s="260">
        <v>9418960</v>
      </c>
      <c r="N5" s="97">
        <f>'E-OG'!I3</f>
        <v>8895290</v>
      </c>
      <c r="O5" s="119">
        <f aca="true" t="shared" si="1" ref="O5:O14">(N5-M5)/M5</f>
        <v>-0.05559743326227099</v>
      </c>
    </row>
    <row r="6" spans="1:15" ht="15">
      <c r="A6" s="503" t="s">
        <v>424</v>
      </c>
      <c r="B6" s="504"/>
      <c r="C6" s="504"/>
      <c r="D6" s="505"/>
      <c r="E6" s="260">
        <v>0</v>
      </c>
      <c r="F6" s="97">
        <f>'I-TI'!I50</f>
        <v>0</v>
      </c>
      <c r="G6" s="119" t="e">
        <f t="shared" si="0"/>
        <v>#DIV/0!</v>
      </c>
      <c r="I6" s="486" t="s">
        <v>32</v>
      </c>
      <c r="J6" s="487"/>
      <c r="K6" s="487"/>
      <c r="L6" s="488"/>
      <c r="M6" s="260">
        <v>3508218</v>
      </c>
      <c r="N6" s="97">
        <f>'E-OG'!I40</f>
        <v>5021100</v>
      </c>
      <c r="O6" s="119">
        <f t="shared" si="1"/>
        <v>0.4312394497719355</v>
      </c>
    </row>
    <row r="7" spans="1:15" ht="15">
      <c r="A7" s="503" t="s">
        <v>422</v>
      </c>
      <c r="B7" s="504"/>
      <c r="C7" s="504"/>
      <c r="D7" s="505"/>
      <c r="E7" s="260">
        <v>1716162</v>
      </c>
      <c r="F7" s="97">
        <f>'I-TI'!I54</f>
        <v>1830248</v>
      </c>
      <c r="G7" s="119">
        <f t="shared" si="0"/>
        <v>0.06647740714454696</v>
      </c>
      <c r="I7" s="486" t="s">
        <v>89</v>
      </c>
      <c r="J7" s="487"/>
      <c r="K7" s="487"/>
      <c r="L7" s="488"/>
      <c r="M7" s="260">
        <v>6725962</v>
      </c>
      <c r="N7" s="97">
        <f>'E-OG'!I105</f>
        <v>6359197</v>
      </c>
      <c r="O7" s="119">
        <f t="shared" si="1"/>
        <v>-0.054529746079445586</v>
      </c>
    </row>
    <row r="8" spans="1:15" ht="15">
      <c r="A8" s="503" t="s">
        <v>552</v>
      </c>
      <c r="B8" s="504"/>
      <c r="C8" s="504"/>
      <c r="D8" s="505"/>
      <c r="E8" s="260">
        <v>1495200</v>
      </c>
      <c r="F8" s="97">
        <f>'I-TI'!I172</f>
        <v>1550600</v>
      </c>
      <c r="G8" s="119">
        <f t="shared" si="0"/>
        <v>0.03705189941144997</v>
      </c>
      <c r="I8" s="486" t="s">
        <v>149</v>
      </c>
      <c r="J8" s="487"/>
      <c r="K8" s="487"/>
      <c r="L8" s="488"/>
      <c r="M8" s="260">
        <v>2631187</v>
      </c>
      <c r="N8" s="97">
        <f>'E-OG'!I190</f>
        <v>2616234</v>
      </c>
      <c r="O8" s="119">
        <f t="shared" si="1"/>
        <v>-0.0056829864239979905</v>
      </c>
    </row>
    <row r="9" spans="1:15" ht="15">
      <c r="A9" s="503" t="s">
        <v>554</v>
      </c>
      <c r="B9" s="504"/>
      <c r="C9" s="504"/>
      <c r="D9" s="505"/>
      <c r="E9" s="260">
        <v>9207300</v>
      </c>
      <c r="F9" s="97">
        <f>'I-TI'!I201</f>
        <v>47250</v>
      </c>
      <c r="G9" s="119">
        <f t="shared" si="0"/>
        <v>-0.9948682024046137</v>
      </c>
      <c r="I9" s="486" t="s">
        <v>760</v>
      </c>
      <c r="J9" s="487"/>
      <c r="K9" s="487"/>
      <c r="L9" s="488"/>
      <c r="M9" s="260">
        <v>335000</v>
      </c>
      <c r="N9" s="97">
        <f>'E-OG'!I249</f>
        <v>198500</v>
      </c>
      <c r="O9" s="119">
        <f t="shared" si="1"/>
        <v>-0.40746268656716417</v>
      </c>
    </row>
    <row r="10" spans="1:15" ht="15">
      <c r="A10" s="499" t="s">
        <v>583</v>
      </c>
      <c r="B10" s="499"/>
      <c r="C10" s="499"/>
      <c r="D10" s="499"/>
      <c r="E10" s="97"/>
      <c r="F10" s="97">
        <f>'I-TI'!I224</f>
        <v>0</v>
      </c>
      <c r="G10" s="119" t="e">
        <f t="shared" si="0"/>
        <v>#DIV/0!</v>
      </c>
      <c r="I10" s="486" t="s">
        <v>598</v>
      </c>
      <c r="J10" s="487"/>
      <c r="K10" s="487"/>
      <c r="L10" s="488"/>
      <c r="M10" s="260">
        <v>12334770</v>
      </c>
      <c r="N10" s="97">
        <f>'E-OG'!I308</f>
        <v>13392101</v>
      </c>
      <c r="O10" s="119">
        <f t="shared" si="1"/>
        <v>0.08571955537071223</v>
      </c>
    </row>
    <row r="11" spans="1:15" ht="15">
      <c r="A11" s="499" t="s">
        <v>255</v>
      </c>
      <c r="B11" s="499"/>
      <c r="C11" s="499"/>
      <c r="D11" s="499"/>
      <c r="E11" s="260">
        <v>21571988</v>
      </c>
      <c r="F11" s="97">
        <f>'I-TI'!I237</f>
        <v>32965224</v>
      </c>
      <c r="G11" s="119">
        <f t="shared" si="0"/>
        <v>0.5281495613663423</v>
      </c>
      <c r="I11" s="486" t="s">
        <v>227</v>
      </c>
      <c r="J11" s="487"/>
      <c r="K11" s="487"/>
      <c r="L11" s="488"/>
      <c r="M11" s="260">
        <v>0</v>
      </c>
      <c r="N11" s="97">
        <f>'E-OG'!I330</f>
        <v>0</v>
      </c>
      <c r="O11" s="119" t="e">
        <f t="shared" si="1"/>
        <v>#DIV/0!</v>
      </c>
    </row>
    <row r="12" spans="1:15" ht="15">
      <c r="A12" s="499" t="s">
        <v>1253</v>
      </c>
      <c r="B12" s="499"/>
      <c r="C12" s="499"/>
      <c r="D12" s="499"/>
      <c r="E12" s="260">
        <v>0</v>
      </c>
      <c r="F12" s="97">
        <f>'I-TI'!I251</f>
        <v>0</v>
      </c>
      <c r="G12" s="119" t="e">
        <f t="shared" si="0"/>
        <v>#DIV/0!</v>
      </c>
      <c r="I12" s="486" t="s">
        <v>255</v>
      </c>
      <c r="J12" s="487"/>
      <c r="K12" s="487"/>
      <c r="L12" s="488"/>
      <c r="M12" s="97"/>
      <c r="N12" s="97">
        <f>'E-OG'!I378</f>
        <v>0</v>
      </c>
      <c r="O12" s="119" t="e">
        <f t="shared" si="1"/>
        <v>#DIV/0!</v>
      </c>
    </row>
    <row r="13" spans="1:15" ht="15">
      <c r="A13" s="499" t="s">
        <v>560</v>
      </c>
      <c r="B13" s="499"/>
      <c r="C13" s="499"/>
      <c r="D13" s="499"/>
      <c r="E13" s="260">
        <v>0</v>
      </c>
      <c r="F13" s="97">
        <f>'I-TI'!I271</f>
        <v>0</v>
      </c>
      <c r="G13" s="119" t="e">
        <f t="shared" si="0"/>
        <v>#DIV/0!</v>
      </c>
      <c r="I13" s="486" t="s">
        <v>307</v>
      </c>
      <c r="J13" s="487"/>
      <c r="K13" s="487"/>
      <c r="L13" s="488"/>
      <c r="M13" s="260">
        <v>114860</v>
      </c>
      <c r="N13" s="97">
        <f>'E-OG'!I396</f>
        <v>1008338</v>
      </c>
      <c r="O13" s="119">
        <f t="shared" si="1"/>
        <v>7.778843809855476</v>
      </c>
    </row>
    <row r="14" spans="1:15" ht="15.75">
      <c r="A14" s="500" t="s">
        <v>568</v>
      </c>
      <c r="B14" s="501"/>
      <c r="C14" s="501"/>
      <c r="D14" s="502"/>
      <c r="E14" s="98">
        <f>SUM(E4:E13)</f>
        <v>35068957</v>
      </c>
      <c r="F14" s="100">
        <f>SUM(F4:F13)</f>
        <v>37490760</v>
      </c>
      <c r="G14" s="120">
        <f t="shared" si="0"/>
        <v>0.06905831274080948</v>
      </c>
      <c r="I14" s="489" t="s">
        <v>547</v>
      </c>
      <c r="J14" s="490"/>
      <c r="K14" s="490"/>
      <c r="L14" s="491"/>
      <c r="M14" s="99">
        <f>SUM(M5:M13)</f>
        <v>35068957</v>
      </c>
      <c r="N14" s="99">
        <f>SUM(N5:N13)</f>
        <v>37490760</v>
      </c>
      <c r="O14" s="121">
        <f t="shared" si="1"/>
        <v>0.06905831274080948</v>
      </c>
    </row>
    <row r="15" spans="1:12" ht="15">
      <c r="A15" s="264"/>
      <c r="L15" s="264"/>
    </row>
    <row r="16" spans="1:17" ht="21">
      <c r="A16" s="506" t="s">
        <v>982</v>
      </c>
      <c r="B16" s="506"/>
      <c r="C16" s="506"/>
      <c r="D16" s="506"/>
      <c r="E16" s="506"/>
      <c r="F16" s="506"/>
      <c r="G16" s="506"/>
      <c r="H16" s="506"/>
      <c r="I16" s="507" t="s">
        <v>1251</v>
      </c>
      <c r="J16" s="507"/>
      <c r="K16" s="507"/>
      <c r="L16" s="507"/>
      <c r="M16" s="507"/>
      <c r="N16" s="507"/>
      <c r="O16" s="507"/>
      <c r="P16" s="507"/>
      <c r="Q16" s="50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4525536</v>
      </c>
      <c r="D18" s="278">
        <f>C18/$C$21</f>
        <v>0.12071070311724809</v>
      </c>
      <c r="I18" s="279">
        <v>1</v>
      </c>
      <c r="J18" s="280" t="s">
        <v>600</v>
      </c>
      <c r="K18" s="281">
        <f>SUM(N5:N8)</f>
        <v>22891821</v>
      </c>
      <c r="L18" s="282">
        <f>K18/$K$21</f>
        <v>0.6105990115964574</v>
      </c>
    </row>
    <row r="19" spans="1:12" ht="52.5" customHeight="1">
      <c r="A19" s="275">
        <v>2</v>
      </c>
      <c r="B19" s="276" t="s">
        <v>631</v>
      </c>
      <c r="C19" s="277">
        <f>SUM(F11:F12)</f>
        <v>32965224</v>
      </c>
      <c r="D19" s="278">
        <f>C19/$C$21</f>
        <v>0.8792892968827519</v>
      </c>
      <c r="I19" s="279">
        <v>2</v>
      </c>
      <c r="J19" s="280" t="s">
        <v>601</v>
      </c>
      <c r="K19" s="281">
        <f>SUM(N9:N11)</f>
        <v>13590601</v>
      </c>
      <c r="L19" s="282">
        <f>K19/$K$21</f>
        <v>0.36250534798441003</v>
      </c>
    </row>
    <row r="20" spans="1:12" ht="52.5" customHeight="1">
      <c r="A20" s="275">
        <v>3</v>
      </c>
      <c r="B20" s="276" t="s">
        <v>624</v>
      </c>
      <c r="C20" s="277">
        <f>F13</f>
        <v>0</v>
      </c>
      <c r="D20" s="278">
        <f>C20/$C$21</f>
        <v>0</v>
      </c>
      <c r="I20" s="279">
        <v>3</v>
      </c>
      <c r="J20" s="280" t="s">
        <v>602</v>
      </c>
      <c r="K20" s="281">
        <f>N13</f>
        <v>1008338</v>
      </c>
      <c r="L20" s="282">
        <f>K20/$K$21</f>
        <v>0.02689564041913261</v>
      </c>
    </row>
    <row r="21" spans="1:12" ht="15">
      <c r="A21" s="283"/>
      <c r="B21" s="284" t="s">
        <v>519</v>
      </c>
      <c r="C21" s="285">
        <f>SUM(C18:C20)</f>
        <v>37490760</v>
      </c>
      <c r="D21" s="286">
        <f>SUM(D18:D20)</f>
        <v>1</v>
      </c>
      <c r="I21" s="287"/>
      <c r="J21" s="288" t="s">
        <v>519</v>
      </c>
      <c r="K21" s="289">
        <f>SUM(K18:K20)</f>
        <v>37490760</v>
      </c>
      <c r="L21" s="290">
        <f>SUM(L18:L20)</f>
        <v>1</v>
      </c>
    </row>
    <row r="22" ht="15">
      <c r="L22" s="264"/>
    </row>
    <row r="23" spans="1:17" ht="21">
      <c r="A23" s="506" t="s">
        <v>592</v>
      </c>
      <c r="B23" s="506"/>
      <c r="C23" s="506"/>
      <c r="D23" s="506"/>
      <c r="E23" s="506"/>
      <c r="F23" s="506"/>
      <c r="G23" s="506"/>
      <c r="H23" s="506"/>
      <c r="I23" s="507" t="s">
        <v>592</v>
      </c>
      <c r="J23" s="507"/>
      <c r="K23" s="507"/>
      <c r="L23" s="507"/>
      <c r="M23" s="507"/>
      <c r="N23" s="507"/>
      <c r="O23" s="507"/>
      <c r="P23" s="507"/>
      <c r="Q23" s="50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21338636</v>
      </c>
      <c r="D25" s="278">
        <f>C25/$C$30</f>
        <v>0.5691705369536387</v>
      </c>
      <c r="I25" s="279">
        <v>100</v>
      </c>
      <c r="J25" s="280" t="s">
        <v>531</v>
      </c>
      <c r="K25" s="297">
        <f>'E-OG'!C428</f>
        <v>21338636</v>
      </c>
      <c r="L25" s="282">
        <f>K25/$K$30</f>
        <v>0.5691705369536387</v>
      </c>
    </row>
    <row r="26" spans="1:12" ht="33.75" customHeight="1">
      <c r="A26" s="275">
        <v>200</v>
      </c>
      <c r="B26" s="295" t="s">
        <v>355</v>
      </c>
      <c r="C26" s="296">
        <f>'I-TI'!D278+'I-TI'!E278</f>
        <v>5260045</v>
      </c>
      <c r="D26" s="278">
        <f>C26/$C$30</f>
        <v>0.1403024371871896</v>
      </c>
      <c r="I26" s="279">
        <v>200</v>
      </c>
      <c r="J26" s="280" t="s">
        <v>355</v>
      </c>
      <c r="K26" s="297">
        <f>'E-OG'!D428+'E-OG'!E428</f>
        <v>5260045</v>
      </c>
      <c r="L26" s="282">
        <f>K26/$K$30</f>
        <v>0.1403024371871896</v>
      </c>
    </row>
    <row r="27" spans="1:12" ht="33.75" customHeight="1">
      <c r="A27" s="275">
        <v>300</v>
      </c>
      <c r="B27" s="295" t="s">
        <v>533</v>
      </c>
      <c r="C27" s="296">
        <f>'I-TI'!F278</f>
        <v>5000000</v>
      </c>
      <c r="D27" s="278">
        <f>C27/$C$30</f>
        <v>0.1333661947637231</v>
      </c>
      <c r="I27" s="279">
        <v>300</v>
      </c>
      <c r="J27" s="280" t="s">
        <v>533</v>
      </c>
      <c r="K27" s="297">
        <f>'E-OG'!F428</f>
        <v>5000000</v>
      </c>
      <c r="L27" s="282">
        <f>K27/$K$30</f>
        <v>0.1333661947637231</v>
      </c>
    </row>
    <row r="28" spans="1:12" ht="33.75" customHeight="1">
      <c r="A28" s="275">
        <v>400</v>
      </c>
      <c r="B28" s="295" t="s">
        <v>534</v>
      </c>
      <c r="C28" s="296">
        <f>'I-TI'!G278</f>
        <v>5892079</v>
      </c>
      <c r="D28" s="278">
        <f>C28/$C$30</f>
        <v>0.1571608310954486</v>
      </c>
      <c r="I28" s="279">
        <v>400</v>
      </c>
      <c r="J28" s="280" t="s">
        <v>534</v>
      </c>
      <c r="K28" s="297">
        <f>'E-OG'!G428</f>
        <v>5892079</v>
      </c>
      <c r="L28" s="282">
        <f>K28/$K$30</f>
        <v>0.1571608310954486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37490760</v>
      </c>
      <c r="D30" s="298">
        <f>SUM(D25:D29)</f>
        <v>1</v>
      </c>
      <c r="I30" s="299"/>
      <c r="J30" s="288" t="s">
        <v>519</v>
      </c>
      <c r="K30" s="300">
        <f>SUM(K25:K29)</f>
        <v>37490760</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 ref="A7:D7"/>
    <mergeCell ref="A8:D8"/>
    <mergeCell ref="A9:D9"/>
    <mergeCell ref="A10:D10"/>
    <mergeCell ref="M1:M2"/>
    <mergeCell ref="N1:N2"/>
    <mergeCell ref="O1:O2"/>
    <mergeCell ref="I3:O4"/>
    <mergeCell ref="I6:L6"/>
    <mergeCell ref="I5:L5"/>
    <mergeCell ref="I1:L2"/>
    <mergeCell ref="I12:L12"/>
    <mergeCell ref="I13:L13"/>
    <mergeCell ref="I14:L14"/>
    <mergeCell ref="I7:L7"/>
    <mergeCell ref="I8:L8"/>
    <mergeCell ref="I9:L9"/>
    <mergeCell ref="I10:L10"/>
    <mergeCell ref="I11:L11"/>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110" zoomScaleNormal="110" zoomScalePageLayoutView="90" workbookViewId="0" topLeftCell="A1">
      <selection activeCell="F99" sqref="F99"/>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aca="true" t="shared" si="0" ref="C3:H3">C4+C13+C24+C25+C26+C27+C28+C41</f>
        <v>1097438</v>
      </c>
      <c r="D3" s="170">
        <f t="shared" si="0"/>
        <v>0</v>
      </c>
      <c r="E3" s="170">
        <f t="shared" si="0"/>
        <v>0</v>
      </c>
      <c r="F3" s="170">
        <f t="shared" si="0"/>
        <v>0</v>
      </c>
      <c r="G3" s="170">
        <f t="shared" si="0"/>
        <v>0</v>
      </c>
      <c r="H3" s="170">
        <f t="shared" si="0"/>
        <v>0</v>
      </c>
      <c r="I3" s="171">
        <f aca="true" t="shared" si="1" ref="I3:I66">SUM(C3+D3+E3+F3+H3+G3)</f>
        <v>1097438</v>
      </c>
      <c r="J3" s="158"/>
      <c r="K3" s="152"/>
    </row>
    <row r="4" spans="1:11" s="139" customFormat="1" ht="25.5" customHeight="1">
      <c r="A4" s="40">
        <v>11</v>
      </c>
      <c r="B4" s="41" t="s">
        <v>442</v>
      </c>
      <c r="C4" s="53">
        <f aca="true" t="shared" si="2" ref="C4:H4">C5</f>
        <v>5000</v>
      </c>
      <c r="D4" s="53">
        <f t="shared" si="2"/>
        <v>0</v>
      </c>
      <c r="E4" s="53">
        <f t="shared" si="2"/>
        <v>0</v>
      </c>
      <c r="F4" s="53">
        <f t="shared" si="2"/>
        <v>0</v>
      </c>
      <c r="G4" s="53">
        <f t="shared" si="2"/>
        <v>0</v>
      </c>
      <c r="H4" s="53">
        <f t="shared" si="2"/>
        <v>0</v>
      </c>
      <c r="I4" s="60">
        <f t="shared" si="1"/>
        <v>5000</v>
      </c>
      <c r="J4" s="158"/>
      <c r="K4" s="152"/>
    </row>
    <row r="5" spans="1:11" s="139" customFormat="1" ht="25.5" customHeight="1">
      <c r="A5" s="42">
        <v>11010</v>
      </c>
      <c r="B5" s="131" t="s">
        <v>908</v>
      </c>
      <c r="C5" s="54">
        <f aca="true" t="shared" si="3" ref="C5:H5">SUM(C6:C12)</f>
        <v>5000</v>
      </c>
      <c r="D5" s="54">
        <f t="shared" si="3"/>
        <v>0</v>
      </c>
      <c r="E5" s="54">
        <f t="shared" si="3"/>
        <v>0</v>
      </c>
      <c r="F5" s="54">
        <f t="shared" si="3"/>
        <v>0</v>
      </c>
      <c r="G5" s="54">
        <f t="shared" si="3"/>
        <v>0</v>
      </c>
      <c r="H5" s="54">
        <f t="shared" si="3"/>
        <v>0</v>
      </c>
      <c r="I5" s="60">
        <f t="shared" si="1"/>
        <v>5000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v>3000</v>
      </c>
      <c r="D12" s="55"/>
      <c r="E12" s="55"/>
      <c r="F12" s="55"/>
      <c r="G12" s="55"/>
      <c r="H12" s="55"/>
      <c r="I12" s="60">
        <f t="shared" si="1"/>
        <v>3000</v>
      </c>
      <c r="J12" s="158"/>
      <c r="K12" s="152"/>
    </row>
    <row r="13" spans="1:11" s="139" customFormat="1" ht="25.5" customHeight="1">
      <c r="A13" s="40">
        <v>12</v>
      </c>
      <c r="B13" s="41" t="s">
        <v>440</v>
      </c>
      <c r="C13" s="53">
        <f aca="true" t="shared" si="4" ref="C13:H13">C14+C17+C20</f>
        <v>1049438</v>
      </c>
      <c r="D13" s="53">
        <f t="shared" si="4"/>
        <v>0</v>
      </c>
      <c r="E13" s="53">
        <f t="shared" si="4"/>
        <v>0</v>
      </c>
      <c r="F13" s="53">
        <f t="shared" si="4"/>
        <v>0</v>
      </c>
      <c r="G13" s="53">
        <f t="shared" si="4"/>
        <v>0</v>
      </c>
      <c r="H13" s="53">
        <f t="shared" si="4"/>
        <v>0</v>
      </c>
      <c r="I13" s="60">
        <f t="shared" si="1"/>
        <v>1049438</v>
      </c>
      <c r="J13" s="158"/>
      <c r="K13" s="152"/>
    </row>
    <row r="14" spans="1:11" s="139" customFormat="1" ht="25.5" customHeight="1">
      <c r="A14" s="42">
        <v>12010</v>
      </c>
      <c r="B14" s="131" t="s">
        <v>439</v>
      </c>
      <c r="C14" s="54">
        <f aca="true" t="shared" si="5" ref="C14:H14">SUM(C15:C16)</f>
        <v>760318</v>
      </c>
      <c r="D14" s="54">
        <f t="shared" si="5"/>
        <v>0</v>
      </c>
      <c r="E14" s="54">
        <f t="shared" si="5"/>
        <v>0</v>
      </c>
      <c r="F14" s="54">
        <f t="shared" si="5"/>
        <v>0</v>
      </c>
      <c r="G14" s="54">
        <f t="shared" si="5"/>
        <v>0</v>
      </c>
      <c r="H14" s="54">
        <f t="shared" si="5"/>
        <v>0</v>
      </c>
      <c r="I14" s="60">
        <f t="shared" si="1"/>
        <v>760318</v>
      </c>
      <c r="J14" s="158"/>
      <c r="K14" s="152"/>
    </row>
    <row r="15" spans="1:11" s="139" customFormat="1" ht="25.5" customHeight="1">
      <c r="A15" s="132">
        <v>12011</v>
      </c>
      <c r="B15" s="43" t="s">
        <v>910</v>
      </c>
      <c r="C15" s="62">
        <v>345000</v>
      </c>
      <c r="D15" s="55"/>
      <c r="E15" s="55"/>
      <c r="F15" s="55"/>
      <c r="G15" s="55"/>
      <c r="H15" s="55"/>
      <c r="I15" s="60">
        <f t="shared" si="1"/>
        <v>345000</v>
      </c>
      <c r="J15" s="158"/>
      <c r="K15" s="152"/>
    </row>
    <row r="16" spans="1:11" s="139" customFormat="1" ht="25.5" customHeight="1">
      <c r="A16" s="132">
        <v>12012</v>
      </c>
      <c r="B16" s="43" t="s">
        <v>911</v>
      </c>
      <c r="C16" s="62">
        <v>415318</v>
      </c>
      <c r="D16" s="55"/>
      <c r="E16" s="55"/>
      <c r="F16" s="55"/>
      <c r="G16" s="55"/>
      <c r="H16" s="55"/>
      <c r="I16" s="60">
        <f t="shared" si="1"/>
        <v>415318</v>
      </c>
      <c r="J16" s="158"/>
      <c r="K16" s="152"/>
    </row>
    <row r="17" spans="1:11" s="139" customFormat="1" ht="25.5" customHeight="1">
      <c r="A17" s="42">
        <v>12020</v>
      </c>
      <c r="B17" s="131" t="s">
        <v>912</v>
      </c>
      <c r="C17" s="54">
        <f aca="true" t="shared" si="6" ref="C17:H17">SUM(C18:C19)</f>
        <v>272720</v>
      </c>
      <c r="D17" s="54">
        <f t="shared" si="6"/>
        <v>0</v>
      </c>
      <c r="E17" s="54">
        <f t="shared" si="6"/>
        <v>0</v>
      </c>
      <c r="F17" s="54">
        <f t="shared" si="6"/>
        <v>0</v>
      </c>
      <c r="G17" s="54">
        <f t="shared" si="6"/>
        <v>0</v>
      </c>
      <c r="H17" s="54">
        <f t="shared" si="6"/>
        <v>0</v>
      </c>
      <c r="I17" s="60">
        <f t="shared" si="1"/>
        <v>272720</v>
      </c>
      <c r="J17" s="158"/>
      <c r="K17" s="152"/>
    </row>
    <row r="18" spans="1:11" s="139" customFormat="1" ht="25.5" customHeight="1">
      <c r="A18" s="132">
        <v>12021</v>
      </c>
      <c r="B18" s="43" t="s">
        <v>423</v>
      </c>
      <c r="C18" s="62">
        <v>152250</v>
      </c>
      <c r="D18" s="55"/>
      <c r="E18" s="55"/>
      <c r="F18" s="55"/>
      <c r="G18" s="55"/>
      <c r="H18" s="55"/>
      <c r="I18" s="60">
        <f t="shared" si="1"/>
        <v>152250</v>
      </c>
      <c r="J18" s="158"/>
      <c r="K18" s="152"/>
    </row>
    <row r="19" spans="1:11" s="139" customFormat="1" ht="25.5" customHeight="1">
      <c r="A19" s="132">
        <v>12022</v>
      </c>
      <c r="B19" s="43" t="s">
        <v>913</v>
      </c>
      <c r="C19" s="62">
        <v>120470</v>
      </c>
      <c r="D19" s="55"/>
      <c r="E19" s="55"/>
      <c r="F19" s="55"/>
      <c r="G19" s="55"/>
      <c r="H19" s="55"/>
      <c r="I19" s="60">
        <f t="shared" si="1"/>
        <v>120470</v>
      </c>
      <c r="J19" s="158"/>
      <c r="K19" s="152"/>
    </row>
    <row r="20" spans="1:11" s="139" customFormat="1" ht="25.5" customHeight="1">
      <c r="A20" s="42">
        <v>12030</v>
      </c>
      <c r="B20" s="131" t="s">
        <v>438</v>
      </c>
      <c r="C20" s="54">
        <f aca="true" t="shared" si="7" ref="C20:H20">SUM(C21:C23)</f>
        <v>16400</v>
      </c>
      <c r="D20" s="54">
        <f t="shared" si="7"/>
        <v>0</v>
      </c>
      <c r="E20" s="54">
        <f t="shared" si="7"/>
        <v>0</v>
      </c>
      <c r="F20" s="54">
        <f t="shared" si="7"/>
        <v>0</v>
      </c>
      <c r="G20" s="54">
        <f t="shared" si="7"/>
        <v>0</v>
      </c>
      <c r="H20" s="54">
        <f t="shared" si="7"/>
        <v>0</v>
      </c>
      <c r="I20" s="60">
        <f t="shared" si="1"/>
        <v>16400</v>
      </c>
      <c r="J20" s="158"/>
      <c r="K20" s="152"/>
    </row>
    <row r="21" spans="1:11" s="139" customFormat="1" ht="25.5" customHeight="1">
      <c r="A21" s="132">
        <v>12031</v>
      </c>
      <c r="B21" s="43" t="s">
        <v>385</v>
      </c>
      <c r="C21" s="62">
        <v>8600</v>
      </c>
      <c r="D21" s="55"/>
      <c r="E21" s="55"/>
      <c r="F21" s="55"/>
      <c r="G21" s="55"/>
      <c r="H21" s="55"/>
      <c r="I21" s="60">
        <f t="shared" si="1"/>
        <v>8600</v>
      </c>
      <c r="J21" s="158"/>
      <c r="K21" s="152"/>
    </row>
    <row r="22" spans="1:11" s="139" customFormat="1" ht="25.5" customHeight="1">
      <c r="A22" s="132">
        <v>12032</v>
      </c>
      <c r="B22" s="43" t="s">
        <v>437</v>
      </c>
      <c r="C22" s="62">
        <v>5300</v>
      </c>
      <c r="D22" s="55"/>
      <c r="E22" s="55"/>
      <c r="F22" s="55"/>
      <c r="G22" s="55"/>
      <c r="H22" s="55"/>
      <c r="I22" s="60">
        <f t="shared" si="1"/>
        <v>5300</v>
      </c>
      <c r="J22" s="158"/>
      <c r="K22" s="152"/>
    </row>
    <row r="23" spans="1:11" s="139" customFormat="1" ht="25.5" customHeight="1">
      <c r="A23" s="132">
        <v>12033</v>
      </c>
      <c r="B23" s="43" t="s">
        <v>436</v>
      </c>
      <c r="C23" s="62">
        <v>2500</v>
      </c>
      <c r="D23" s="55"/>
      <c r="E23" s="55"/>
      <c r="F23" s="55"/>
      <c r="G23" s="55"/>
      <c r="H23" s="55"/>
      <c r="I23" s="60">
        <f t="shared" si="1"/>
        <v>2500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33000</v>
      </c>
      <c r="D28" s="53">
        <f t="shared" si="8"/>
        <v>0</v>
      </c>
      <c r="E28" s="53">
        <f t="shared" si="8"/>
        <v>0</v>
      </c>
      <c r="F28" s="53">
        <f t="shared" si="8"/>
        <v>0</v>
      </c>
      <c r="G28" s="53">
        <f t="shared" si="8"/>
        <v>0</v>
      </c>
      <c r="H28" s="53">
        <f t="shared" si="8"/>
        <v>0</v>
      </c>
      <c r="I28" s="60">
        <f t="shared" si="1"/>
        <v>33000</v>
      </c>
      <c r="J28" s="158"/>
      <c r="K28" s="152"/>
    </row>
    <row r="29" spans="1:11" s="139" customFormat="1" ht="25.5" customHeight="1">
      <c r="A29" s="42">
        <v>17010</v>
      </c>
      <c r="B29" s="49" t="s">
        <v>366</v>
      </c>
      <c r="C29" s="54">
        <f aca="true" t="shared" si="9" ref="C29:H29">SUM(C30)</f>
        <v>18000</v>
      </c>
      <c r="D29" s="54">
        <f t="shared" si="9"/>
        <v>0</v>
      </c>
      <c r="E29" s="54">
        <f t="shared" si="9"/>
        <v>0</v>
      </c>
      <c r="F29" s="54">
        <f t="shared" si="9"/>
        <v>0</v>
      </c>
      <c r="G29" s="54">
        <f t="shared" si="9"/>
        <v>0</v>
      </c>
      <c r="H29" s="54">
        <f t="shared" si="9"/>
        <v>0</v>
      </c>
      <c r="I29" s="60">
        <f t="shared" si="1"/>
        <v>18000</v>
      </c>
      <c r="J29" s="158"/>
      <c r="K29" s="152"/>
    </row>
    <row r="30" spans="1:11" s="139" customFormat="1" ht="25.5" customHeight="1">
      <c r="A30" s="132">
        <v>17011</v>
      </c>
      <c r="B30" s="43" t="s">
        <v>365</v>
      </c>
      <c r="C30" s="62">
        <v>18000</v>
      </c>
      <c r="D30" s="55"/>
      <c r="E30" s="55"/>
      <c r="F30" s="55"/>
      <c r="G30" s="55"/>
      <c r="H30" s="55"/>
      <c r="I30" s="60">
        <f t="shared" si="1"/>
        <v>18000</v>
      </c>
      <c r="J30" s="158"/>
      <c r="K30" s="152"/>
    </row>
    <row r="31" spans="1:11" s="139" customFormat="1" ht="25.5" customHeight="1">
      <c r="A31" s="42">
        <v>17020</v>
      </c>
      <c r="B31" s="49" t="s">
        <v>388</v>
      </c>
      <c r="C31" s="54">
        <f aca="true" t="shared" si="10" ref="C31:H31">SUM(C32:C32)</f>
        <v>15000</v>
      </c>
      <c r="D31" s="54">
        <f t="shared" si="10"/>
        <v>0</v>
      </c>
      <c r="E31" s="54">
        <f t="shared" si="10"/>
        <v>0</v>
      </c>
      <c r="F31" s="54">
        <f t="shared" si="10"/>
        <v>0</v>
      </c>
      <c r="G31" s="54">
        <f t="shared" si="10"/>
        <v>0</v>
      </c>
      <c r="H31" s="54">
        <f t="shared" si="10"/>
        <v>0</v>
      </c>
      <c r="I31" s="60">
        <f t="shared" si="1"/>
        <v>15000</v>
      </c>
      <c r="J31" s="158"/>
      <c r="K31" s="152"/>
    </row>
    <row r="32" spans="1:11" s="139" customFormat="1" ht="25.5" customHeight="1">
      <c r="A32" s="132">
        <v>17021</v>
      </c>
      <c r="B32" s="43" t="s">
        <v>995</v>
      </c>
      <c r="C32" s="62">
        <v>15000</v>
      </c>
      <c r="D32" s="55"/>
      <c r="E32" s="55"/>
      <c r="F32" s="55"/>
      <c r="G32" s="55"/>
      <c r="H32" s="55"/>
      <c r="I32" s="60">
        <f t="shared" si="1"/>
        <v>15000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10000</v>
      </c>
      <c r="D41" s="53">
        <f t="shared" si="14"/>
        <v>0</v>
      </c>
      <c r="E41" s="53">
        <f t="shared" si="14"/>
        <v>0</v>
      </c>
      <c r="F41" s="53">
        <f t="shared" si="14"/>
        <v>0</v>
      </c>
      <c r="G41" s="53">
        <f t="shared" si="14"/>
        <v>0</v>
      </c>
      <c r="H41" s="53">
        <f t="shared" si="14"/>
        <v>0</v>
      </c>
      <c r="I41" s="60">
        <f t="shared" si="1"/>
        <v>10000</v>
      </c>
      <c r="J41" s="158"/>
      <c r="K41" s="152"/>
    </row>
    <row r="42" spans="1:11" s="139" customFormat="1" ht="25.5" customHeight="1">
      <c r="A42" s="42">
        <v>18010</v>
      </c>
      <c r="B42" s="49" t="s">
        <v>430</v>
      </c>
      <c r="C42" s="54">
        <f aca="true" t="shared" si="15" ref="C42:H42">SUM(C43:C43)</f>
        <v>10000</v>
      </c>
      <c r="D42" s="54">
        <f t="shared" si="15"/>
        <v>0</v>
      </c>
      <c r="E42" s="54">
        <f t="shared" si="15"/>
        <v>0</v>
      </c>
      <c r="F42" s="54">
        <f t="shared" si="15"/>
        <v>0</v>
      </c>
      <c r="G42" s="54">
        <f t="shared" si="15"/>
        <v>0</v>
      </c>
      <c r="H42" s="54">
        <f t="shared" si="15"/>
        <v>0</v>
      </c>
      <c r="I42" s="60">
        <f t="shared" si="1"/>
        <v>10000</v>
      </c>
      <c r="J42" s="158"/>
      <c r="K42" s="152"/>
    </row>
    <row r="43" spans="1:11" s="139" customFormat="1" ht="25.5" customHeight="1">
      <c r="A43" s="132">
        <v>18011</v>
      </c>
      <c r="B43" s="43" t="s">
        <v>430</v>
      </c>
      <c r="C43" s="62">
        <v>10000</v>
      </c>
      <c r="D43" s="55"/>
      <c r="E43" s="55"/>
      <c r="F43" s="55"/>
      <c r="G43" s="55"/>
      <c r="H43" s="55"/>
      <c r="I43" s="60">
        <f t="shared" si="1"/>
        <v>10000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1830248</v>
      </c>
      <c r="D54" s="52">
        <f t="shared" si="19"/>
        <v>0</v>
      </c>
      <c r="E54" s="52">
        <f t="shared" si="19"/>
        <v>0</v>
      </c>
      <c r="F54" s="52">
        <f t="shared" si="19"/>
        <v>0</v>
      </c>
      <c r="G54" s="52">
        <f t="shared" si="19"/>
        <v>0</v>
      </c>
      <c r="H54" s="52">
        <f t="shared" si="19"/>
        <v>0</v>
      </c>
      <c r="I54" s="60">
        <f t="shared" si="1"/>
        <v>1830248</v>
      </c>
      <c r="J54" s="158"/>
      <c r="K54" s="152"/>
    </row>
    <row r="55" spans="1:11" s="139" customFormat="1" ht="25.5" customHeight="1">
      <c r="A55" s="40">
        <v>41</v>
      </c>
      <c r="B55" s="41" t="s">
        <v>421</v>
      </c>
      <c r="C55" s="53">
        <f aca="true" t="shared" si="20" ref="C55:H55">C56+C62+C64+C69</f>
        <v>57500</v>
      </c>
      <c r="D55" s="53">
        <f t="shared" si="20"/>
        <v>0</v>
      </c>
      <c r="E55" s="53">
        <f t="shared" si="20"/>
        <v>0</v>
      </c>
      <c r="F55" s="53">
        <f t="shared" si="20"/>
        <v>0</v>
      </c>
      <c r="G55" s="53">
        <f t="shared" si="20"/>
        <v>0</v>
      </c>
      <c r="H55" s="53">
        <f t="shared" si="20"/>
        <v>0</v>
      </c>
      <c r="I55" s="60">
        <f t="shared" si="1"/>
        <v>57500</v>
      </c>
      <c r="J55" s="158"/>
      <c r="K55" s="152"/>
    </row>
    <row r="56" spans="1:11" s="139" customFormat="1" ht="25.5" customHeight="1">
      <c r="A56" s="42">
        <v>41010</v>
      </c>
      <c r="B56" s="49" t="s">
        <v>927</v>
      </c>
      <c r="C56" s="54">
        <f aca="true" t="shared" si="21" ref="C56:H56">SUM(C57:C61)</f>
        <v>37000</v>
      </c>
      <c r="D56" s="54">
        <f t="shared" si="21"/>
        <v>0</v>
      </c>
      <c r="E56" s="54">
        <f t="shared" si="21"/>
        <v>0</v>
      </c>
      <c r="F56" s="54">
        <f t="shared" si="21"/>
        <v>0</v>
      </c>
      <c r="G56" s="54">
        <f t="shared" si="21"/>
        <v>0</v>
      </c>
      <c r="H56" s="54">
        <f t="shared" si="21"/>
        <v>0</v>
      </c>
      <c r="I56" s="60">
        <f t="shared" si="1"/>
        <v>37000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35000</v>
      </c>
      <c r="D58" s="61"/>
      <c r="E58" s="61"/>
      <c r="F58" s="61"/>
      <c r="G58" s="61"/>
      <c r="H58" s="61"/>
      <c r="I58" s="60">
        <f t="shared" si="1"/>
        <v>35000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2000</v>
      </c>
      <c r="D61" s="61"/>
      <c r="E61" s="61"/>
      <c r="F61" s="61"/>
      <c r="G61" s="61"/>
      <c r="H61" s="61"/>
      <c r="I61" s="60">
        <f t="shared" si="1"/>
        <v>2000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20500</v>
      </c>
      <c r="D64" s="163">
        <f t="shared" si="23"/>
        <v>0</v>
      </c>
      <c r="E64" s="163">
        <f t="shared" si="23"/>
        <v>0</v>
      </c>
      <c r="F64" s="163">
        <f t="shared" si="23"/>
        <v>0</v>
      </c>
      <c r="G64" s="163">
        <f t="shared" si="23"/>
        <v>0</v>
      </c>
      <c r="H64" s="163">
        <f t="shared" si="23"/>
        <v>0</v>
      </c>
      <c r="I64" s="60">
        <f t="shared" si="1"/>
        <v>20500</v>
      </c>
      <c r="J64" s="158"/>
      <c r="K64" s="152"/>
    </row>
    <row r="65" spans="1:11" s="139" customFormat="1" ht="25.5" customHeight="1">
      <c r="A65" s="134">
        <v>41031</v>
      </c>
      <c r="B65" s="43" t="s">
        <v>942</v>
      </c>
      <c r="C65" s="62">
        <v>20500</v>
      </c>
      <c r="D65" s="61"/>
      <c r="E65" s="61"/>
      <c r="F65" s="61"/>
      <c r="G65" s="61"/>
      <c r="H65" s="61"/>
      <c r="I65" s="60">
        <f t="shared" si="1"/>
        <v>20500</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1760248</v>
      </c>
      <c r="D76" s="53">
        <f t="shared" si="26"/>
        <v>0</v>
      </c>
      <c r="E76" s="53">
        <f t="shared" si="26"/>
        <v>0</v>
      </c>
      <c r="F76" s="53">
        <f t="shared" si="26"/>
        <v>0</v>
      </c>
      <c r="G76" s="53">
        <f t="shared" si="26"/>
        <v>0</v>
      </c>
      <c r="H76" s="53">
        <f t="shared" si="26"/>
        <v>0</v>
      </c>
      <c r="I76" s="60">
        <f t="shared" si="24"/>
        <v>1760248</v>
      </c>
      <c r="J76" s="158"/>
      <c r="K76" s="152"/>
    </row>
    <row r="77" spans="1:11" s="139" customFormat="1" ht="25.5" customHeight="1">
      <c r="A77" s="42">
        <v>43010</v>
      </c>
      <c r="B77" s="49" t="s">
        <v>929</v>
      </c>
      <c r="C77" s="54">
        <f aca="true" t="shared" si="27" ref="C77:H77">SUM(C78:C81)</f>
        <v>73210</v>
      </c>
      <c r="D77" s="54">
        <f t="shared" si="27"/>
        <v>0</v>
      </c>
      <c r="E77" s="54">
        <f t="shared" si="27"/>
        <v>0</v>
      </c>
      <c r="F77" s="54">
        <f t="shared" si="27"/>
        <v>0</v>
      </c>
      <c r="G77" s="54">
        <f t="shared" si="27"/>
        <v>0</v>
      </c>
      <c r="H77" s="54">
        <f t="shared" si="27"/>
        <v>0</v>
      </c>
      <c r="I77" s="60">
        <f t="shared" si="24"/>
        <v>73210</v>
      </c>
      <c r="J77" s="158"/>
      <c r="K77" s="152"/>
    </row>
    <row r="78" spans="1:11" s="139" customFormat="1" ht="25.5" customHeight="1">
      <c r="A78" s="132">
        <v>43011</v>
      </c>
      <c r="B78" s="43" t="s">
        <v>937</v>
      </c>
      <c r="C78" s="62">
        <v>63210</v>
      </c>
      <c r="D78" s="55"/>
      <c r="E78" s="55"/>
      <c r="F78" s="55"/>
      <c r="G78" s="55"/>
      <c r="H78" s="55"/>
      <c r="I78" s="60">
        <f t="shared" si="24"/>
        <v>63210</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v>5000</v>
      </c>
      <c r="D80" s="55"/>
      <c r="E80" s="55"/>
      <c r="F80" s="55"/>
      <c r="G80" s="55"/>
      <c r="H80" s="55"/>
      <c r="I80" s="60">
        <f t="shared" si="24"/>
        <v>5000</v>
      </c>
      <c r="J80" s="158"/>
      <c r="K80" s="152"/>
    </row>
    <row r="81" spans="1:11" s="139" customFormat="1" ht="25.5" customHeight="1">
      <c r="A81" s="132">
        <v>43014</v>
      </c>
      <c r="B81" s="43" t="s">
        <v>939</v>
      </c>
      <c r="C81" s="62">
        <v>5000</v>
      </c>
      <c r="D81" s="55"/>
      <c r="E81" s="55"/>
      <c r="F81" s="55"/>
      <c r="G81" s="55"/>
      <c r="H81" s="55"/>
      <c r="I81" s="60">
        <f t="shared" si="24"/>
        <v>5000</v>
      </c>
      <c r="J81" s="158"/>
      <c r="K81" s="152"/>
    </row>
    <row r="82" spans="1:11" s="139" customFormat="1" ht="25.5" customHeight="1">
      <c r="A82" s="42">
        <v>43020</v>
      </c>
      <c r="B82" s="49" t="s">
        <v>930</v>
      </c>
      <c r="C82" s="54">
        <f aca="true" t="shared" si="28" ref="C82:H82">SUM(C83:C85)</f>
        <v>3700</v>
      </c>
      <c r="D82" s="54">
        <f t="shared" si="28"/>
        <v>0</v>
      </c>
      <c r="E82" s="54">
        <f t="shared" si="28"/>
        <v>0</v>
      </c>
      <c r="F82" s="54">
        <f t="shared" si="28"/>
        <v>0</v>
      </c>
      <c r="G82" s="54">
        <f t="shared" si="28"/>
        <v>0</v>
      </c>
      <c r="H82" s="54">
        <f t="shared" si="28"/>
        <v>0</v>
      </c>
      <c r="I82" s="60">
        <f t="shared" si="24"/>
        <v>3700</v>
      </c>
      <c r="J82" s="158"/>
      <c r="K82" s="152"/>
    </row>
    <row r="83" spans="1:11" s="142" customFormat="1" ht="25.5" customHeight="1">
      <c r="A83" s="137">
        <v>43021</v>
      </c>
      <c r="B83" s="141" t="s">
        <v>943</v>
      </c>
      <c r="C83" s="62">
        <v>1500</v>
      </c>
      <c r="I83" s="60">
        <f t="shared" si="24"/>
        <v>1500</v>
      </c>
      <c r="J83" s="160"/>
      <c r="K83" s="154"/>
    </row>
    <row r="84" spans="1:11" s="142" customFormat="1" ht="25.5" customHeight="1">
      <c r="A84" s="137">
        <v>43022</v>
      </c>
      <c r="B84" s="141" t="s">
        <v>944</v>
      </c>
      <c r="C84" s="62">
        <v>1200</v>
      </c>
      <c r="I84" s="60">
        <f t="shared" si="24"/>
        <v>1200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10400</v>
      </c>
      <c r="D86" s="54">
        <f t="shared" si="29"/>
        <v>0</v>
      </c>
      <c r="E86" s="54">
        <f t="shared" si="29"/>
        <v>0</v>
      </c>
      <c r="F86" s="54">
        <f t="shared" si="29"/>
        <v>0</v>
      </c>
      <c r="G86" s="54">
        <f t="shared" si="29"/>
        <v>0</v>
      </c>
      <c r="H86" s="54">
        <f t="shared" si="29"/>
        <v>0</v>
      </c>
      <c r="I86" s="60">
        <f t="shared" si="24"/>
        <v>10400</v>
      </c>
      <c r="J86" s="158"/>
      <c r="K86" s="152"/>
    </row>
    <row r="87" spans="1:11" s="142" customFormat="1" ht="25.5" customHeight="1">
      <c r="A87" s="137">
        <v>43031</v>
      </c>
      <c r="B87" s="141" t="s">
        <v>945</v>
      </c>
      <c r="C87" s="62">
        <v>5000</v>
      </c>
      <c r="I87" s="60">
        <f t="shared" si="24"/>
        <v>5000</v>
      </c>
      <c r="J87" s="160"/>
      <c r="K87" s="154"/>
    </row>
    <row r="88" spans="1:11" s="142" customFormat="1" ht="25.5" customHeight="1">
      <c r="A88" s="137">
        <v>43032</v>
      </c>
      <c r="B88" s="141" t="s">
        <v>946</v>
      </c>
      <c r="C88" s="62">
        <v>2000</v>
      </c>
      <c r="I88" s="60">
        <f t="shared" si="24"/>
        <v>2000</v>
      </c>
      <c r="J88" s="160"/>
      <c r="K88" s="154"/>
    </row>
    <row r="89" spans="1:11" s="142" customFormat="1" ht="25.5" customHeight="1">
      <c r="A89" s="137">
        <v>43033</v>
      </c>
      <c r="B89" s="141" t="s">
        <v>947</v>
      </c>
      <c r="C89" s="62">
        <v>1200</v>
      </c>
      <c r="I89" s="60">
        <f t="shared" si="24"/>
        <v>1200</v>
      </c>
      <c r="J89" s="160"/>
      <c r="K89" s="154"/>
    </row>
    <row r="90" spans="1:11" s="142" customFormat="1" ht="25.5" customHeight="1">
      <c r="A90" s="137">
        <v>43034</v>
      </c>
      <c r="B90" s="141" t="s">
        <v>948</v>
      </c>
      <c r="C90" s="62">
        <v>1200</v>
      </c>
      <c r="I90" s="60">
        <f t="shared" si="24"/>
        <v>1200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v>1000</v>
      </c>
      <c r="I93" s="60">
        <f t="shared" si="24"/>
        <v>1000</v>
      </c>
      <c r="J93" s="160"/>
      <c r="K93" s="154"/>
    </row>
    <row r="94" spans="1:11" s="142" customFormat="1" ht="25.5" customHeight="1">
      <c r="A94" s="42">
        <v>43040</v>
      </c>
      <c r="B94" s="49" t="s">
        <v>951</v>
      </c>
      <c r="C94" s="54">
        <f aca="true" t="shared" si="30" ref="C94:H94">SUM(C95:C98)</f>
        <v>600</v>
      </c>
      <c r="D94" s="54">
        <f t="shared" si="30"/>
        <v>0</v>
      </c>
      <c r="E94" s="54">
        <f t="shared" si="30"/>
        <v>0</v>
      </c>
      <c r="F94" s="54">
        <f t="shared" si="30"/>
        <v>0</v>
      </c>
      <c r="G94" s="54">
        <f t="shared" si="30"/>
        <v>0</v>
      </c>
      <c r="H94" s="54">
        <f t="shared" si="30"/>
        <v>0</v>
      </c>
      <c r="I94" s="60">
        <f t="shared" si="24"/>
        <v>600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600</v>
      </c>
      <c r="I96" s="60">
        <f t="shared" si="24"/>
        <v>600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26700</v>
      </c>
      <c r="D99" s="54">
        <f t="shared" si="31"/>
        <v>0</v>
      </c>
      <c r="E99" s="54">
        <f t="shared" si="31"/>
        <v>0</v>
      </c>
      <c r="F99" s="54">
        <f t="shared" si="31"/>
        <v>0</v>
      </c>
      <c r="G99" s="54">
        <f t="shared" si="31"/>
        <v>0</v>
      </c>
      <c r="H99" s="54">
        <f t="shared" si="31"/>
        <v>0</v>
      </c>
      <c r="I99" s="60">
        <f t="shared" si="24"/>
        <v>26700</v>
      </c>
      <c r="J99" s="158"/>
      <c r="K99" s="152"/>
    </row>
    <row r="100" spans="1:11" s="139" customFormat="1" ht="25.5" customHeight="1">
      <c r="A100" s="132">
        <v>43051</v>
      </c>
      <c r="B100" s="44" t="s">
        <v>956</v>
      </c>
      <c r="C100" s="62">
        <v>21700</v>
      </c>
      <c r="D100" s="55"/>
      <c r="E100" s="55"/>
      <c r="F100" s="55"/>
      <c r="G100" s="55"/>
      <c r="H100" s="55"/>
      <c r="I100" s="60">
        <f t="shared" si="24"/>
        <v>21700</v>
      </c>
      <c r="J100" s="158"/>
      <c r="K100" s="152"/>
    </row>
    <row r="101" spans="1:11" s="139" customFormat="1" ht="25.5" customHeight="1">
      <c r="A101" s="132">
        <v>43052</v>
      </c>
      <c r="B101" s="44" t="s">
        <v>955</v>
      </c>
      <c r="C101" s="62">
        <v>5000</v>
      </c>
      <c r="D101" s="55"/>
      <c r="E101" s="55"/>
      <c r="F101" s="55"/>
      <c r="G101" s="55"/>
      <c r="H101" s="55"/>
      <c r="I101" s="60">
        <f t="shared" si="24"/>
        <v>5000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6000</v>
      </c>
      <c r="D103" s="54">
        <f t="shared" si="32"/>
        <v>0</v>
      </c>
      <c r="E103" s="54">
        <f t="shared" si="32"/>
        <v>0</v>
      </c>
      <c r="F103" s="54">
        <f t="shared" si="32"/>
        <v>0</v>
      </c>
      <c r="G103" s="54">
        <f t="shared" si="32"/>
        <v>0</v>
      </c>
      <c r="H103" s="54">
        <f t="shared" si="32"/>
        <v>0</v>
      </c>
      <c r="I103" s="60">
        <f t="shared" si="24"/>
        <v>6000</v>
      </c>
      <c r="J103" s="158"/>
      <c r="K103" s="152"/>
    </row>
    <row r="104" spans="1:11" s="139" customFormat="1" ht="25.5" customHeight="1">
      <c r="A104" s="132">
        <v>43061</v>
      </c>
      <c r="B104" s="44" t="s">
        <v>418</v>
      </c>
      <c r="C104" s="62">
        <v>2000</v>
      </c>
      <c r="D104" s="55"/>
      <c r="E104" s="55"/>
      <c r="F104" s="55"/>
      <c r="G104" s="55"/>
      <c r="H104" s="55"/>
      <c r="I104" s="60">
        <f t="shared" si="24"/>
        <v>2000</v>
      </c>
      <c r="J104" s="158"/>
      <c r="K104" s="152"/>
    </row>
    <row r="105" spans="1:11" s="139" customFormat="1" ht="25.5" customHeight="1">
      <c r="A105" s="132">
        <v>43062</v>
      </c>
      <c r="B105" s="44" t="s">
        <v>417</v>
      </c>
      <c r="C105" s="62">
        <v>4000</v>
      </c>
      <c r="D105" s="55"/>
      <c r="E105" s="55"/>
      <c r="F105" s="55"/>
      <c r="G105" s="55"/>
      <c r="H105" s="55"/>
      <c r="I105" s="60">
        <f t="shared" si="24"/>
        <v>4000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7500</v>
      </c>
      <c r="D107" s="54">
        <f t="shared" si="33"/>
        <v>0</v>
      </c>
      <c r="E107" s="54">
        <f t="shared" si="33"/>
        <v>0</v>
      </c>
      <c r="F107" s="54">
        <f t="shared" si="33"/>
        <v>0</v>
      </c>
      <c r="G107" s="54">
        <f t="shared" si="33"/>
        <v>0</v>
      </c>
      <c r="H107" s="54">
        <f t="shared" si="33"/>
        <v>0</v>
      </c>
      <c r="I107" s="60">
        <f t="shared" si="24"/>
        <v>7500</v>
      </c>
      <c r="J107" s="158"/>
      <c r="K107" s="152"/>
    </row>
    <row r="108" spans="1:11" s="139" customFormat="1" ht="25.5" customHeight="1">
      <c r="A108" s="134">
        <v>43071</v>
      </c>
      <c r="B108" s="43" t="s">
        <v>620</v>
      </c>
      <c r="C108" s="62">
        <v>6000</v>
      </c>
      <c r="D108" s="55"/>
      <c r="E108" s="55"/>
      <c r="F108" s="55"/>
      <c r="G108" s="55"/>
      <c r="H108" s="55"/>
      <c r="I108" s="60">
        <f t="shared" si="24"/>
        <v>6000</v>
      </c>
      <c r="J108" s="158"/>
      <c r="K108" s="152"/>
    </row>
    <row r="109" spans="1:11" s="139" customFormat="1" ht="25.5" customHeight="1">
      <c r="A109" s="134">
        <v>43072</v>
      </c>
      <c r="B109" s="43" t="s">
        <v>415</v>
      </c>
      <c r="C109" s="62">
        <v>500</v>
      </c>
      <c r="D109" s="55"/>
      <c r="E109" s="55"/>
      <c r="F109" s="55"/>
      <c r="G109" s="55"/>
      <c r="H109" s="55"/>
      <c r="I109" s="60">
        <f t="shared" si="24"/>
        <v>500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v>
      </c>
      <c r="D111" s="55"/>
      <c r="E111" s="55"/>
      <c r="F111" s="55"/>
      <c r="G111" s="55"/>
      <c r="H111" s="55"/>
      <c r="I111" s="60">
        <f t="shared" si="24"/>
        <v>1000</v>
      </c>
      <c r="J111" s="158"/>
      <c r="K111" s="152"/>
    </row>
    <row r="112" spans="1:11" s="139" customFormat="1" ht="25.5" customHeight="1">
      <c r="A112" s="42">
        <v>43080</v>
      </c>
      <c r="B112" s="49" t="s">
        <v>991</v>
      </c>
      <c r="C112" s="54">
        <f aca="true" t="shared" si="34" ref="C112:H112">SUM(C113:C118)</f>
        <v>1500</v>
      </c>
      <c r="D112" s="54">
        <f t="shared" si="34"/>
        <v>0</v>
      </c>
      <c r="E112" s="54">
        <f t="shared" si="34"/>
        <v>0</v>
      </c>
      <c r="F112" s="54">
        <f t="shared" si="34"/>
        <v>0</v>
      </c>
      <c r="G112" s="54">
        <f t="shared" si="34"/>
        <v>0</v>
      </c>
      <c r="H112" s="54">
        <f t="shared" si="34"/>
        <v>0</v>
      </c>
      <c r="I112" s="60">
        <f t="shared" si="24"/>
        <v>1500</v>
      </c>
      <c r="J112" s="158"/>
      <c r="K112" s="152"/>
    </row>
    <row r="113" spans="1:11" s="139" customFormat="1" ht="25.5" customHeight="1">
      <c r="A113" s="132">
        <v>43081</v>
      </c>
      <c r="B113" s="43" t="s">
        <v>413</v>
      </c>
      <c r="C113" s="62">
        <v>1500</v>
      </c>
      <c r="D113" s="55"/>
      <c r="E113" s="55"/>
      <c r="F113" s="55"/>
      <c r="G113" s="55"/>
      <c r="H113" s="55"/>
      <c r="I113" s="60">
        <f t="shared" si="24"/>
        <v>1500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1395226</v>
      </c>
      <c r="D119" s="54">
        <f t="shared" si="35"/>
        <v>0</v>
      </c>
      <c r="E119" s="54">
        <f t="shared" si="35"/>
        <v>0</v>
      </c>
      <c r="F119" s="54">
        <f t="shared" si="35"/>
        <v>0</v>
      </c>
      <c r="G119" s="54">
        <f t="shared" si="35"/>
        <v>0</v>
      </c>
      <c r="H119" s="54">
        <f t="shared" si="35"/>
        <v>0</v>
      </c>
      <c r="I119" s="60">
        <f t="shared" si="24"/>
        <v>1395226</v>
      </c>
      <c r="J119" s="158"/>
      <c r="K119" s="152"/>
    </row>
    <row r="120" spans="1:11" s="139" customFormat="1" ht="25.5" customHeight="1">
      <c r="A120" s="132">
        <v>43091</v>
      </c>
      <c r="B120" s="43" t="s">
        <v>960</v>
      </c>
      <c r="C120" s="62">
        <v>1066624</v>
      </c>
      <c r="D120" s="55"/>
      <c r="E120" s="55"/>
      <c r="F120" s="55"/>
      <c r="G120" s="55"/>
      <c r="H120" s="55"/>
      <c r="I120" s="60">
        <f t="shared" si="24"/>
        <v>1066624</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277045</v>
      </c>
      <c r="D124" s="55"/>
      <c r="E124" s="55"/>
      <c r="F124" s="55"/>
      <c r="G124" s="55"/>
      <c r="H124" s="55"/>
      <c r="I124" s="60">
        <f t="shared" si="24"/>
        <v>277045</v>
      </c>
      <c r="J124" s="158"/>
      <c r="K124" s="152"/>
    </row>
    <row r="125" spans="1:11" s="139" customFormat="1" ht="25.5" customHeight="1">
      <c r="A125" s="132">
        <v>43096</v>
      </c>
      <c r="B125" s="43" t="s">
        <v>473</v>
      </c>
      <c r="C125" s="62">
        <v>41557</v>
      </c>
      <c r="D125" s="55"/>
      <c r="E125" s="55"/>
      <c r="F125" s="55"/>
      <c r="G125" s="55"/>
      <c r="H125" s="55"/>
      <c r="I125" s="60">
        <f t="shared" si="24"/>
        <v>41557</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10000</v>
      </c>
      <c r="D127" s="55"/>
      <c r="E127" s="55"/>
      <c r="F127" s="55"/>
      <c r="G127" s="55"/>
      <c r="H127" s="55"/>
      <c r="I127" s="60">
        <f t="shared" si="24"/>
        <v>10000</v>
      </c>
      <c r="J127" s="158"/>
      <c r="K127" s="152"/>
    </row>
    <row r="128" spans="1:11" s="139" customFormat="1" ht="25.5" customHeight="1">
      <c r="A128" s="42">
        <v>43100</v>
      </c>
      <c r="B128" s="49" t="s">
        <v>407</v>
      </c>
      <c r="C128" s="54">
        <f aca="true" t="shared" si="36" ref="C128:H128">SUM(C129:C136)</f>
        <v>12500</v>
      </c>
      <c r="D128" s="54">
        <f t="shared" si="36"/>
        <v>0</v>
      </c>
      <c r="E128" s="54">
        <f t="shared" si="36"/>
        <v>0</v>
      </c>
      <c r="F128" s="54">
        <f t="shared" si="36"/>
        <v>0</v>
      </c>
      <c r="G128" s="54">
        <f t="shared" si="36"/>
        <v>0</v>
      </c>
      <c r="H128" s="54">
        <f t="shared" si="36"/>
        <v>0</v>
      </c>
      <c r="I128" s="60">
        <f t="shared" si="24"/>
        <v>12500</v>
      </c>
      <c r="J128" s="158"/>
      <c r="K128" s="152"/>
    </row>
    <row r="129" spans="1:11" s="139" customFormat="1" ht="25.5" customHeight="1">
      <c r="A129" s="132">
        <v>43101</v>
      </c>
      <c r="B129" s="43" t="s">
        <v>965</v>
      </c>
      <c r="C129" s="62">
        <v>12500</v>
      </c>
      <c r="D129" s="55"/>
      <c r="E129" s="55"/>
      <c r="F129" s="55"/>
      <c r="G129" s="55"/>
      <c r="H129" s="55"/>
      <c r="I129" s="60">
        <f t="shared" si="24"/>
        <v>12500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43875</v>
      </c>
      <c r="D137" s="54">
        <f t="shared" si="38"/>
        <v>0</v>
      </c>
      <c r="E137" s="54">
        <f t="shared" si="38"/>
        <v>0</v>
      </c>
      <c r="F137" s="54">
        <f t="shared" si="38"/>
        <v>0</v>
      </c>
      <c r="G137" s="54">
        <f t="shared" si="38"/>
        <v>0</v>
      </c>
      <c r="H137" s="54">
        <f t="shared" si="38"/>
        <v>0</v>
      </c>
      <c r="I137" s="60">
        <f t="shared" si="37"/>
        <v>43875</v>
      </c>
      <c r="J137" s="158"/>
      <c r="K137" s="152"/>
    </row>
    <row r="138" spans="1:11" s="139" customFormat="1" ht="25.5" customHeight="1">
      <c r="A138" s="132">
        <v>43111</v>
      </c>
      <c r="B138" s="43" t="s">
        <v>968</v>
      </c>
      <c r="C138" s="62">
        <v>15750</v>
      </c>
      <c r="D138" s="55"/>
      <c r="E138" s="55"/>
      <c r="F138" s="55"/>
      <c r="G138" s="55"/>
      <c r="H138" s="55"/>
      <c r="I138" s="60">
        <f t="shared" si="37"/>
        <v>15750</v>
      </c>
      <c r="J138" s="158"/>
      <c r="K138" s="152"/>
    </row>
    <row r="139" spans="1:11" s="139" customFormat="1" ht="25.5" customHeight="1">
      <c r="A139" s="132">
        <v>43112</v>
      </c>
      <c r="B139" s="43" t="s">
        <v>400</v>
      </c>
      <c r="C139" s="62">
        <v>22875</v>
      </c>
      <c r="D139" s="55"/>
      <c r="E139" s="55"/>
      <c r="F139" s="55"/>
      <c r="G139" s="55"/>
      <c r="H139" s="55"/>
      <c r="I139" s="60">
        <f t="shared" si="37"/>
        <v>22875</v>
      </c>
      <c r="J139" s="158"/>
      <c r="K139" s="152"/>
    </row>
    <row r="140" spans="1:11" s="139" customFormat="1" ht="25.5" customHeight="1">
      <c r="A140" s="132">
        <v>43113</v>
      </c>
      <c r="B140" s="43" t="s">
        <v>399</v>
      </c>
      <c r="C140" s="62">
        <v>5250</v>
      </c>
      <c r="D140" s="55"/>
      <c r="E140" s="55"/>
      <c r="F140" s="55"/>
      <c r="G140" s="55"/>
      <c r="H140" s="55"/>
      <c r="I140" s="60">
        <f t="shared" si="37"/>
        <v>5250</v>
      </c>
      <c r="J140" s="158"/>
      <c r="K140" s="152"/>
    </row>
    <row r="141" spans="1:11" s="139" customFormat="1" ht="25.5" customHeight="1">
      <c r="A141" s="42">
        <v>43120</v>
      </c>
      <c r="B141" s="49" t="s">
        <v>398</v>
      </c>
      <c r="C141" s="54">
        <f aca="true" t="shared" si="39" ref="C141:H141">SUM(C142:C144)</f>
        <v>102275</v>
      </c>
      <c r="D141" s="54">
        <f t="shared" si="39"/>
        <v>0</v>
      </c>
      <c r="E141" s="54">
        <f t="shared" si="39"/>
        <v>0</v>
      </c>
      <c r="F141" s="54">
        <f t="shared" si="39"/>
        <v>0</v>
      </c>
      <c r="G141" s="54">
        <f t="shared" si="39"/>
        <v>0</v>
      </c>
      <c r="H141" s="54">
        <f t="shared" si="39"/>
        <v>0</v>
      </c>
      <c r="I141" s="60">
        <f t="shared" si="37"/>
        <v>102275</v>
      </c>
      <c r="J141" s="158"/>
      <c r="K141" s="152"/>
    </row>
    <row r="142" spans="1:11" s="139" customFormat="1" ht="25.5" customHeight="1">
      <c r="A142" s="132">
        <v>43121</v>
      </c>
      <c r="B142" s="43" t="s">
        <v>397</v>
      </c>
      <c r="C142" s="62">
        <v>5775</v>
      </c>
      <c r="D142" s="55"/>
      <c r="E142" s="55"/>
      <c r="F142" s="55"/>
      <c r="G142" s="55"/>
      <c r="H142" s="55"/>
      <c r="I142" s="60">
        <f t="shared" si="37"/>
        <v>5775</v>
      </c>
      <c r="J142" s="158"/>
      <c r="K142" s="152"/>
    </row>
    <row r="143" spans="1:11" s="139" customFormat="1" ht="25.5" customHeight="1">
      <c r="A143" s="132">
        <v>43122</v>
      </c>
      <c r="B143" s="43" t="s">
        <v>396</v>
      </c>
      <c r="C143" s="62">
        <v>94500</v>
      </c>
      <c r="D143" s="55"/>
      <c r="E143" s="55"/>
      <c r="F143" s="55"/>
      <c r="G143" s="55"/>
      <c r="H143" s="55"/>
      <c r="I143" s="60">
        <f t="shared" si="37"/>
        <v>94500</v>
      </c>
      <c r="J143" s="158"/>
      <c r="K143" s="152"/>
    </row>
    <row r="144" spans="1:11" s="139" customFormat="1" ht="25.5" customHeight="1">
      <c r="A144" s="132">
        <v>43123</v>
      </c>
      <c r="B144" s="43" t="s">
        <v>969</v>
      </c>
      <c r="C144" s="62">
        <v>2000</v>
      </c>
      <c r="D144" s="55"/>
      <c r="E144" s="55"/>
      <c r="F144" s="55"/>
      <c r="G144" s="55"/>
      <c r="H144" s="55"/>
      <c r="I144" s="60">
        <f t="shared" si="37"/>
        <v>2000</v>
      </c>
      <c r="J144" s="158"/>
      <c r="K144" s="152"/>
    </row>
    <row r="145" spans="1:11" s="139" customFormat="1" ht="25.5" customHeight="1">
      <c r="A145" s="42">
        <v>43130</v>
      </c>
      <c r="B145" s="49" t="s">
        <v>970</v>
      </c>
      <c r="C145" s="54">
        <f aca="true" t="shared" si="40" ref="C145:H145">SUM(C146:C151)</f>
        <v>76762</v>
      </c>
      <c r="D145" s="54">
        <f t="shared" si="40"/>
        <v>0</v>
      </c>
      <c r="E145" s="54">
        <f t="shared" si="40"/>
        <v>0</v>
      </c>
      <c r="F145" s="54">
        <f t="shared" si="40"/>
        <v>0</v>
      </c>
      <c r="G145" s="54">
        <f t="shared" si="40"/>
        <v>0</v>
      </c>
      <c r="H145" s="54">
        <f t="shared" si="40"/>
        <v>0</v>
      </c>
      <c r="I145" s="60">
        <f t="shared" si="37"/>
        <v>76762</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30169</v>
      </c>
      <c r="D147" s="55"/>
      <c r="E147" s="55"/>
      <c r="F147" s="55"/>
      <c r="G147" s="55"/>
      <c r="H147" s="55"/>
      <c r="I147" s="60">
        <f t="shared" si="37"/>
        <v>30169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v>42893</v>
      </c>
      <c r="D150" s="55"/>
      <c r="E150" s="55"/>
      <c r="F150" s="55"/>
      <c r="G150" s="55"/>
      <c r="H150" s="55"/>
      <c r="I150" s="60">
        <f t="shared" si="37"/>
        <v>42893</v>
      </c>
      <c r="J150" s="158"/>
      <c r="K150" s="152"/>
    </row>
    <row r="151" spans="1:11" s="139" customFormat="1" ht="25.5" customHeight="1">
      <c r="A151" s="132">
        <v>43136</v>
      </c>
      <c r="B151" s="43" t="s">
        <v>390</v>
      </c>
      <c r="C151" s="62">
        <v>3700</v>
      </c>
      <c r="D151" s="55"/>
      <c r="E151" s="55"/>
      <c r="F151" s="55"/>
      <c r="G151" s="55"/>
      <c r="H151" s="55"/>
      <c r="I151" s="60">
        <f t="shared" si="37"/>
        <v>3700</v>
      </c>
      <c r="J151" s="158"/>
      <c r="K151" s="152"/>
    </row>
    <row r="152" spans="1:11" s="139" customFormat="1" ht="25.5" customHeight="1">
      <c r="A152" s="40">
        <v>44</v>
      </c>
      <c r="B152" s="46" t="s">
        <v>387</v>
      </c>
      <c r="C152" s="53">
        <f aca="true" t="shared" si="41" ref="C152:H152">C153</f>
        <v>12500</v>
      </c>
      <c r="D152" s="53">
        <f t="shared" si="41"/>
        <v>0</v>
      </c>
      <c r="E152" s="53">
        <f t="shared" si="41"/>
        <v>0</v>
      </c>
      <c r="F152" s="53">
        <f t="shared" si="41"/>
        <v>0</v>
      </c>
      <c r="G152" s="53">
        <f t="shared" si="41"/>
        <v>0</v>
      </c>
      <c r="H152" s="53">
        <f t="shared" si="41"/>
        <v>0</v>
      </c>
      <c r="I152" s="60">
        <f t="shared" si="37"/>
        <v>12500</v>
      </c>
      <c r="J152" s="158"/>
      <c r="K152" s="152"/>
    </row>
    <row r="153" spans="1:11" s="139" customFormat="1" ht="25.5" customHeight="1">
      <c r="A153" s="42">
        <v>43010</v>
      </c>
      <c r="B153" s="49" t="s">
        <v>383</v>
      </c>
      <c r="C153" s="54">
        <f aca="true" t="shared" si="42" ref="C153:H153">SUM(C154:C158)</f>
        <v>12500</v>
      </c>
      <c r="D153" s="54">
        <f t="shared" si="42"/>
        <v>0</v>
      </c>
      <c r="E153" s="54">
        <f t="shared" si="42"/>
        <v>0</v>
      </c>
      <c r="F153" s="54">
        <f t="shared" si="42"/>
        <v>0</v>
      </c>
      <c r="G153" s="54">
        <f t="shared" si="42"/>
        <v>0</v>
      </c>
      <c r="H153" s="54">
        <f t="shared" si="42"/>
        <v>0</v>
      </c>
      <c r="I153" s="60">
        <f t="shared" si="37"/>
        <v>12500</v>
      </c>
      <c r="J153" s="158"/>
      <c r="K153" s="152"/>
    </row>
    <row r="154" spans="1:11" s="139" customFormat="1" ht="25.5" customHeight="1">
      <c r="A154" s="132">
        <v>43011</v>
      </c>
      <c r="B154" s="44" t="s">
        <v>382</v>
      </c>
      <c r="C154" s="62">
        <v>10000</v>
      </c>
      <c r="D154" s="55"/>
      <c r="E154" s="55"/>
      <c r="F154" s="55"/>
      <c r="G154" s="55"/>
      <c r="H154" s="55"/>
      <c r="I154" s="60">
        <f t="shared" si="37"/>
        <v>10000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v>500</v>
      </c>
      <c r="D156" s="55"/>
      <c r="E156" s="55"/>
      <c r="F156" s="55"/>
      <c r="G156" s="55"/>
      <c r="H156" s="55"/>
      <c r="I156" s="60">
        <f t="shared" si="37"/>
        <v>500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v>2000</v>
      </c>
      <c r="D158" s="55"/>
      <c r="E158" s="55"/>
      <c r="F158" s="55"/>
      <c r="G158" s="55"/>
      <c r="H158" s="55"/>
      <c r="I158" s="60">
        <f t="shared" si="37"/>
        <v>2000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1550600</v>
      </c>
      <c r="D172" s="52">
        <f>D173+D195</f>
        <v>0</v>
      </c>
      <c r="E172" s="52">
        <f>E173+E195</f>
        <v>0</v>
      </c>
      <c r="F172" s="52">
        <f>F173+F195</f>
        <v>0</v>
      </c>
      <c r="G172" s="52">
        <f>G173+G195</f>
        <v>0</v>
      </c>
      <c r="H172" s="52">
        <f>H173+H195</f>
        <v>0</v>
      </c>
      <c r="I172" s="60">
        <f t="shared" si="37"/>
        <v>1550600</v>
      </c>
      <c r="J172" s="158"/>
      <c r="K172" s="152"/>
    </row>
    <row r="173" spans="1:11" s="139" customFormat="1" ht="25.5" customHeight="1">
      <c r="A173" s="40">
        <v>51</v>
      </c>
      <c r="B173" s="46" t="s">
        <v>379</v>
      </c>
      <c r="C173" s="53">
        <f aca="true" t="shared" si="49" ref="C173:H173">C174+C180+C185</f>
        <v>1550600</v>
      </c>
      <c r="D173" s="53">
        <f t="shared" si="49"/>
        <v>0</v>
      </c>
      <c r="E173" s="53">
        <f t="shared" si="49"/>
        <v>0</v>
      </c>
      <c r="F173" s="53">
        <f t="shared" si="49"/>
        <v>0</v>
      </c>
      <c r="G173" s="53">
        <f t="shared" si="49"/>
        <v>0</v>
      </c>
      <c r="H173" s="53">
        <f t="shared" si="49"/>
        <v>0</v>
      </c>
      <c r="I173" s="60">
        <f t="shared" si="37"/>
        <v>1550600</v>
      </c>
      <c r="J173" s="158"/>
      <c r="K173" s="152"/>
    </row>
    <row r="174" spans="1:11" s="139" customFormat="1" ht="25.5" customHeight="1">
      <c r="A174" s="42">
        <v>51010</v>
      </c>
      <c r="B174" s="49" t="s">
        <v>928</v>
      </c>
      <c r="C174" s="54">
        <f aca="true" t="shared" si="50" ref="C174:H174">SUM(C175:C179)</f>
        <v>125000</v>
      </c>
      <c r="D174" s="54">
        <f t="shared" si="50"/>
        <v>0</v>
      </c>
      <c r="E174" s="54">
        <f t="shared" si="50"/>
        <v>0</v>
      </c>
      <c r="F174" s="54">
        <f t="shared" si="50"/>
        <v>0</v>
      </c>
      <c r="G174" s="54">
        <f t="shared" si="50"/>
        <v>0</v>
      </c>
      <c r="H174" s="54">
        <f t="shared" si="50"/>
        <v>0</v>
      </c>
      <c r="I174" s="60">
        <f t="shared" si="37"/>
        <v>125000</v>
      </c>
      <c r="J174" s="158"/>
      <c r="K174" s="152"/>
    </row>
    <row r="175" spans="1:11" s="139" customFormat="1" ht="25.5" customHeight="1">
      <c r="A175" s="134">
        <v>51011</v>
      </c>
      <c r="B175" s="43" t="s">
        <v>933</v>
      </c>
      <c r="C175" s="62">
        <v>5000</v>
      </c>
      <c r="D175" s="61"/>
      <c r="E175" s="61"/>
      <c r="F175" s="61"/>
      <c r="G175" s="61"/>
      <c r="H175" s="61"/>
      <c r="I175" s="60">
        <f t="shared" si="37"/>
        <v>5000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v>120000</v>
      </c>
      <c r="D179" s="61"/>
      <c r="E179" s="61"/>
      <c r="F179" s="61"/>
      <c r="G179" s="61"/>
      <c r="H179" s="61"/>
      <c r="I179" s="60">
        <f t="shared" si="37"/>
        <v>120000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1425600</v>
      </c>
      <c r="D185" s="54">
        <f t="shared" si="52"/>
        <v>0</v>
      </c>
      <c r="E185" s="54">
        <f t="shared" si="52"/>
        <v>0</v>
      </c>
      <c r="F185" s="54">
        <f t="shared" si="52"/>
        <v>0</v>
      </c>
      <c r="G185" s="54">
        <f t="shared" si="52"/>
        <v>0</v>
      </c>
      <c r="H185" s="54">
        <f t="shared" si="52"/>
        <v>0</v>
      </c>
      <c r="I185" s="60">
        <f t="shared" si="37"/>
        <v>1425600</v>
      </c>
      <c r="J185" s="158"/>
      <c r="K185" s="152"/>
    </row>
    <row r="186" spans="1:11" s="139" customFormat="1" ht="25.5" customHeight="1">
      <c r="A186" s="132">
        <v>51991</v>
      </c>
      <c r="B186" s="44" t="s">
        <v>976</v>
      </c>
      <c r="C186" s="62">
        <v>75600</v>
      </c>
      <c r="D186" s="55"/>
      <c r="E186" s="55"/>
      <c r="F186" s="55"/>
      <c r="G186" s="55"/>
      <c r="H186" s="55"/>
      <c r="I186" s="60">
        <f t="shared" si="37"/>
        <v>75600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1350000</v>
      </c>
      <c r="D194" s="55"/>
      <c r="E194" s="55"/>
      <c r="F194" s="55"/>
      <c r="G194" s="55"/>
      <c r="H194" s="55"/>
      <c r="I194" s="60">
        <f t="shared" si="37"/>
        <v>1350000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47250</v>
      </c>
      <c r="D201" s="52">
        <f t="shared" si="58"/>
        <v>0</v>
      </c>
      <c r="E201" s="52">
        <f t="shared" si="58"/>
        <v>0</v>
      </c>
      <c r="F201" s="52">
        <f t="shared" si="58"/>
        <v>0</v>
      </c>
      <c r="G201" s="52">
        <f t="shared" si="58"/>
        <v>0</v>
      </c>
      <c r="H201" s="52">
        <f t="shared" si="58"/>
        <v>0</v>
      </c>
      <c r="I201" s="60">
        <f t="shared" si="54"/>
        <v>47250</v>
      </c>
      <c r="J201" s="158"/>
      <c r="K201" s="152"/>
    </row>
    <row r="202" spans="1:11" s="139" customFormat="1" ht="25.5" customHeight="1">
      <c r="A202" s="40">
        <v>61</v>
      </c>
      <c r="B202" s="46" t="s">
        <v>367</v>
      </c>
      <c r="C202" s="53">
        <f aca="true" t="shared" si="59" ref="C202:H202">C203+C205+C207+C211+C209+C213+C215</f>
        <v>47250</v>
      </c>
      <c r="D202" s="53">
        <f t="shared" si="59"/>
        <v>0</v>
      </c>
      <c r="E202" s="53">
        <f t="shared" si="59"/>
        <v>0</v>
      </c>
      <c r="F202" s="53">
        <f t="shared" si="59"/>
        <v>0</v>
      </c>
      <c r="G202" s="53">
        <f t="shared" si="59"/>
        <v>0</v>
      </c>
      <c r="H202" s="53">
        <f t="shared" si="59"/>
        <v>0</v>
      </c>
      <c r="I202" s="60">
        <f t="shared" si="54"/>
        <v>47250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47250</v>
      </c>
      <c r="D205" s="54">
        <f t="shared" si="61"/>
        <v>0</v>
      </c>
      <c r="E205" s="54">
        <f t="shared" si="61"/>
        <v>0</v>
      </c>
      <c r="F205" s="54">
        <f t="shared" si="61"/>
        <v>0</v>
      </c>
      <c r="G205" s="54">
        <f t="shared" si="61"/>
        <v>0</v>
      </c>
      <c r="H205" s="54">
        <f t="shared" si="61"/>
        <v>0</v>
      </c>
      <c r="I205" s="60">
        <f t="shared" si="54"/>
        <v>47250</v>
      </c>
      <c r="J205" s="158"/>
      <c r="K205" s="152"/>
    </row>
    <row r="206" spans="1:11" s="139" customFormat="1" ht="25.5" customHeight="1">
      <c r="A206" s="132">
        <v>61021</v>
      </c>
      <c r="B206" s="43" t="s">
        <v>995</v>
      </c>
      <c r="C206" s="62">
        <v>47250</v>
      </c>
      <c r="D206" s="55"/>
      <c r="E206" s="55"/>
      <c r="F206" s="55"/>
      <c r="G206" s="55"/>
      <c r="H206" s="55"/>
      <c r="I206" s="60">
        <f t="shared" si="54"/>
        <v>47250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16813100</v>
      </c>
      <c r="D237" s="52">
        <f t="shared" si="78"/>
        <v>2500022</v>
      </c>
      <c r="E237" s="52">
        <f t="shared" si="78"/>
        <v>2760023</v>
      </c>
      <c r="F237" s="52">
        <f t="shared" si="78"/>
        <v>5000000</v>
      </c>
      <c r="G237" s="52">
        <f t="shared" si="78"/>
        <v>5892079</v>
      </c>
      <c r="H237" s="52">
        <f t="shared" si="78"/>
        <v>0</v>
      </c>
      <c r="I237" s="60">
        <f t="shared" si="54"/>
        <v>32965224</v>
      </c>
      <c r="J237" s="158"/>
      <c r="K237" s="152"/>
    </row>
    <row r="238" spans="1:11" s="139" customFormat="1" ht="25.5" customHeight="1">
      <c r="A238" s="40">
        <v>81</v>
      </c>
      <c r="B238" s="46" t="s">
        <v>256</v>
      </c>
      <c r="C238" s="53">
        <f aca="true" t="shared" si="79" ref="C238:H238">C239</f>
        <v>16813100</v>
      </c>
      <c r="D238" s="53">
        <f t="shared" si="79"/>
        <v>0</v>
      </c>
      <c r="E238" s="53">
        <f t="shared" si="79"/>
        <v>0</v>
      </c>
      <c r="F238" s="53">
        <f t="shared" si="79"/>
        <v>0</v>
      </c>
      <c r="G238" s="53">
        <f t="shared" si="79"/>
        <v>0</v>
      </c>
      <c r="H238" s="53">
        <f t="shared" si="79"/>
        <v>0</v>
      </c>
      <c r="I238" s="60">
        <f t="shared" si="54"/>
        <v>16813100</v>
      </c>
      <c r="J238" s="158"/>
      <c r="K238" s="152"/>
    </row>
    <row r="239" spans="1:11" s="139" customFormat="1" ht="25.5" customHeight="1">
      <c r="A239" s="42">
        <v>81010</v>
      </c>
      <c r="B239" s="50" t="s">
        <v>559</v>
      </c>
      <c r="C239" s="54">
        <f aca="true" t="shared" si="80" ref="C239:H239">SUM(C240:C241)</f>
        <v>16813100</v>
      </c>
      <c r="D239" s="54">
        <f t="shared" si="80"/>
        <v>0</v>
      </c>
      <c r="E239" s="54">
        <f t="shared" si="80"/>
        <v>0</v>
      </c>
      <c r="F239" s="54">
        <f t="shared" si="80"/>
        <v>0</v>
      </c>
      <c r="G239" s="54">
        <f t="shared" si="80"/>
        <v>0</v>
      </c>
      <c r="H239" s="54">
        <f t="shared" si="80"/>
        <v>0</v>
      </c>
      <c r="I239" s="60">
        <f t="shared" si="54"/>
        <v>16813100</v>
      </c>
      <c r="J239" s="158"/>
      <c r="K239" s="152"/>
    </row>
    <row r="240" spans="1:11" s="139" customFormat="1" ht="25.5" customHeight="1">
      <c r="A240" s="132">
        <v>81011</v>
      </c>
      <c r="B240" s="44" t="s">
        <v>357</v>
      </c>
      <c r="C240" s="62">
        <v>16807700</v>
      </c>
      <c r="D240" s="55"/>
      <c r="E240" s="55"/>
      <c r="F240" s="55"/>
      <c r="G240" s="55"/>
      <c r="H240" s="55"/>
      <c r="I240" s="60">
        <f t="shared" si="54"/>
        <v>16807700</v>
      </c>
      <c r="J240" s="158"/>
      <c r="K240" s="152"/>
    </row>
    <row r="241" spans="1:11" s="139" customFormat="1" ht="25.5" customHeight="1">
      <c r="A241" s="132">
        <v>81012</v>
      </c>
      <c r="B241" s="44" t="s">
        <v>356</v>
      </c>
      <c r="C241" s="62">
        <v>5400</v>
      </c>
      <c r="D241" s="55"/>
      <c r="E241" s="55"/>
      <c r="F241" s="55"/>
      <c r="G241" s="55"/>
      <c r="H241" s="55"/>
      <c r="I241" s="60">
        <f t="shared" si="54"/>
        <v>5400</v>
      </c>
      <c r="J241" s="158"/>
      <c r="K241" s="152"/>
    </row>
    <row r="242" spans="1:11" s="139" customFormat="1" ht="25.5" customHeight="1">
      <c r="A242" s="40">
        <v>82</v>
      </c>
      <c r="B242" s="46" t="s">
        <v>262</v>
      </c>
      <c r="C242" s="53">
        <f aca="true" t="shared" si="81" ref="C242:H242">C243</f>
        <v>0</v>
      </c>
      <c r="D242" s="53">
        <f t="shared" si="81"/>
        <v>2500022</v>
      </c>
      <c r="E242" s="53">
        <f t="shared" si="81"/>
        <v>2760023</v>
      </c>
      <c r="F242" s="53">
        <f t="shared" si="81"/>
        <v>0</v>
      </c>
      <c r="G242" s="53">
        <f t="shared" si="81"/>
        <v>0</v>
      </c>
      <c r="H242" s="53">
        <f t="shared" si="81"/>
        <v>0</v>
      </c>
      <c r="I242" s="60">
        <f t="shared" si="54"/>
        <v>5260045</v>
      </c>
      <c r="J242" s="158"/>
      <c r="K242" s="152"/>
    </row>
    <row r="243" spans="1:11" s="139" customFormat="1" ht="25.5" customHeight="1">
      <c r="A243" s="42">
        <v>82010</v>
      </c>
      <c r="B243" s="49" t="s">
        <v>627</v>
      </c>
      <c r="C243" s="54">
        <f aca="true" t="shared" si="82" ref="C243:H243">SUM(C244:C247)</f>
        <v>0</v>
      </c>
      <c r="D243" s="54">
        <f t="shared" si="82"/>
        <v>2500022</v>
      </c>
      <c r="E243" s="54">
        <f t="shared" si="82"/>
        <v>2760023</v>
      </c>
      <c r="F243" s="54">
        <f t="shared" si="82"/>
        <v>0</v>
      </c>
      <c r="G243" s="54">
        <f t="shared" si="82"/>
        <v>0</v>
      </c>
      <c r="H243" s="54">
        <f t="shared" si="82"/>
        <v>0</v>
      </c>
      <c r="I243" s="60">
        <f t="shared" si="54"/>
        <v>5260045</v>
      </c>
      <c r="J243" s="158"/>
      <c r="K243" s="152"/>
    </row>
    <row r="244" spans="1:11" s="139" customFormat="1" ht="25.5" customHeight="1">
      <c r="A244" s="132">
        <v>82011</v>
      </c>
      <c r="B244" s="44" t="s">
        <v>354</v>
      </c>
      <c r="C244" s="55"/>
      <c r="D244" s="62">
        <v>2500000</v>
      </c>
      <c r="E244" s="55"/>
      <c r="F244" s="55"/>
      <c r="G244" s="55"/>
      <c r="H244" s="55"/>
      <c r="I244" s="60">
        <f t="shared" si="54"/>
        <v>2500000</v>
      </c>
      <c r="J244" s="158"/>
      <c r="K244" s="152"/>
    </row>
    <row r="245" spans="1:11" s="139" customFormat="1" ht="25.5" customHeight="1">
      <c r="A245" s="132">
        <v>82012</v>
      </c>
      <c r="B245" s="44" t="s">
        <v>353</v>
      </c>
      <c r="C245" s="55"/>
      <c r="D245" s="62">
        <v>22</v>
      </c>
      <c r="E245" s="55"/>
      <c r="F245" s="55"/>
      <c r="G245" s="55"/>
      <c r="H245" s="55"/>
      <c r="I245" s="60">
        <f t="shared" si="54"/>
        <v>22</v>
      </c>
      <c r="J245" s="158"/>
      <c r="K245" s="152"/>
    </row>
    <row r="246" spans="1:11" s="139" customFormat="1" ht="25.5" customHeight="1">
      <c r="A246" s="132">
        <v>82013</v>
      </c>
      <c r="B246" s="44" t="s">
        <v>352</v>
      </c>
      <c r="C246" s="55"/>
      <c r="D246" s="55"/>
      <c r="E246" s="62">
        <v>2760000</v>
      </c>
      <c r="F246" s="55"/>
      <c r="G246" s="55"/>
      <c r="H246" s="55"/>
      <c r="I246" s="60">
        <f t="shared" si="54"/>
        <v>2760000</v>
      </c>
      <c r="J246" s="158"/>
      <c r="K246" s="152"/>
    </row>
    <row r="247" spans="1:11" s="139" customFormat="1" ht="25.5" customHeight="1">
      <c r="A247" s="132">
        <v>82014</v>
      </c>
      <c r="B247" s="44" t="s">
        <v>351</v>
      </c>
      <c r="C247" s="55"/>
      <c r="D247" s="55"/>
      <c r="E247" s="62">
        <v>23</v>
      </c>
      <c r="F247" s="55"/>
      <c r="G247" s="55"/>
      <c r="H247" s="55"/>
      <c r="I247" s="60">
        <f t="shared" si="54"/>
        <v>23</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5000000</v>
      </c>
      <c r="G248" s="53">
        <f t="shared" si="83"/>
        <v>5892079</v>
      </c>
      <c r="H248" s="53">
        <f t="shared" si="83"/>
        <v>0</v>
      </c>
      <c r="I248" s="60">
        <f t="shared" si="54"/>
        <v>10892079</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5000000</v>
      </c>
      <c r="G249" s="54">
        <f t="shared" si="84"/>
        <v>5892079</v>
      </c>
      <c r="H249" s="54">
        <f t="shared" si="84"/>
        <v>0</v>
      </c>
      <c r="I249" s="60">
        <f t="shared" si="54"/>
        <v>10892079</v>
      </c>
      <c r="J249" s="158"/>
      <c r="K249" s="152"/>
    </row>
    <row r="250" spans="1:11" s="139" customFormat="1" ht="25.5" customHeight="1">
      <c r="A250" s="134">
        <v>83011</v>
      </c>
      <c r="B250" s="44" t="s">
        <v>569</v>
      </c>
      <c r="C250" s="61"/>
      <c r="D250" s="61"/>
      <c r="E250" s="61"/>
      <c r="F250" s="62">
        <v>5000000</v>
      </c>
      <c r="G250" s="62">
        <v>5892079</v>
      </c>
      <c r="H250" s="62"/>
      <c r="I250" s="60">
        <f t="shared" si="54"/>
        <v>10892079</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21338636</v>
      </c>
      <c r="D278" s="261">
        <f t="shared" si="98"/>
        <v>2500022</v>
      </c>
      <c r="E278" s="261">
        <f t="shared" si="98"/>
        <v>2760023</v>
      </c>
      <c r="F278" s="261">
        <f t="shared" si="98"/>
        <v>5000000</v>
      </c>
      <c r="G278" s="261">
        <f t="shared" si="98"/>
        <v>5892079</v>
      </c>
      <c r="H278" s="261">
        <f t="shared" si="98"/>
        <v>0</v>
      </c>
      <c r="I278" s="509">
        <f t="shared" si="98"/>
        <v>37490760</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36">
      <selection activeCell="B153" sqref="B15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1020</v>
      </c>
      <c r="G1" s="514"/>
      <c r="H1" s="514" t="s">
        <v>535</v>
      </c>
      <c r="I1" s="514" t="s">
        <v>519</v>
      </c>
    </row>
    <row r="2" spans="1:9" s="22" customFormat="1" ht="22.5">
      <c r="A2" s="515"/>
      <c r="B2" s="516"/>
      <c r="C2" s="517"/>
      <c r="D2" s="173" t="s">
        <v>1016</v>
      </c>
      <c r="E2" s="173" t="s">
        <v>1017</v>
      </c>
      <c r="F2" s="173" t="s">
        <v>1018</v>
      </c>
      <c r="G2" s="173" t="s">
        <v>1019</v>
      </c>
      <c r="H2" s="514"/>
      <c r="I2" s="514"/>
    </row>
    <row r="3" spans="1:9" ht="25.5" customHeight="1">
      <c r="A3" s="177">
        <v>1000</v>
      </c>
      <c r="B3" s="178" t="s">
        <v>0</v>
      </c>
      <c r="C3" s="179">
        <f aca="true" t="shared" si="0" ref="C3:H3">C4+C9+C14+C23+C28+C35+C37</f>
        <v>7114464</v>
      </c>
      <c r="D3" s="179">
        <f t="shared" si="0"/>
        <v>0</v>
      </c>
      <c r="E3" s="179">
        <f t="shared" si="0"/>
        <v>1780826</v>
      </c>
      <c r="F3" s="179">
        <f t="shared" si="0"/>
        <v>0</v>
      </c>
      <c r="G3" s="179">
        <f t="shared" si="0"/>
        <v>0</v>
      </c>
      <c r="H3" s="179">
        <f t="shared" si="0"/>
        <v>0</v>
      </c>
      <c r="I3" s="180">
        <f>C3+D3+E3+F3+H3+G3</f>
        <v>8895290</v>
      </c>
    </row>
    <row r="4" spans="1:11" ht="25.5" customHeight="1">
      <c r="A4" s="174">
        <v>1100</v>
      </c>
      <c r="B4" s="175" t="s">
        <v>1</v>
      </c>
      <c r="C4" s="176">
        <f aca="true" t="shared" si="1" ref="C4:H4">SUM(C5:C8)</f>
        <v>4566580</v>
      </c>
      <c r="D4" s="176">
        <f t="shared" si="1"/>
        <v>0</v>
      </c>
      <c r="E4" s="176">
        <f t="shared" si="1"/>
        <v>1566165</v>
      </c>
      <c r="F4" s="176">
        <f t="shared" si="1"/>
        <v>0</v>
      </c>
      <c r="G4" s="176">
        <f t="shared" si="1"/>
        <v>0</v>
      </c>
      <c r="H4" s="176">
        <f t="shared" si="1"/>
        <v>0</v>
      </c>
      <c r="I4" s="180">
        <f aca="true" t="shared" si="2" ref="I4:I67">C4+D4+E4+F4+H4+G4</f>
        <v>6132745</v>
      </c>
      <c r="K4">
        <v>1</v>
      </c>
    </row>
    <row r="5" spans="1:11" ht="25.5" customHeight="1">
      <c r="A5" s="25">
        <v>111</v>
      </c>
      <c r="B5" s="37" t="s">
        <v>2</v>
      </c>
      <c r="C5" s="36">
        <v>1803360</v>
      </c>
      <c r="D5" s="101"/>
      <c r="E5" s="101"/>
      <c r="F5" s="101"/>
      <c r="G5" s="101"/>
      <c r="H5" s="101"/>
      <c r="I5" s="180">
        <f t="shared" si="2"/>
        <v>1803360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2763220</v>
      </c>
      <c r="D7" s="36"/>
      <c r="E7" s="36">
        <v>1566165</v>
      </c>
      <c r="F7" s="101"/>
      <c r="G7" s="101"/>
      <c r="H7" s="101"/>
      <c r="I7" s="180">
        <f t="shared" si="2"/>
        <v>4329385</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1328983</v>
      </c>
      <c r="D9" s="31">
        <f t="shared" si="3"/>
        <v>0</v>
      </c>
      <c r="E9" s="31">
        <f t="shared" si="3"/>
        <v>0</v>
      </c>
      <c r="F9" s="31">
        <f t="shared" si="3"/>
        <v>0</v>
      </c>
      <c r="G9" s="31">
        <f t="shared" si="3"/>
        <v>0</v>
      </c>
      <c r="H9" s="31">
        <f t="shared" si="3"/>
        <v>0</v>
      </c>
      <c r="I9" s="180">
        <f t="shared" si="2"/>
        <v>1328983</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1328983</v>
      </c>
      <c r="D11" s="36"/>
      <c r="E11" s="36"/>
      <c r="F11" s="36"/>
      <c r="G11" s="36"/>
      <c r="H11" s="36"/>
      <c r="I11" s="180">
        <f t="shared" si="2"/>
        <v>1328983</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675901</v>
      </c>
      <c r="D14" s="31">
        <f t="shared" si="4"/>
        <v>0</v>
      </c>
      <c r="E14" s="31">
        <f t="shared" si="4"/>
        <v>214661</v>
      </c>
      <c r="F14" s="31">
        <f t="shared" si="4"/>
        <v>0</v>
      </c>
      <c r="G14" s="31">
        <f t="shared" si="4"/>
        <v>0</v>
      </c>
      <c r="H14" s="31">
        <f t="shared" si="4"/>
        <v>0</v>
      </c>
      <c r="I14" s="180">
        <f t="shared" si="2"/>
        <v>890562</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625901</v>
      </c>
      <c r="D16" s="101"/>
      <c r="E16" s="36">
        <v>214661</v>
      </c>
      <c r="F16" s="101"/>
      <c r="G16" s="101"/>
      <c r="H16" s="101"/>
      <c r="I16" s="180">
        <f t="shared" si="2"/>
        <v>840562</v>
      </c>
      <c r="K16" s="32" t="s">
        <v>548</v>
      </c>
    </row>
    <row r="17" spans="1:11" ht="25.5" customHeight="1">
      <c r="A17" s="25">
        <v>133</v>
      </c>
      <c r="B17" s="26" t="s">
        <v>12</v>
      </c>
      <c r="C17" s="36">
        <v>50000</v>
      </c>
      <c r="D17" s="101"/>
      <c r="E17" s="36"/>
      <c r="F17" s="101"/>
      <c r="G17" s="101"/>
      <c r="H17" s="101"/>
      <c r="I17" s="180">
        <f t="shared" si="2"/>
        <v>50000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543000</v>
      </c>
      <c r="D28" s="31">
        <f t="shared" si="6"/>
        <v>0</v>
      </c>
      <c r="E28" s="31">
        <f t="shared" si="6"/>
        <v>0</v>
      </c>
      <c r="F28" s="31">
        <f t="shared" si="6"/>
        <v>0</v>
      </c>
      <c r="G28" s="31">
        <f t="shared" si="6"/>
        <v>0</v>
      </c>
      <c r="H28" s="31">
        <f t="shared" si="6"/>
        <v>0</v>
      </c>
      <c r="I28" s="180">
        <f t="shared" si="2"/>
        <v>543000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363000</v>
      </c>
      <c r="D30" s="101"/>
      <c r="E30" s="36"/>
      <c r="F30" s="101"/>
      <c r="G30" s="101"/>
      <c r="H30" s="101"/>
      <c r="I30" s="180">
        <f t="shared" si="2"/>
        <v>363000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v>180000</v>
      </c>
      <c r="D34" s="101"/>
      <c r="E34" s="36"/>
      <c r="F34" s="101"/>
      <c r="G34" s="101"/>
      <c r="H34" s="101"/>
      <c r="I34" s="180">
        <f t="shared" si="2"/>
        <v>180000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5021100</v>
      </c>
      <c r="D40" s="33">
        <f t="shared" si="9"/>
        <v>0</v>
      </c>
      <c r="E40" s="33">
        <f t="shared" si="9"/>
        <v>0</v>
      </c>
      <c r="F40" s="33">
        <f t="shared" si="9"/>
        <v>0</v>
      </c>
      <c r="G40" s="33">
        <f t="shared" si="9"/>
        <v>0</v>
      </c>
      <c r="H40" s="33">
        <f t="shared" si="9"/>
        <v>0</v>
      </c>
      <c r="I40" s="180">
        <f t="shared" si="2"/>
        <v>5021100</v>
      </c>
      <c r="K40">
        <v>216</v>
      </c>
    </row>
    <row r="41" spans="1:11" ht="25.5" customHeight="1">
      <c r="A41" s="29">
        <v>2100</v>
      </c>
      <c r="B41" s="24" t="s">
        <v>33</v>
      </c>
      <c r="C41" s="31">
        <f aca="true" t="shared" si="10" ref="C41:H41">SUM(C42:C49)</f>
        <v>415000</v>
      </c>
      <c r="D41" s="31">
        <f t="shared" si="10"/>
        <v>0</v>
      </c>
      <c r="E41" s="31">
        <f t="shared" si="10"/>
        <v>0</v>
      </c>
      <c r="F41" s="31">
        <f t="shared" si="10"/>
        <v>0</v>
      </c>
      <c r="G41" s="31">
        <f t="shared" si="10"/>
        <v>0</v>
      </c>
      <c r="H41" s="31">
        <f t="shared" si="10"/>
        <v>0</v>
      </c>
      <c r="I41" s="180">
        <f t="shared" si="2"/>
        <v>415000</v>
      </c>
      <c r="K41">
        <v>224</v>
      </c>
    </row>
    <row r="42" spans="1:11" ht="25.5" customHeight="1">
      <c r="A42" s="25">
        <v>211</v>
      </c>
      <c r="B42" s="26" t="s">
        <v>34</v>
      </c>
      <c r="C42" s="36">
        <v>105000</v>
      </c>
      <c r="D42" s="101"/>
      <c r="E42" s="36"/>
      <c r="F42" s="101"/>
      <c r="G42" s="101"/>
      <c r="H42" s="101"/>
      <c r="I42" s="180">
        <f t="shared" si="2"/>
        <v>105000</v>
      </c>
      <c r="K42">
        <v>226</v>
      </c>
    </row>
    <row r="43" spans="1:11" ht="25.5" customHeight="1">
      <c r="A43" s="25">
        <v>212</v>
      </c>
      <c r="B43" s="26" t="s">
        <v>35</v>
      </c>
      <c r="C43" s="36">
        <v>30000</v>
      </c>
      <c r="D43" s="101"/>
      <c r="E43" s="36"/>
      <c r="F43" s="101"/>
      <c r="G43" s="101"/>
      <c r="H43" s="101"/>
      <c r="I43" s="180">
        <f t="shared" si="2"/>
        <v>30000</v>
      </c>
      <c r="K43" s="130">
        <v>228</v>
      </c>
    </row>
    <row r="44" spans="1:11" ht="25.5" customHeight="1">
      <c r="A44" s="25">
        <v>213</v>
      </c>
      <c r="B44" s="26" t="s">
        <v>36</v>
      </c>
      <c r="C44" s="36">
        <v>5000</v>
      </c>
      <c r="D44" s="101"/>
      <c r="E44" s="36"/>
      <c r="F44" s="101"/>
      <c r="G44" s="101"/>
      <c r="H44" s="101"/>
      <c r="I44" s="180">
        <f t="shared" si="2"/>
        <v>5000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85000</v>
      </c>
      <c r="D47" s="101"/>
      <c r="E47" s="36"/>
      <c r="F47" s="101"/>
      <c r="G47" s="101"/>
      <c r="H47" s="101"/>
      <c r="I47" s="180">
        <f t="shared" si="2"/>
        <v>85000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50000</v>
      </c>
      <c r="D50" s="31">
        <f t="shared" si="11"/>
        <v>0</v>
      </c>
      <c r="E50" s="31">
        <f t="shared" si="11"/>
        <v>0</v>
      </c>
      <c r="F50" s="31">
        <f t="shared" si="11"/>
        <v>0</v>
      </c>
      <c r="G50" s="31">
        <f t="shared" si="11"/>
        <v>0</v>
      </c>
      <c r="H50" s="31">
        <f t="shared" si="11"/>
        <v>0</v>
      </c>
      <c r="I50" s="180">
        <f t="shared" si="2"/>
        <v>50000</v>
      </c>
      <c r="K50">
        <v>305</v>
      </c>
    </row>
    <row r="51" spans="1:11" ht="25.5" customHeight="1">
      <c r="A51" s="25">
        <v>221</v>
      </c>
      <c r="B51" s="26" t="s">
        <v>42</v>
      </c>
      <c r="C51" s="36">
        <v>50000</v>
      </c>
      <c r="D51" s="101"/>
      <c r="E51" s="36"/>
      <c r="F51" s="101"/>
      <c r="G51" s="101"/>
      <c r="H51" s="101"/>
      <c r="I51" s="180">
        <f t="shared" si="2"/>
        <v>50000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813100</v>
      </c>
      <c r="D64" s="31">
        <f t="shared" si="13"/>
        <v>0</v>
      </c>
      <c r="E64" s="31">
        <f t="shared" si="13"/>
        <v>0</v>
      </c>
      <c r="F64" s="31">
        <f t="shared" si="13"/>
        <v>0</v>
      </c>
      <c r="G64" s="31">
        <f t="shared" si="13"/>
        <v>0</v>
      </c>
      <c r="H64" s="31">
        <f t="shared" si="13"/>
        <v>0</v>
      </c>
      <c r="I64" s="180">
        <f t="shared" si="2"/>
        <v>813100</v>
      </c>
    </row>
    <row r="65" spans="1:11" ht="25.5" customHeight="1">
      <c r="A65" s="25">
        <v>241</v>
      </c>
      <c r="B65" s="26" t="s">
        <v>54</v>
      </c>
      <c r="C65" s="36">
        <v>80000</v>
      </c>
      <c r="D65" s="101"/>
      <c r="E65" s="36"/>
      <c r="F65" s="101"/>
      <c r="G65" s="101"/>
      <c r="H65" s="101"/>
      <c r="I65" s="180">
        <f t="shared" si="2"/>
        <v>80000</v>
      </c>
      <c r="K65">
        <v>401</v>
      </c>
    </row>
    <row r="66" spans="1:11" ht="25.5" customHeight="1">
      <c r="A66" s="25">
        <v>242</v>
      </c>
      <c r="B66" s="26" t="s">
        <v>55</v>
      </c>
      <c r="C66" s="36">
        <v>180000</v>
      </c>
      <c r="D66" s="101"/>
      <c r="E66" s="36"/>
      <c r="F66" s="101"/>
      <c r="G66" s="101"/>
      <c r="H66" s="101"/>
      <c r="I66" s="180">
        <f t="shared" si="2"/>
        <v>180000</v>
      </c>
      <c r="K66">
        <v>402</v>
      </c>
    </row>
    <row r="67" spans="1:11" ht="25.5" customHeight="1">
      <c r="A67" s="25">
        <v>243</v>
      </c>
      <c r="B67" s="26" t="s">
        <v>56</v>
      </c>
      <c r="C67" s="36">
        <v>12600</v>
      </c>
      <c r="D67" s="101"/>
      <c r="E67" s="36"/>
      <c r="F67" s="101"/>
      <c r="G67" s="101"/>
      <c r="H67" s="101"/>
      <c r="I67" s="180">
        <f t="shared" si="2"/>
        <v>12600</v>
      </c>
      <c r="K67">
        <v>403</v>
      </c>
    </row>
    <row r="68" spans="1:11" ht="25.5" customHeight="1">
      <c r="A68" s="25">
        <v>244</v>
      </c>
      <c r="B68" s="26" t="s">
        <v>57</v>
      </c>
      <c r="C68" s="36">
        <v>10500</v>
      </c>
      <c r="D68" s="101"/>
      <c r="E68" s="36"/>
      <c r="F68" s="101"/>
      <c r="G68" s="101"/>
      <c r="H68" s="101"/>
      <c r="I68" s="180">
        <f aca="true" t="shared" si="14" ref="I68:I131">C68+D68+E68+F68+H68+G68</f>
        <v>10500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130000</v>
      </c>
      <c r="D70" s="101"/>
      <c r="E70" s="36"/>
      <c r="F70" s="101"/>
      <c r="G70" s="101"/>
      <c r="H70" s="101"/>
      <c r="I70" s="180">
        <f t="shared" si="14"/>
        <v>130000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380000</v>
      </c>
      <c r="D73" s="101"/>
      <c r="E73" s="36"/>
      <c r="F73" s="101"/>
      <c r="G73" s="101"/>
      <c r="H73" s="101"/>
      <c r="I73" s="180">
        <f t="shared" si="14"/>
        <v>380000</v>
      </c>
    </row>
    <row r="74" spans="1:11" ht="25.5" customHeight="1">
      <c r="A74" s="29">
        <v>2500</v>
      </c>
      <c r="B74" s="24" t="s">
        <v>591</v>
      </c>
      <c r="C74" s="31">
        <f aca="true" t="shared" si="15" ref="C74:H74">SUM(C75:C81)</f>
        <v>1473000</v>
      </c>
      <c r="D74" s="31">
        <f t="shared" si="15"/>
        <v>0</v>
      </c>
      <c r="E74" s="31">
        <f t="shared" si="15"/>
        <v>0</v>
      </c>
      <c r="F74" s="31">
        <f t="shared" si="15"/>
        <v>0</v>
      </c>
      <c r="G74" s="31">
        <f t="shared" si="15"/>
        <v>0</v>
      </c>
      <c r="H74" s="31">
        <f t="shared" si="15"/>
        <v>0</v>
      </c>
      <c r="I74" s="180">
        <f t="shared" si="14"/>
        <v>1473000</v>
      </c>
      <c r="K74">
        <v>501</v>
      </c>
    </row>
    <row r="75" spans="1:11" ht="25.5" customHeight="1">
      <c r="A75" s="25">
        <v>251</v>
      </c>
      <c r="B75" s="26" t="s">
        <v>62</v>
      </c>
      <c r="C75" s="36">
        <v>5000</v>
      </c>
      <c r="D75" s="101"/>
      <c r="E75" s="36"/>
      <c r="F75" s="101"/>
      <c r="G75" s="101"/>
      <c r="H75" s="101"/>
      <c r="I75" s="180">
        <f t="shared" si="14"/>
        <v>5000</v>
      </c>
      <c r="K75">
        <v>502</v>
      </c>
    </row>
    <row r="76" spans="1:11" ht="25.5" customHeight="1">
      <c r="A76" s="25">
        <v>252</v>
      </c>
      <c r="B76" s="26" t="s">
        <v>63</v>
      </c>
      <c r="C76" s="36">
        <v>1370000</v>
      </c>
      <c r="D76" s="101"/>
      <c r="E76" s="36"/>
      <c r="F76" s="101"/>
      <c r="G76" s="101"/>
      <c r="H76" s="101"/>
      <c r="I76" s="180">
        <f t="shared" si="14"/>
        <v>1370000</v>
      </c>
      <c r="K76">
        <v>503</v>
      </c>
    </row>
    <row r="77" spans="1:11" ht="25.5" customHeight="1">
      <c r="A77" s="25">
        <v>253</v>
      </c>
      <c r="B77" s="26" t="s">
        <v>322</v>
      </c>
      <c r="C77" s="36">
        <v>40000</v>
      </c>
      <c r="D77" s="101"/>
      <c r="E77" s="36"/>
      <c r="F77" s="101"/>
      <c r="G77" s="101"/>
      <c r="H77" s="101"/>
      <c r="I77" s="180">
        <f t="shared" si="14"/>
        <v>40000</v>
      </c>
      <c r="K77">
        <v>599</v>
      </c>
    </row>
    <row r="78" spans="1:9" ht="25.5" customHeight="1">
      <c r="A78" s="25">
        <v>254</v>
      </c>
      <c r="B78" s="26" t="s">
        <v>66</v>
      </c>
      <c r="C78" s="36">
        <v>8000</v>
      </c>
      <c r="D78" s="101"/>
      <c r="E78" s="36"/>
      <c r="F78" s="101"/>
      <c r="G78" s="101"/>
      <c r="H78" s="101"/>
      <c r="I78" s="180">
        <f t="shared" si="14"/>
        <v>8000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50000</v>
      </c>
      <c r="D81" s="101"/>
      <c r="E81" s="36"/>
      <c r="F81" s="101"/>
      <c r="G81" s="101"/>
      <c r="H81" s="101"/>
      <c r="I81" s="180">
        <f t="shared" si="14"/>
        <v>50000</v>
      </c>
      <c r="K81">
        <v>903</v>
      </c>
    </row>
    <row r="82" spans="1:11" ht="25.5" customHeight="1">
      <c r="A82" s="29">
        <v>2600</v>
      </c>
      <c r="B82" s="24" t="s">
        <v>68</v>
      </c>
      <c r="C82" s="31">
        <f aca="true" t="shared" si="16" ref="C82:H82">SUM(C83:C84)</f>
        <v>1620000</v>
      </c>
      <c r="D82" s="31">
        <f t="shared" si="16"/>
        <v>0</v>
      </c>
      <c r="E82" s="31">
        <f t="shared" si="16"/>
        <v>0</v>
      </c>
      <c r="F82" s="31">
        <f t="shared" si="16"/>
        <v>0</v>
      </c>
      <c r="G82" s="31">
        <f t="shared" si="16"/>
        <v>0</v>
      </c>
      <c r="H82" s="31">
        <f t="shared" si="16"/>
        <v>0</v>
      </c>
      <c r="I82" s="180">
        <f t="shared" si="14"/>
        <v>1620000</v>
      </c>
      <c r="K82">
        <v>904</v>
      </c>
    </row>
    <row r="83" spans="1:11" ht="25.5" customHeight="1">
      <c r="A83" s="25">
        <v>261</v>
      </c>
      <c r="B83" s="26" t="s">
        <v>69</v>
      </c>
      <c r="C83" s="36">
        <v>1620000</v>
      </c>
      <c r="D83" s="101"/>
      <c r="E83" s="36"/>
      <c r="F83" s="101"/>
      <c r="G83" s="101"/>
      <c r="H83" s="101"/>
      <c r="I83" s="180">
        <f t="shared" si="14"/>
        <v>1620000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110000</v>
      </c>
      <c r="D85" s="31">
        <f t="shared" si="17"/>
        <v>0</v>
      </c>
      <c r="E85" s="31">
        <f t="shared" si="17"/>
        <v>0</v>
      </c>
      <c r="F85" s="31">
        <f t="shared" si="17"/>
        <v>0</v>
      </c>
      <c r="G85" s="31">
        <f t="shared" si="17"/>
        <v>0</v>
      </c>
      <c r="H85" s="31">
        <f t="shared" si="17"/>
        <v>0</v>
      </c>
      <c r="I85" s="180">
        <f t="shared" si="14"/>
        <v>110000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20000</v>
      </c>
      <c r="D87" s="101"/>
      <c r="E87" s="36"/>
      <c r="F87" s="101"/>
      <c r="G87" s="101"/>
      <c r="H87" s="101"/>
      <c r="I87" s="180">
        <f t="shared" si="14"/>
        <v>20000</v>
      </c>
    </row>
    <row r="88" spans="1:9" ht="25.5" customHeight="1">
      <c r="A88" s="25">
        <v>273</v>
      </c>
      <c r="B88" s="26" t="s">
        <v>74</v>
      </c>
      <c r="C88" s="36">
        <v>40000</v>
      </c>
      <c r="D88" s="101"/>
      <c r="E88" s="36"/>
      <c r="F88" s="101"/>
      <c r="G88" s="101"/>
      <c r="H88" s="101"/>
      <c r="I88" s="180">
        <f t="shared" si="14"/>
        <v>40000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80000</v>
      </c>
      <c r="D91" s="31">
        <f t="shared" si="18"/>
        <v>0</v>
      </c>
      <c r="E91" s="31">
        <f t="shared" si="18"/>
        <v>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v>50000</v>
      </c>
      <c r="D93" s="101"/>
      <c r="E93" s="36"/>
      <c r="F93" s="101"/>
      <c r="G93" s="101"/>
      <c r="H93" s="101"/>
      <c r="I93" s="180">
        <f t="shared" si="14"/>
        <v>50000</v>
      </c>
    </row>
    <row r="94" spans="1:9" ht="25.5" customHeight="1">
      <c r="A94" s="25">
        <v>283</v>
      </c>
      <c r="B94" s="26" t="s">
        <v>571</v>
      </c>
      <c r="C94" s="36">
        <v>30000</v>
      </c>
      <c r="D94" s="101"/>
      <c r="E94" s="36"/>
      <c r="F94" s="101"/>
      <c r="G94" s="101"/>
      <c r="H94" s="101"/>
      <c r="I94" s="180">
        <f t="shared" si="14"/>
        <v>30000</v>
      </c>
    </row>
    <row r="95" spans="1:9" ht="25.5" customHeight="1">
      <c r="A95" s="29">
        <v>2900</v>
      </c>
      <c r="B95" s="24" t="s">
        <v>80</v>
      </c>
      <c r="C95" s="31">
        <f aca="true" t="shared" si="19" ref="C95:H95">SUM(C96:C104)</f>
        <v>460000</v>
      </c>
      <c r="D95" s="31">
        <f t="shared" si="19"/>
        <v>0</v>
      </c>
      <c r="E95" s="31">
        <f t="shared" si="19"/>
        <v>0</v>
      </c>
      <c r="F95" s="31">
        <f t="shared" si="19"/>
        <v>0</v>
      </c>
      <c r="G95" s="31">
        <f t="shared" si="19"/>
        <v>0</v>
      </c>
      <c r="H95" s="31">
        <f t="shared" si="19"/>
        <v>0</v>
      </c>
      <c r="I95" s="180">
        <f t="shared" si="14"/>
        <v>460000</v>
      </c>
    </row>
    <row r="96" spans="1:9" ht="25.5" customHeight="1">
      <c r="A96" s="25">
        <v>291</v>
      </c>
      <c r="B96" s="26" t="s">
        <v>81</v>
      </c>
      <c r="C96" s="36">
        <v>20000</v>
      </c>
      <c r="D96" s="101"/>
      <c r="E96" s="36"/>
      <c r="F96" s="101"/>
      <c r="G96" s="101"/>
      <c r="H96" s="101"/>
      <c r="I96" s="180">
        <f t="shared" si="14"/>
        <v>20000</v>
      </c>
    </row>
    <row r="97" spans="1:9" ht="25.5" customHeight="1">
      <c r="A97" s="25">
        <v>292</v>
      </c>
      <c r="B97" s="26" t="s">
        <v>82</v>
      </c>
      <c r="C97" s="36">
        <v>10000</v>
      </c>
      <c r="D97" s="101"/>
      <c r="E97" s="36"/>
      <c r="F97" s="101"/>
      <c r="G97" s="101"/>
      <c r="H97" s="101"/>
      <c r="I97" s="180">
        <f t="shared" si="14"/>
        <v>10000</v>
      </c>
    </row>
    <row r="98" spans="1:9" ht="25.5" customHeight="1">
      <c r="A98" s="25">
        <v>293</v>
      </c>
      <c r="B98" s="26" t="s">
        <v>594</v>
      </c>
      <c r="C98" s="36">
        <v>15000</v>
      </c>
      <c r="D98" s="101"/>
      <c r="E98" s="36"/>
      <c r="F98" s="101"/>
      <c r="G98" s="101"/>
      <c r="H98" s="101"/>
      <c r="I98" s="180">
        <f t="shared" si="14"/>
        <v>15000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300000</v>
      </c>
      <c r="D101" s="101"/>
      <c r="E101" s="36"/>
      <c r="F101" s="101"/>
      <c r="G101" s="101"/>
      <c r="H101" s="101"/>
      <c r="I101" s="180">
        <f t="shared" si="14"/>
        <v>300000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80000</v>
      </c>
      <c r="D103" s="101"/>
      <c r="E103" s="36"/>
      <c r="F103" s="101"/>
      <c r="G103" s="101"/>
      <c r="H103" s="101"/>
      <c r="I103" s="180">
        <f t="shared" si="14"/>
        <v>80000</v>
      </c>
    </row>
    <row r="104" spans="1:9" ht="25.5" customHeight="1">
      <c r="A104" s="25">
        <v>299</v>
      </c>
      <c r="B104" s="26" t="s">
        <v>88</v>
      </c>
      <c r="C104" s="36">
        <v>5000</v>
      </c>
      <c r="D104" s="101"/>
      <c r="E104" s="36"/>
      <c r="F104" s="101"/>
      <c r="G104" s="101"/>
      <c r="H104" s="101"/>
      <c r="I104" s="180">
        <f t="shared" si="14"/>
        <v>5000</v>
      </c>
    </row>
    <row r="105" spans="1:9" ht="25.5" customHeight="1">
      <c r="A105" s="27">
        <v>3000</v>
      </c>
      <c r="B105" s="28" t="s">
        <v>89</v>
      </c>
      <c r="C105" s="33">
        <f aca="true" t="shared" si="20" ref="C105:H105">C106+C116+C126+C136+C146+C156+C164+C174+C180</f>
        <v>5380000</v>
      </c>
      <c r="D105" s="33">
        <f t="shared" si="20"/>
        <v>0</v>
      </c>
      <c r="E105" s="33">
        <f t="shared" si="20"/>
        <v>979197</v>
      </c>
      <c r="F105" s="33">
        <f t="shared" si="20"/>
        <v>0</v>
      </c>
      <c r="G105" s="33">
        <f t="shared" si="20"/>
        <v>0</v>
      </c>
      <c r="H105" s="33">
        <f t="shared" si="20"/>
        <v>0</v>
      </c>
      <c r="I105" s="180">
        <f t="shared" si="14"/>
        <v>6359197</v>
      </c>
    </row>
    <row r="106" spans="1:9" ht="25.5" customHeight="1">
      <c r="A106" s="29">
        <v>3100</v>
      </c>
      <c r="B106" s="24" t="s">
        <v>90</v>
      </c>
      <c r="C106" s="31">
        <f aca="true" t="shared" si="21" ref="C106:H106">SUM(C107:C115)</f>
        <v>3106000</v>
      </c>
      <c r="D106" s="31">
        <f t="shared" si="21"/>
        <v>0</v>
      </c>
      <c r="E106" s="31">
        <f t="shared" si="21"/>
        <v>979197</v>
      </c>
      <c r="F106" s="31">
        <f t="shared" si="21"/>
        <v>0</v>
      </c>
      <c r="G106" s="31">
        <f t="shared" si="21"/>
        <v>0</v>
      </c>
      <c r="H106" s="31">
        <f t="shared" si="21"/>
        <v>0</v>
      </c>
      <c r="I106" s="180">
        <f t="shared" si="14"/>
        <v>4085197</v>
      </c>
    </row>
    <row r="107" spans="1:9" ht="25.5" customHeight="1">
      <c r="A107" s="25">
        <v>311</v>
      </c>
      <c r="B107" s="26" t="s">
        <v>91</v>
      </c>
      <c r="C107" s="36">
        <v>2845000</v>
      </c>
      <c r="D107" s="101"/>
      <c r="E107" s="36">
        <v>979197</v>
      </c>
      <c r="F107" s="101"/>
      <c r="G107" s="101"/>
      <c r="H107" s="101"/>
      <c r="I107" s="180">
        <f t="shared" si="14"/>
        <v>3824197</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150000</v>
      </c>
      <c r="D110" s="101"/>
      <c r="E110" s="36"/>
      <c r="F110" s="101"/>
      <c r="G110" s="101"/>
      <c r="H110" s="101"/>
      <c r="I110" s="180">
        <f t="shared" si="14"/>
        <v>150000</v>
      </c>
    </row>
    <row r="111" spans="1:9" ht="25.5" customHeight="1">
      <c r="A111" s="25">
        <v>315</v>
      </c>
      <c r="B111" s="26" t="s">
        <v>95</v>
      </c>
      <c r="C111" s="36">
        <v>96000</v>
      </c>
      <c r="D111" s="101"/>
      <c r="E111" s="36"/>
      <c r="F111" s="101"/>
      <c r="G111" s="101"/>
      <c r="H111" s="101"/>
      <c r="I111" s="180">
        <f t="shared" si="14"/>
        <v>96000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10000</v>
      </c>
      <c r="D113" s="101"/>
      <c r="E113" s="36"/>
      <c r="F113" s="101"/>
      <c r="G113" s="101"/>
      <c r="H113" s="101"/>
      <c r="I113" s="180">
        <f t="shared" si="14"/>
        <v>10000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144000</v>
      </c>
      <c r="D116" s="31">
        <f t="shared" si="22"/>
        <v>0</v>
      </c>
      <c r="E116" s="31">
        <f t="shared" si="22"/>
        <v>0</v>
      </c>
      <c r="F116" s="31">
        <f t="shared" si="22"/>
        <v>0</v>
      </c>
      <c r="G116" s="31">
        <f t="shared" si="22"/>
        <v>0</v>
      </c>
      <c r="H116" s="31">
        <f t="shared" si="22"/>
        <v>0</v>
      </c>
      <c r="I116" s="180">
        <f t="shared" si="14"/>
        <v>144000</v>
      </c>
    </row>
    <row r="117" spans="1:9" ht="25.5" customHeight="1">
      <c r="A117" s="25">
        <v>321</v>
      </c>
      <c r="B117" s="26" t="s">
        <v>99</v>
      </c>
      <c r="C117" s="36">
        <v>54000</v>
      </c>
      <c r="D117" s="101"/>
      <c r="E117" s="36"/>
      <c r="F117" s="101"/>
      <c r="G117" s="101"/>
      <c r="H117" s="101"/>
      <c r="I117" s="180">
        <f t="shared" si="14"/>
        <v>54000</v>
      </c>
    </row>
    <row r="118" spans="1:9" ht="25.5" customHeight="1">
      <c r="A118" s="25">
        <v>322</v>
      </c>
      <c r="B118" s="26" t="s">
        <v>100</v>
      </c>
      <c r="C118" s="36">
        <v>5000</v>
      </c>
      <c r="D118" s="101"/>
      <c r="E118" s="36"/>
      <c r="F118" s="101"/>
      <c r="G118" s="101"/>
      <c r="H118" s="101"/>
      <c r="I118" s="180">
        <f t="shared" si="14"/>
        <v>5000</v>
      </c>
    </row>
    <row r="119" spans="1:9" ht="25.5" customHeight="1">
      <c r="A119" s="25">
        <v>323</v>
      </c>
      <c r="B119" s="26" t="s">
        <v>311</v>
      </c>
      <c r="C119" s="36">
        <v>5000</v>
      </c>
      <c r="D119" s="101"/>
      <c r="E119" s="36"/>
      <c r="F119" s="101"/>
      <c r="G119" s="101"/>
      <c r="H119" s="101"/>
      <c r="I119" s="180">
        <f t="shared" si="14"/>
        <v>5000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30000</v>
      </c>
      <c r="D122" s="101"/>
      <c r="E122" s="36"/>
      <c r="F122" s="101"/>
      <c r="G122" s="101"/>
      <c r="H122" s="101"/>
      <c r="I122" s="180">
        <f t="shared" si="14"/>
        <v>30000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50000</v>
      </c>
      <c r="D125" s="101"/>
      <c r="E125" s="36"/>
      <c r="F125" s="101"/>
      <c r="G125" s="101"/>
      <c r="H125" s="101"/>
      <c r="I125" s="180">
        <f t="shared" si="14"/>
        <v>50000</v>
      </c>
    </row>
    <row r="126" spans="1:9" ht="25.5" customHeight="1">
      <c r="A126" s="29">
        <v>3300</v>
      </c>
      <c r="B126" s="24" t="s">
        <v>595</v>
      </c>
      <c r="C126" s="31">
        <f aca="true" t="shared" si="23" ref="C126:H126">SUM(C127:C135)</f>
        <v>267000</v>
      </c>
      <c r="D126" s="31">
        <f t="shared" si="23"/>
        <v>0</v>
      </c>
      <c r="E126" s="31">
        <f t="shared" si="23"/>
        <v>0</v>
      </c>
      <c r="F126" s="31">
        <f t="shared" si="23"/>
        <v>0</v>
      </c>
      <c r="G126" s="31">
        <f t="shared" si="23"/>
        <v>0</v>
      </c>
      <c r="H126" s="31">
        <f t="shared" si="23"/>
        <v>0</v>
      </c>
      <c r="I126" s="180">
        <f t="shared" si="14"/>
        <v>267000</v>
      </c>
    </row>
    <row r="127" spans="1:9" ht="25.5" customHeight="1">
      <c r="A127" s="25">
        <v>331</v>
      </c>
      <c r="B127" s="37" t="s">
        <v>122</v>
      </c>
      <c r="C127" s="36">
        <v>160000</v>
      </c>
      <c r="D127" s="101"/>
      <c r="E127" s="36"/>
      <c r="F127" s="101"/>
      <c r="G127" s="101"/>
      <c r="H127" s="101"/>
      <c r="I127" s="180">
        <f t="shared" si="14"/>
        <v>160000</v>
      </c>
    </row>
    <row r="128" spans="1:9" ht="25.5" customHeight="1">
      <c r="A128" s="25">
        <v>332</v>
      </c>
      <c r="B128" s="26" t="s">
        <v>107</v>
      </c>
      <c r="C128" s="36">
        <v>50000</v>
      </c>
      <c r="D128" s="101"/>
      <c r="E128" s="36"/>
      <c r="F128" s="101"/>
      <c r="G128" s="101"/>
      <c r="H128" s="101"/>
      <c r="I128" s="180">
        <f t="shared" si="14"/>
        <v>50000</v>
      </c>
    </row>
    <row r="129" spans="1:9" ht="25.5" customHeight="1">
      <c r="A129" s="25">
        <v>333</v>
      </c>
      <c r="B129" s="26" t="s">
        <v>108</v>
      </c>
      <c r="C129" s="36">
        <v>50000</v>
      </c>
      <c r="D129" s="101"/>
      <c r="E129" s="36"/>
      <c r="F129" s="101"/>
      <c r="G129" s="101"/>
      <c r="H129" s="101"/>
      <c r="I129" s="180">
        <f t="shared" si="14"/>
        <v>50000</v>
      </c>
    </row>
    <row r="130" spans="1:9" ht="25.5" customHeight="1">
      <c r="A130" s="25">
        <v>334</v>
      </c>
      <c r="B130" s="26" t="s">
        <v>109</v>
      </c>
      <c r="C130" s="36">
        <v>5000</v>
      </c>
      <c r="D130" s="101"/>
      <c r="E130" s="36"/>
      <c r="F130" s="101"/>
      <c r="G130" s="101"/>
      <c r="H130" s="101"/>
      <c r="I130" s="180">
        <f t="shared" si="14"/>
        <v>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v>
      </c>
      <c r="D132" s="101"/>
      <c r="E132" s="36"/>
      <c r="F132" s="101"/>
      <c r="G132" s="101"/>
      <c r="H132" s="101"/>
      <c r="I132" s="180">
        <f aca="true" t="shared" si="24" ref="I132:I195">C132+D132+E132+F132+H132+G132</f>
        <v>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175000</v>
      </c>
      <c r="D136" s="31">
        <f t="shared" si="25"/>
        <v>0</v>
      </c>
      <c r="E136" s="31">
        <f t="shared" si="25"/>
        <v>0</v>
      </c>
      <c r="F136" s="31">
        <f t="shared" si="25"/>
        <v>0</v>
      </c>
      <c r="G136" s="31">
        <f t="shared" si="25"/>
        <v>0</v>
      </c>
      <c r="H136" s="31">
        <f t="shared" si="25"/>
        <v>0</v>
      </c>
      <c r="I136" s="180">
        <f t="shared" si="24"/>
        <v>175000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30000</v>
      </c>
      <c r="D140" s="101"/>
      <c r="E140" s="36"/>
      <c r="F140" s="101"/>
      <c r="G140" s="101"/>
      <c r="H140" s="101"/>
      <c r="I140" s="180">
        <f t="shared" si="24"/>
        <v>30000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25000</v>
      </c>
      <c r="D143" s="101"/>
      <c r="E143" s="36"/>
      <c r="F143" s="101"/>
      <c r="G143" s="101"/>
      <c r="H143" s="101"/>
      <c r="I143" s="180">
        <f t="shared" si="24"/>
        <v>25000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455000</v>
      </c>
      <c r="D146" s="31">
        <f t="shared" si="26"/>
        <v>0</v>
      </c>
      <c r="E146" s="31">
        <f t="shared" si="26"/>
        <v>0</v>
      </c>
      <c r="F146" s="31">
        <f t="shared" si="26"/>
        <v>0</v>
      </c>
      <c r="G146" s="31">
        <f t="shared" si="26"/>
        <v>0</v>
      </c>
      <c r="H146" s="31">
        <f t="shared" si="26"/>
        <v>0</v>
      </c>
      <c r="I146" s="180">
        <f t="shared" si="24"/>
        <v>455000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20000</v>
      </c>
      <c r="D148" s="101"/>
      <c r="E148" s="36"/>
      <c r="F148" s="101"/>
      <c r="G148" s="101"/>
      <c r="H148" s="101"/>
      <c r="I148" s="180">
        <f t="shared" si="24"/>
        <v>20000</v>
      </c>
    </row>
    <row r="149" spans="1:9" ht="25.5" customHeight="1">
      <c r="A149" s="25">
        <v>353</v>
      </c>
      <c r="B149" s="26" t="s">
        <v>290</v>
      </c>
      <c r="C149" s="36">
        <v>50000</v>
      </c>
      <c r="D149" s="101"/>
      <c r="E149" s="36"/>
      <c r="F149" s="101"/>
      <c r="G149" s="101"/>
      <c r="H149" s="101"/>
      <c r="I149" s="180">
        <f t="shared" si="24"/>
        <v>50000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250000</v>
      </c>
      <c r="D151" s="101"/>
      <c r="E151" s="36"/>
      <c r="F151" s="101"/>
      <c r="G151" s="101"/>
      <c r="H151" s="101"/>
      <c r="I151" s="180">
        <f t="shared" si="24"/>
        <v>250000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80000</v>
      </c>
      <c r="D153" s="101"/>
      <c r="E153" s="36"/>
      <c r="F153" s="101"/>
      <c r="G153" s="101"/>
      <c r="H153" s="101"/>
      <c r="I153" s="180">
        <f t="shared" si="24"/>
        <v>80000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5000</v>
      </c>
      <c r="D155" s="101"/>
      <c r="E155" s="36"/>
      <c r="F155" s="101"/>
      <c r="G155" s="101"/>
      <c r="H155" s="101"/>
      <c r="I155" s="180">
        <f t="shared" si="24"/>
        <v>5000</v>
      </c>
    </row>
    <row r="156" spans="1:9" ht="25.5" customHeight="1">
      <c r="A156" s="29">
        <v>3600</v>
      </c>
      <c r="B156" s="24" t="s">
        <v>129</v>
      </c>
      <c r="C156" s="31">
        <f aca="true" t="shared" si="27" ref="C156:H156">SUM(C157:C163)</f>
        <v>15000</v>
      </c>
      <c r="D156" s="31">
        <f t="shared" si="27"/>
        <v>0</v>
      </c>
      <c r="E156" s="31">
        <f t="shared" si="27"/>
        <v>0</v>
      </c>
      <c r="F156" s="31">
        <f t="shared" si="27"/>
        <v>0</v>
      </c>
      <c r="G156" s="31">
        <f t="shared" si="27"/>
        <v>0</v>
      </c>
      <c r="H156" s="31">
        <f t="shared" si="27"/>
        <v>0</v>
      </c>
      <c r="I156" s="180">
        <f t="shared" si="24"/>
        <v>15000</v>
      </c>
    </row>
    <row r="157" spans="1:9" ht="25.5" customHeight="1">
      <c r="A157" s="25">
        <v>361</v>
      </c>
      <c r="B157" s="26" t="s">
        <v>450</v>
      </c>
      <c r="C157" s="36">
        <v>5000</v>
      </c>
      <c r="D157" s="101"/>
      <c r="E157" s="36"/>
      <c r="F157" s="101"/>
      <c r="G157" s="101"/>
      <c r="H157" s="101"/>
      <c r="I157" s="180">
        <f t="shared" si="24"/>
        <v>5000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10000</v>
      </c>
      <c r="D163" s="101"/>
      <c r="E163" s="101"/>
      <c r="F163" s="101"/>
      <c r="G163" s="101"/>
      <c r="H163" s="101"/>
      <c r="I163" s="180">
        <f t="shared" si="24"/>
        <v>10000</v>
      </c>
    </row>
    <row r="164" spans="1:9" ht="25.5" customHeight="1">
      <c r="A164" s="29">
        <v>3700</v>
      </c>
      <c r="B164" s="24" t="s">
        <v>597</v>
      </c>
      <c r="C164" s="31">
        <f aca="true" t="shared" si="28" ref="C164:H164">SUM(C165:C173)</f>
        <v>118000</v>
      </c>
      <c r="D164" s="31">
        <f t="shared" si="28"/>
        <v>0</v>
      </c>
      <c r="E164" s="31">
        <f t="shared" si="28"/>
        <v>0</v>
      </c>
      <c r="F164" s="31">
        <f t="shared" si="28"/>
        <v>0</v>
      </c>
      <c r="G164" s="31">
        <f t="shared" si="28"/>
        <v>0</v>
      </c>
      <c r="H164" s="31">
        <f t="shared" si="28"/>
        <v>0</v>
      </c>
      <c r="I164" s="180">
        <f t="shared" si="24"/>
        <v>118000</v>
      </c>
    </row>
    <row r="165" spans="1:9" ht="25.5" customHeight="1">
      <c r="A165" s="25">
        <v>371</v>
      </c>
      <c r="B165" s="26" t="s">
        <v>133</v>
      </c>
      <c r="C165" s="36">
        <v>8000</v>
      </c>
      <c r="D165" s="101"/>
      <c r="E165" s="36"/>
      <c r="F165" s="101"/>
      <c r="G165" s="101"/>
      <c r="H165" s="101"/>
      <c r="I165" s="180">
        <f t="shared" si="24"/>
        <v>8000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110000</v>
      </c>
      <c r="D169" s="101"/>
      <c r="E169" s="36"/>
      <c r="F169" s="101"/>
      <c r="G169" s="101"/>
      <c r="H169" s="101"/>
      <c r="I169" s="180">
        <f t="shared" si="24"/>
        <v>110000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1000000</v>
      </c>
      <c r="D174" s="31">
        <f t="shared" si="29"/>
        <v>0</v>
      </c>
      <c r="E174" s="31">
        <f t="shared" si="29"/>
        <v>0</v>
      </c>
      <c r="F174" s="31">
        <f t="shared" si="29"/>
        <v>0</v>
      </c>
      <c r="G174" s="31">
        <f t="shared" si="29"/>
        <v>0</v>
      </c>
      <c r="H174" s="31">
        <f t="shared" si="29"/>
        <v>0</v>
      </c>
      <c r="I174" s="180">
        <f t="shared" si="24"/>
        <v>1000000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700000</v>
      </c>
      <c r="D176" s="101"/>
      <c r="E176" s="101"/>
      <c r="F176" s="101"/>
      <c r="G176" s="101"/>
      <c r="H176" s="101"/>
      <c r="I176" s="180">
        <f t="shared" si="24"/>
        <v>700000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v>300000</v>
      </c>
      <c r="D178" s="101"/>
      <c r="E178" s="101"/>
      <c r="F178" s="101"/>
      <c r="G178" s="101"/>
      <c r="H178" s="101"/>
      <c r="I178" s="180">
        <f t="shared" si="24"/>
        <v>300000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100000</v>
      </c>
      <c r="D180" s="31">
        <f t="shared" si="30"/>
        <v>0</v>
      </c>
      <c r="E180" s="31">
        <f t="shared" si="30"/>
        <v>0</v>
      </c>
      <c r="F180" s="31">
        <f t="shared" si="30"/>
        <v>0</v>
      </c>
      <c r="G180" s="31">
        <f t="shared" si="30"/>
        <v>0</v>
      </c>
      <c r="H180" s="31">
        <f t="shared" si="30"/>
        <v>0</v>
      </c>
      <c r="I180" s="180">
        <f t="shared" si="24"/>
        <v>100000</v>
      </c>
    </row>
    <row r="181" spans="1:9" ht="25.5" customHeight="1">
      <c r="A181" s="25">
        <v>391</v>
      </c>
      <c r="B181" s="26" t="s">
        <v>143</v>
      </c>
      <c r="C181" s="36">
        <v>10000</v>
      </c>
      <c r="D181" s="101"/>
      <c r="E181" s="36"/>
      <c r="F181" s="101"/>
      <c r="G181" s="101"/>
      <c r="H181" s="101"/>
      <c r="I181" s="180">
        <f t="shared" si="24"/>
        <v>10000</v>
      </c>
    </row>
    <row r="182" spans="1:9" ht="25.5" customHeight="1">
      <c r="A182" s="25">
        <v>392</v>
      </c>
      <c r="B182" s="26" t="s">
        <v>144</v>
      </c>
      <c r="C182" s="36">
        <v>40000</v>
      </c>
      <c r="D182" s="101"/>
      <c r="E182" s="36"/>
      <c r="F182" s="101"/>
      <c r="G182" s="101"/>
      <c r="H182" s="101"/>
      <c r="I182" s="180">
        <f t="shared" si="24"/>
        <v>40000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v>50000</v>
      </c>
      <c r="D185" s="101"/>
      <c r="E185" s="36"/>
      <c r="F185" s="101"/>
      <c r="G185" s="101"/>
      <c r="H185" s="101"/>
      <c r="I185" s="180">
        <f t="shared" si="24"/>
        <v>50000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2616234</v>
      </c>
      <c r="D190" s="33">
        <f t="shared" si="31"/>
        <v>0</v>
      </c>
      <c r="E190" s="33">
        <f t="shared" si="31"/>
        <v>0</v>
      </c>
      <c r="F190" s="33">
        <f t="shared" si="31"/>
        <v>0</v>
      </c>
      <c r="G190" s="33">
        <f t="shared" si="31"/>
        <v>0</v>
      </c>
      <c r="H190" s="33">
        <f t="shared" si="31"/>
        <v>0</v>
      </c>
      <c r="I190" s="180">
        <f t="shared" si="24"/>
        <v>2616234</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1200000</v>
      </c>
      <c r="D201" s="31">
        <f t="shared" si="34"/>
        <v>0</v>
      </c>
      <c r="E201" s="31">
        <f t="shared" si="34"/>
        <v>0</v>
      </c>
      <c r="F201" s="31">
        <f t="shared" si="34"/>
        <v>0</v>
      </c>
      <c r="G201" s="31">
        <f t="shared" si="34"/>
        <v>0</v>
      </c>
      <c r="H201" s="31">
        <f t="shared" si="34"/>
        <v>0</v>
      </c>
      <c r="I201" s="180">
        <f t="shared" si="33"/>
        <v>1200000</v>
      </c>
    </row>
    <row r="202" spans="1:9" ht="25.5" customHeight="1">
      <c r="A202" s="25">
        <v>421</v>
      </c>
      <c r="B202" s="26" t="s">
        <v>453</v>
      </c>
      <c r="C202" s="36">
        <v>1200000</v>
      </c>
      <c r="D202" s="101"/>
      <c r="E202" s="101"/>
      <c r="F202" s="101"/>
      <c r="G202" s="101"/>
      <c r="H202" s="101"/>
      <c r="I202" s="180">
        <f t="shared" si="33"/>
        <v>1200000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990000</v>
      </c>
      <c r="D217" s="31">
        <f t="shared" si="36"/>
        <v>0</v>
      </c>
      <c r="E217" s="31">
        <f t="shared" si="36"/>
        <v>0</v>
      </c>
      <c r="F217" s="31">
        <f t="shared" si="36"/>
        <v>0</v>
      </c>
      <c r="G217" s="31">
        <f t="shared" si="36"/>
        <v>0</v>
      </c>
      <c r="H217" s="31">
        <f t="shared" si="36"/>
        <v>0</v>
      </c>
      <c r="I217" s="180">
        <f t="shared" si="33"/>
        <v>990000</v>
      </c>
      <c r="K217" s="107"/>
    </row>
    <row r="218" spans="1:11" ht="25.5" customHeight="1">
      <c r="A218" s="25">
        <v>441</v>
      </c>
      <c r="B218" s="26" t="s">
        <v>163</v>
      </c>
      <c r="C218" s="36">
        <v>120000</v>
      </c>
      <c r="D218" s="101"/>
      <c r="E218" s="101"/>
      <c r="F218" s="36"/>
      <c r="G218" s="36"/>
      <c r="H218" s="36"/>
      <c r="I218" s="180">
        <f t="shared" si="33"/>
        <v>120000</v>
      </c>
      <c r="K218" s="107"/>
    </row>
    <row r="219" spans="1:9" ht="25.5" customHeight="1">
      <c r="A219" s="25">
        <v>442</v>
      </c>
      <c r="B219" s="26" t="s">
        <v>164</v>
      </c>
      <c r="C219" s="36">
        <v>350000</v>
      </c>
      <c r="D219" s="101"/>
      <c r="E219" s="101"/>
      <c r="F219" s="36"/>
      <c r="G219" s="36"/>
      <c r="H219" s="36"/>
      <c r="I219" s="180">
        <f t="shared" si="33"/>
        <v>350000</v>
      </c>
    </row>
    <row r="220" spans="1:9" ht="25.5" customHeight="1">
      <c r="A220" s="25">
        <v>443</v>
      </c>
      <c r="B220" s="26" t="s">
        <v>295</v>
      </c>
      <c r="C220" s="36">
        <v>520000</v>
      </c>
      <c r="D220" s="101"/>
      <c r="E220" s="101"/>
      <c r="F220" s="36"/>
      <c r="G220" s="36"/>
      <c r="H220" s="36"/>
      <c r="I220" s="180">
        <f t="shared" si="33"/>
        <v>520000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426234</v>
      </c>
      <c r="D226" s="31">
        <f t="shared" si="37"/>
        <v>0</v>
      </c>
      <c r="E226" s="31">
        <f t="shared" si="37"/>
        <v>0</v>
      </c>
      <c r="F226" s="31">
        <f t="shared" si="37"/>
        <v>0</v>
      </c>
      <c r="G226" s="31">
        <f t="shared" si="37"/>
        <v>0</v>
      </c>
      <c r="H226" s="31">
        <f t="shared" si="37"/>
        <v>0</v>
      </c>
      <c r="I226" s="180">
        <f t="shared" si="33"/>
        <v>426234</v>
      </c>
    </row>
    <row r="227" spans="1:9" ht="25.5" customHeight="1">
      <c r="A227" s="25">
        <v>451</v>
      </c>
      <c r="B227" s="26" t="s">
        <v>167</v>
      </c>
      <c r="C227" s="36">
        <v>426234</v>
      </c>
      <c r="D227" s="101"/>
      <c r="E227" s="101"/>
      <c r="F227" s="101"/>
      <c r="G227" s="101"/>
      <c r="H227" s="101"/>
      <c r="I227" s="180">
        <f t="shared" si="33"/>
        <v>426234</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198500</v>
      </c>
      <c r="D249" s="33">
        <f t="shared" si="42"/>
        <v>0</v>
      </c>
      <c r="E249" s="33">
        <f t="shared" si="42"/>
        <v>0</v>
      </c>
      <c r="F249" s="33">
        <f t="shared" si="42"/>
        <v>0</v>
      </c>
      <c r="G249" s="33">
        <f t="shared" si="42"/>
        <v>0</v>
      </c>
      <c r="H249" s="33">
        <f t="shared" si="42"/>
        <v>0</v>
      </c>
      <c r="I249" s="180">
        <f t="shared" si="33"/>
        <v>198500</v>
      </c>
    </row>
    <row r="250" spans="1:9" ht="25.5" customHeight="1">
      <c r="A250" s="29">
        <v>5100</v>
      </c>
      <c r="B250" s="24" t="s">
        <v>629</v>
      </c>
      <c r="C250" s="31">
        <f aca="true" t="shared" si="43" ref="C250:H250">SUM(C251:C256)</f>
        <v>110000</v>
      </c>
      <c r="D250" s="31">
        <f t="shared" si="43"/>
        <v>0</v>
      </c>
      <c r="E250" s="31">
        <f t="shared" si="43"/>
        <v>0</v>
      </c>
      <c r="F250" s="31">
        <f t="shared" si="43"/>
        <v>0</v>
      </c>
      <c r="G250" s="31">
        <f t="shared" si="43"/>
        <v>0</v>
      </c>
      <c r="H250" s="31">
        <f t="shared" si="43"/>
        <v>0</v>
      </c>
      <c r="I250" s="180">
        <f t="shared" si="33"/>
        <v>110000</v>
      </c>
    </row>
    <row r="251" spans="1:9" ht="25.5" customHeight="1">
      <c r="A251" s="25">
        <v>511</v>
      </c>
      <c r="B251" s="26" t="s">
        <v>175</v>
      </c>
      <c r="C251" s="36">
        <v>20000</v>
      </c>
      <c r="D251" s="36"/>
      <c r="E251" s="36"/>
      <c r="F251" s="101"/>
      <c r="G251" s="101"/>
      <c r="H251" s="101"/>
      <c r="I251" s="180">
        <f t="shared" si="33"/>
        <v>20000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40000</v>
      </c>
      <c r="D256" s="36"/>
      <c r="E256" s="36"/>
      <c r="F256" s="101"/>
      <c r="G256" s="101"/>
      <c r="H256" s="101"/>
      <c r="I256" s="180">
        <f t="shared" si="33"/>
        <v>40000</v>
      </c>
    </row>
    <row r="257" spans="1:9" ht="25.5" customHeight="1">
      <c r="A257" s="29">
        <v>5200</v>
      </c>
      <c r="B257" s="24" t="s">
        <v>179</v>
      </c>
      <c r="C257" s="31">
        <f aca="true" t="shared" si="44" ref="C257:H257">SUM(C258:C261)</f>
        <v>70000</v>
      </c>
      <c r="D257" s="31">
        <f t="shared" si="44"/>
        <v>0</v>
      </c>
      <c r="E257" s="31">
        <f t="shared" si="44"/>
        <v>0</v>
      </c>
      <c r="F257" s="31">
        <f t="shared" si="44"/>
        <v>0</v>
      </c>
      <c r="G257" s="31">
        <f t="shared" si="44"/>
        <v>0</v>
      </c>
      <c r="H257" s="31">
        <f t="shared" si="44"/>
        <v>0</v>
      </c>
      <c r="I257" s="180">
        <f t="shared" si="33"/>
        <v>70000</v>
      </c>
    </row>
    <row r="258" spans="1:9" ht="25.5" customHeight="1">
      <c r="A258" s="25">
        <v>521</v>
      </c>
      <c r="B258" s="26" t="s">
        <v>335</v>
      </c>
      <c r="C258" s="36">
        <v>15000</v>
      </c>
      <c r="D258" s="101"/>
      <c r="E258" s="101"/>
      <c r="F258" s="101"/>
      <c r="G258" s="101"/>
      <c r="H258" s="101"/>
      <c r="I258" s="180">
        <f t="shared" si="33"/>
        <v>15000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v>50000</v>
      </c>
      <c r="D261" s="101"/>
      <c r="E261" s="101"/>
      <c r="F261" s="101"/>
      <c r="G261" s="101"/>
      <c r="H261" s="101"/>
      <c r="I261" s="180">
        <f t="shared" si="45"/>
        <v>50000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3500</v>
      </c>
      <c r="D274" s="31">
        <f t="shared" si="49"/>
        <v>0</v>
      </c>
      <c r="E274" s="31">
        <f t="shared" si="49"/>
        <v>0</v>
      </c>
      <c r="F274" s="31">
        <f t="shared" si="49"/>
        <v>0</v>
      </c>
      <c r="G274" s="31">
        <f t="shared" si="49"/>
        <v>0</v>
      </c>
      <c r="H274" s="31">
        <f t="shared" si="49"/>
        <v>0</v>
      </c>
      <c r="I274" s="180">
        <f t="shared" si="45"/>
        <v>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3500</v>
      </c>
      <c r="D281" s="36"/>
      <c r="E281" s="101"/>
      <c r="F281" s="101"/>
      <c r="G281" s="101"/>
      <c r="H281" s="101"/>
      <c r="I281" s="180">
        <f t="shared" si="45"/>
        <v>3500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15000</v>
      </c>
      <c r="D298" s="31">
        <f t="shared" si="52"/>
        <v>0</v>
      </c>
      <c r="E298" s="31">
        <f t="shared" si="52"/>
        <v>0</v>
      </c>
      <c r="F298" s="31">
        <f t="shared" si="52"/>
        <v>0</v>
      </c>
      <c r="G298" s="31">
        <f t="shared" si="52"/>
        <v>0</v>
      </c>
      <c r="H298" s="31">
        <f t="shared" si="52"/>
        <v>0</v>
      </c>
      <c r="I298" s="180">
        <f t="shared" si="45"/>
        <v>15000</v>
      </c>
    </row>
    <row r="299" spans="1:9" ht="25.5" customHeight="1">
      <c r="A299" s="25">
        <v>591</v>
      </c>
      <c r="B299" s="26" t="s">
        <v>317</v>
      </c>
      <c r="C299" s="36">
        <v>15000</v>
      </c>
      <c r="D299" s="101"/>
      <c r="E299" s="101"/>
      <c r="F299" s="101"/>
      <c r="G299" s="101"/>
      <c r="H299" s="101"/>
      <c r="I299" s="180">
        <f t="shared" si="45"/>
        <v>15000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2500022</v>
      </c>
      <c r="E308" s="33">
        <f t="shared" si="53"/>
        <v>0</v>
      </c>
      <c r="F308" s="33">
        <f t="shared" si="53"/>
        <v>5000000</v>
      </c>
      <c r="G308" s="33">
        <f t="shared" si="53"/>
        <v>5892079</v>
      </c>
      <c r="H308" s="33">
        <f t="shared" si="53"/>
        <v>0</v>
      </c>
      <c r="I308" s="180">
        <f t="shared" si="45"/>
        <v>13392101</v>
      </c>
    </row>
    <row r="309" spans="1:9" ht="25.5" customHeight="1">
      <c r="A309" s="29">
        <v>6100</v>
      </c>
      <c r="B309" s="24" t="s">
        <v>319</v>
      </c>
      <c r="C309" s="31">
        <f aca="true" t="shared" si="54" ref="C309:H309">SUM(C310:C317)</f>
        <v>0</v>
      </c>
      <c r="D309" s="31">
        <f t="shared" si="54"/>
        <v>2500022</v>
      </c>
      <c r="E309" s="31">
        <f t="shared" si="54"/>
        <v>0</v>
      </c>
      <c r="F309" s="31">
        <f t="shared" si="54"/>
        <v>5000000</v>
      </c>
      <c r="G309" s="31">
        <f t="shared" si="54"/>
        <v>5892079</v>
      </c>
      <c r="H309" s="31">
        <f t="shared" si="54"/>
        <v>0</v>
      </c>
      <c r="I309" s="180">
        <f t="shared" si="45"/>
        <v>13392101</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v>600000</v>
      </c>
      <c r="E311" s="36"/>
      <c r="F311" s="36">
        <v>5000000</v>
      </c>
      <c r="G311" s="36">
        <v>1400000</v>
      </c>
      <c r="H311" s="36"/>
      <c r="I311" s="180">
        <f t="shared" si="45"/>
        <v>7000000</v>
      </c>
    </row>
    <row r="312" spans="1:9" ht="25.5" customHeight="1">
      <c r="A312" s="25">
        <v>613</v>
      </c>
      <c r="B312" s="26" t="s">
        <v>462</v>
      </c>
      <c r="C312" s="36"/>
      <c r="D312" s="36">
        <v>209575</v>
      </c>
      <c r="E312" s="36"/>
      <c r="F312" s="36"/>
      <c r="G312" s="36">
        <v>489007</v>
      </c>
      <c r="H312" s="36"/>
      <c r="I312" s="180">
        <f t="shared" si="45"/>
        <v>698582</v>
      </c>
    </row>
    <row r="313" spans="1:9" ht="25.5" customHeight="1">
      <c r="A313" s="25">
        <v>614</v>
      </c>
      <c r="B313" s="26" t="s">
        <v>218</v>
      </c>
      <c r="C313" s="36"/>
      <c r="D313" s="36">
        <v>165888</v>
      </c>
      <c r="E313" s="36"/>
      <c r="F313" s="36"/>
      <c r="G313" s="36">
        <v>387072</v>
      </c>
      <c r="H313" s="36"/>
      <c r="I313" s="180">
        <f t="shared" si="45"/>
        <v>552960</v>
      </c>
    </row>
    <row r="314" spans="1:9" ht="25.5" customHeight="1">
      <c r="A314" s="25">
        <v>615</v>
      </c>
      <c r="B314" s="26" t="s">
        <v>219</v>
      </c>
      <c r="C314" s="36"/>
      <c r="D314" s="36">
        <v>1524559</v>
      </c>
      <c r="E314" s="36"/>
      <c r="F314" s="36"/>
      <c r="G314" s="36">
        <v>3616000</v>
      </c>
      <c r="H314" s="36"/>
      <c r="I314" s="180">
        <f t="shared" si="45"/>
        <v>5140559</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1008338</v>
      </c>
      <c r="D396" s="33">
        <f t="shared" si="71"/>
        <v>0</v>
      </c>
      <c r="E396" s="33">
        <f t="shared" si="71"/>
        <v>0</v>
      </c>
      <c r="F396" s="33">
        <f t="shared" si="71"/>
        <v>0</v>
      </c>
      <c r="G396" s="33">
        <f t="shared" si="71"/>
        <v>0</v>
      </c>
      <c r="H396" s="33">
        <f t="shared" si="71"/>
        <v>0</v>
      </c>
      <c r="I396" s="180">
        <f t="shared" si="69"/>
        <v>1008338</v>
      </c>
    </row>
    <row r="397" spans="1:9" ht="25.5" customHeight="1">
      <c r="A397" s="112">
        <v>9100</v>
      </c>
      <c r="B397" s="108" t="s">
        <v>599</v>
      </c>
      <c r="C397" s="31">
        <f aca="true" t="shared" si="72" ref="C397:H397">SUM(C398:C405)</f>
        <v>35728</v>
      </c>
      <c r="D397" s="31">
        <f t="shared" si="72"/>
        <v>0</v>
      </c>
      <c r="E397" s="31">
        <f t="shared" si="72"/>
        <v>0</v>
      </c>
      <c r="F397" s="31">
        <f t="shared" si="72"/>
        <v>0</v>
      </c>
      <c r="G397" s="31">
        <f t="shared" si="72"/>
        <v>0</v>
      </c>
      <c r="H397" s="31">
        <f t="shared" si="72"/>
        <v>0</v>
      </c>
      <c r="I397" s="180">
        <f t="shared" si="69"/>
        <v>35728</v>
      </c>
    </row>
    <row r="398" spans="1:9" ht="25.5" customHeight="1">
      <c r="A398" s="25">
        <v>911</v>
      </c>
      <c r="B398" s="26" t="s">
        <v>270</v>
      </c>
      <c r="C398" s="36">
        <v>35728</v>
      </c>
      <c r="D398" s="101"/>
      <c r="E398" s="36"/>
      <c r="F398" s="101"/>
      <c r="G398" s="101"/>
      <c r="H398" s="101"/>
      <c r="I398" s="180">
        <f t="shared" si="69"/>
        <v>35728</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610</v>
      </c>
      <c r="D406" s="31">
        <f t="shared" si="73"/>
        <v>0</v>
      </c>
      <c r="E406" s="31">
        <f t="shared" si="73"/>
        <v>0</v>
      </c>
      <c r="F406" s="31">
        <f t="shared" si="73"/>
        <v>0</v>
      </c>
      <c r="G406" s="31">
        <f t="shared" si="73"/>
        <v>0</v>
      </c>
      <c r="H406" s="31">
        <f t="shared" si="73"/>
        <v>0</v>
      </c>
      <c r="I406" s="180">
        <f t="shared" si="69"/>
        <v>610</v>
      </c>
    </row>
    <row r="407" spans="1:9" ht="25.5" customHeight="1">
      <c r="A407" s="25">
        <v>921</v>
      </c>
      <c r="B407" s="26" t="s">
        <v>279</v>
      </c>
      <c r="C407" s="36">
        <v>610</v>
      </c>
      <c r="D407" s="101"/>
      <c r="E407" s="36"/>
      <c r="F407" s="101"/>
      <c r="G407" s="101"/>
      <c r="H407" s="101"/>
      <c r="I407" s="180">
        <f t="shared" si="69"/>
        <v>610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972000</v>
      </c>
      <c r="D426" s="31">
        <f t="shared" si="78"/>
        <v>0</v>
      </c>
      <c r="E426" s="31">
        <f t="shared" si="78"/>
        <v>0</v>
      </c>
      <c r="F426" s="31">
        <f t="shared" si="78"/>
        <v>0</v>
      </c>
      <c r="G426" s="31">
        <f t="shared" si="78"/>
        <v>0</v>
      </c>
      <c r="H426" s="31">
        <f t="shared" si="78"/>
        <v>0</v>
      </c>
      <c r="I426" s="180">
        <f t="shared" si="69"/>
        <v>972000</v>
      </c>
    </row>
    <row r="427" spans="1:9" ht="25.5" customHeight="1">
      <c r="A427" s="25">
        <v>991</v>
      </c>
      <c r="B427" s="26" t="s">
        <v>288</v>
      </c>
      <c r="C427" s="36">
        <v>972000</v>
      </c>
      <c r="D427" s="101"/>
      <c r="E427" s="36"/>
      <c r="F427" s="101"/>
      <c r="G427" s="101"/>
      <c r="H427" s="101"/>
      <c r="I427" s="180">
        <f t="shared" si="69"/>
        <v>972000</v>
      </c>
    </row>
    <row r="428" spans="1:11" s="35" customFormat="1" ht="25.5" customHeight="1">
      <c r="A428" s="34"/>
      <c r="B428" s="262" t="s">
        <v>547</v>
      </c>
      <c r="C428" s="305">
        <f aca="true" t="shared" si="79" ref="C428:I428">C3+C40+C105+C190+C249+C308+C330+C378+C396</f>
        <v>21338636</v>
      </c>
      <c r="D428" s="305">
        <f t="shared" si="79"/>
        <v>2500022</v>
      </c>
      <c r="E428" s="305">
        <f t="shared" si="79"/>
        <v>2760023</v>
      </c>
      <c r="F428" s="305">
        <f t="shared" si="79"/>
        <v>5000000</v>
      </c>
      <c r="G428" s="305">
        <f t="shared" si="79"/>
        <v>5892079</v>
      </c>
      <c r="H428" s="305">
        <f t="shared" si="79"/>
        <v>0</v>
      </c>
      <c r="I428" s="263">
        <f t="shared" si="79"/>
        <v>37490760</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8"/>
  <sheetViews>
    <sheetView showGridLines="0" zoomScalePageLayoutView="0" workbookViewId="0" topLeftCell="A1">
      <selection activeCell="A8" sqref="A8"/>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1256</v>
      </c>
      <c r="B3" s="64" t="s">
        <v>1257</v>
      </c>
      <c r="C3" s="96"/>
      <c r="D3" s="65">
        <v>9</v>
      </c>
      <c r="E3" s="66">
        <v>11324.36</v>
      </c>
      <c r="F3" s="67">
        <f>D3*E3</f>
        <v>101919.24</v>
      </c>
      <c r="G3" s="67">
        <f>F3*12</f>
        <v>1223030.8800000001</v>
      </c>
    </row>
    <row r="4" spans="1:7" ht="38.25" customHeight="1">
      <c r="A4" s="64" t="s">
        <v>1258</v>
      </c>
      <c r="B4" s="64" t="s">
        <v>1259</v>
      </c>
      <c r="C4" s="96"/>
      <c r="D4" s="65">
        <v>1</v>
      </c>
      <c r="E4" s="66">
        <v>30678.28</v>
      </c>
      <c r="F4" s="67">
        <f aca="true" t="shared" si="0" ref="F4:F67">D4*E4</f>
        <v>30678.28</v>
      </c>
      <c r="G4" s="67">
        <f aca="true" t="shared" si="1" ref="G4:G67">F4*12</f>
        <v>368139.36</v>
      </c>
    </row>
    <row r="5" spans="1:7" ht="38.25" customHeight="1">
      <c r="A5" s="64" t="s">
        <v>1260</v>
      </c>
      <c r="B5" s="64" t="s">
        <v>1261</v>
      </c>
      <c r="C5" s="96"/>
      <c r="D5" s="65">
        <v>1</v>
      </c>
      <c r="E5" s="66">
        <v>17682.46</v>
      </c>
      <c r="F5" s="67">
        <f t="shared" si="0"/>
        <v>17682.46</v>
      </c>
      <c r="G5" s="67">
        <f t="shared" si="1"/>
        <v>212189.52</v>
      </c>
    </row>
    <row r="6" spans="1:7" ht="38.25" customHeight="1">
      <c r="A6" s="64" t="s">
        <v>1262</v>
      </c>
      <c r="B6" s="64" t="s">
        <v>1262</v>
      </c>
      <c r="C6" s="96"/>
      <c r="D6" s="65">
        <v>1</v>
      </c>
      <c r="E6" s="66">
        <v>10057.38</v>
      </c>
      <c r="F6" s="67">
        <f t="shared" si="0"/>
        <v>10057.38</v>
      </c>
      <c r="G6" s="67">
        <f t="shared" si="1"/>
        <v>120688.56</v>
      </c>
    </row>
    <row r="7" spans="1:7" ht="38.25" customHeight="1">
      <c r="A7" s="64" t="s">
        <v>1263</v>
      </c>
      <c r="B7" s="64" t="s">
        <v>1264</v>
      </c>
      <c r="C7" s="96"/>
      <c r="D7" s="65">
        <v>1</v>
      </c>
      <c r="E7" s="66">
        <v>11679.16</v>
      </c>
      <c r="F7" s="67">
        <f t="shared" si="0"/>
        <v>11679.16</v>
      </c>
      <c r="G7" s="67">
        <f t="shared" si="1"/>
        <v>140149.91999999998</v>
      </c>
    </row>
    <row r="8" spans="1:7" ht="38.25" customHeight="1">
      <c r="A8" s="64" t="s">
        <v>1265</v>
      </c>
      <c r="B8" s="64" t="s">
        <v>1264</v>
      </c>
      <c r="C8" s="96"/>
      <c r="D8" s="65">
        <v>2</v>
      </c>
      <c r="E8" s="66">
        <v>8839.06</v>
      </c>
      <c r="F8" s="67">
        <f t="shared" si="0"/>
        <v>17678.12</v>
      </c>
      <c r="G8" s="67">
        <f t="shared" si="1"/>
        <v>212137.44</v>
      </c>
    </row>
    <row r="9" spans="1:7" ht="38.25" customHeight="1">
      <c r="A9" s="64" t="s">
        <v>1266</v>
      </c>
      <c r="B9" s="64" t="s">
        <v>1264</v>
      </c>
      <c r="C9" s="96"/>
      <c r="D9" s="65">
        <v>1</v>
      </c>
      <c r="E9" s="66">
        <v>5017.18</v>
      </c>
      <c r="F9" s="67">
        <f t="shared" si="0"/>
        <v>5017.18</v>
      </c>
      <c r="G9" s="67">
        <f t="shared" si="1"/>
        <v>60206.16</v>
      </c>
    </row>
    <row r="10" spans="1:7" ht="38.25" customHeight="1">
      <c r="A10" s="64" t="s">
        <v>1267</v>
      </c>
      <c r="B10" s="64" t="s">
        <v>1268</v>
      </c>
      <c r="C10" s="96"/>
      <c r="D10" s="65">
        <v>1</v>
      </c>
      <c r="E10" s="66">
        <v>6769.2</v>
      </c>
      <c r="F10" s="67">
        <f t="shared" si="0"/>
        <v>6769.2</v>
      </c>
      <c r="G10" s="67">
        <f t="shared" si="1"/>
        <v>81230.4</v>
      </c>
    </row>
    <row r="11" spans="1:7" ht="38.25" customHeight="1">
      <c r="A11" s="64" t="s">
        <v>1265</v>
      </c>
      <c r="B11" s="64" t="s">
        <v>1268</v>
      </c>
      <c r="C11" s="96"/>
      <c r="D11" s="65">
        <v>1</v>
      </c>
      <c r="E11" s="66">
        <v>6218.26</v>
      </c>
      <c r="F11" s="67">
        <f t="shared" si="0"/>
        <v>6218.26</v>
      </c>
      <c r="G11" s="67">
        <f t="shared" si="1"/>
        <v>74619.12</v>
      </c>
    </row>
    <row r="12" spans="1:7" ht="38.25" customHeight="1">
      <c r="A12" s="64" t="s">
        <v>1267</v>
      </c>
      <c r="B12" s="64" t="s">
        <v>1269</v>
      </c>
      <c r="C12" s="96"/>
      <c r="D12" s="65">
        <v>1</v>
      </c>
      <c r="E12" s="66">
        <v>11962.72</v>
      </c>
      <c r="F12" s="67">
        <f t="shared" si="0"/>
        <v>11962.72</v>
      </c>
      <c r="G12" s="67">
        <f t="shared" si="1"/>
        <v>143552.63999999998</v>
      </c>
    </row>
    <row r="13" spans="1:7" ht="38.25" customHeight="1">
      <c r="A13" s="64" t="s">
        <v>1270</v>
      </c>
      <c r="B13" s="64" t="s">
        <v>1269</v>
      </c>
      <c r="C13" s="96"/>
      <c r="D13" s="65">
        <v>1</v>
      </c>
      <c r="E13" s="66">
        <v>6218.26</v>
      </c>
      <c r="F13" s="67">
        <f t="shared" si="0"/>
        <v>6218.26</v>
      </c>
      <c r="G13" s="67">
        <f t="shared" si="1"/>
        <v>74619.12</v>
      </c>
    </row>
    <row r="14" spans="1:7" ht="38.25" customHeight="1">
      <c r="A14" s="64" t="s">
        <v>1271</v>
      </c>
      <c r="B14" s="64" t="s">
        <v>1269</v>
      </c>
      <c r="C14" s="96"/>
      <c r="D14" s="65">
        <v>1</v>
      </c>
      <c r="E14" s="66">
        <v>5017.18</v>
      </c>
      <c r="F14" s="67">
        <f t="shared" si="0"/>
        <v>5017.18</v>
      </c>
      <c r="G14" s="67">
        <f t="shared" si="1"/>
        <v>60206.16</v>
      </c>
    </row>
    <row r="15" spans="1:7" ht="38.25" customHeight="1">
      <c r="A15" s="64" t="s">
        <v>1272</v>
      </c>
      <c r="B15" s="64" t="s">
        <v>1269</v>
      </c>
      <c r="C15" s="96"/>
      <c r="D15" s="65">
        <v>1</v>
      </c>
      <c r="E15" s="66">
        <v>5017.18</v>
      </c>
      <c r="F15" s="67">
        <f t="shared" si="0"/>
        <v>5017.18</v>
      </c>
      <c r="G15" s="67">
        <f t="shared" si="1"/>
        <v>60206.16</v>
      </c>
    </row>
    <row r="16" spans="1:7" ht="38.25" customHeight="1">
      <c r="A16" s="64" t="s">
        <v>1265</v>
      </c>
      <c r="B16" s="64" t="s">
        <v>1269</v>
      </c>
      <c r="C16" s="96"/>
      <c r="D16" s="65">
        <v>1</v>
      </c>
      <c r="E16" s="66">
        <v>6715.34</v>
      </c>
      <c r="F16" s="67">
        <f t="shared" si="0"/>
        <v>6715.34</v>
      </c>
      <c r="G16" s="67">
        <f t="shared" si="1"/>
        <v>80584.08</v>
      </c>
    </row>
    <row r="17" spans="1:7" ht="38.25" customHeight="1">
      <c r="A17" s="64" t="s">
        <v>1267</v>
      </c>
      <c r="B17" s="64" t="s">
        <v>481</v>
      </c>
      <c r="C17" s="96"/>
      <c r="D17" s="65">
        <v>1</v>
      </c>
      <c r="E17" s="66">
        <v>6769.2</v>
      </c>
      <c r="F17" s="67">
        <f t="shared" si="0"/>
        <v>6769.2</v>
      </c>
      <c r="G17" s="67">
        <f t="shared" si="1"/>
        <v>81230.4</v>
      </c>
    </row>
    <row r="18" spans="1:7" ht="38.25" customHeight="1">
      <c r="A18" s="64" t="s">
        <v>1273</v>
      </c>
      <c r="B18" s="64" t="s">
        <v>481</v>
      </c>
      <c r="C18" s="96"/>
      <c r="D18" s="65">
        <v>1</v>
      </c>
      <c r="E18" s="66">
        <v>5017.18</v>
      </c>
      <c r="F18" s="67">
        <f t="shared" si="0"/>
        <v>5017.18</v>
      </c>
      <c r="G18" s="67">
        <f t="shared" si="1"/>
        <v>60206.16</v>
      </c>
    </row>
    <row r="19" spans="1:7" ht="38.25" customHeight="1">
      <c r="A19" s="64" t="s">
        <v>1267</v>
      </c>
      <c r="B19" s="64" t="s">
        <v>1274</v>
      </c>
      <c r="C19" s="96"/>
      <c r="D19" s="65">
        <v>1</v>
      </c>
      <c r="E19" s="66">
        <v>6769.2</v>
      </c>
      <c r="F19" s="67">
        <f t="shared" si="0"/>
        <v>6769.2</v>
      </c>
      <c r="G19" s="67">
        <f t="shared" si="1"/>
        <v>81230.4</v>
      </c>
    </row>
    <row r="20" spans="1:7" ht="38.25" customHeight="1">
      <c r="A20" s="64" t="s">
        <v>1276</v>
      </c>
      <c r="B20" s="64" t="s">
        <v>1277</v>
      </c>
      <c r="C20" s="96"/>
      <c r="D20" s="65">
        <v>1</v>
      </c>
      <c r="E20" s="66">
        <v>5332.32</v>
      </c>
      <c r="F20" s="67">
        <f t="shared" si="0"/>
        <v>5332.32</v>
      </c>
      <c r="G20" s="67">
        <f t="shared" si="1"/>
        <v>63987.84</v>
      </c>
    </row>
    <row r="21" spans="1:7" ht="38.25" customHeight="1">
      <c r="A21" s="64" t="s">
        <v>1278</v>
      </c>
      <c r="B21" s="64" t="s">
        <v>1275</v>
      </c>
      <c r="C21" s="96"/>
      <c r="D21" s="65">
        <v>1</v>
      </c>
      <c r="E21" s="66">
        <v>3902.38</v>
      </c>
      <c r="F21" s="67">
        <f t="shared" si="0"/>
        <v>3902.38</v>
      </c>
      <c r="G21" s="67">
        <f t="shared" si="1"/>
        <v>46828.56</v>
      </c>
    </row>
    <row r="22" spans="1:7" ht="38.25" customHeight="1">
      <c r="A22" s="64" t="s">
        <v>1279</v>
      </c>
      <c r="B22" s="64" t="s">
        <v>1280</v>
      </c>
      <c r="C22" s="96"/>
      <c r="D22" s="65">
        <v>1</v>
      </c>
      <c r="E22" s="66">
        <v>5017.18</v>
      </c>
      <c r="F22" s="67">
        <f t="shared" si="0"/>
        <v>5017.18</v>
      </c>
      <c r="G22" s="67">
        <f t="shared" si="1"/>
        <v>60206.16</v>
      </c>
    </row>
    <row r="23" spans="1:7" ht="38.25" customHeight="1">
      <c r="A23" s="64" t="s">
        <v>1265</v>
      </c>
      <c r="B23" s="64" t="s">
        <v>1280</v>
      </c>
      <c r="C23" s="96"/>
      <c r="D23" s="65">
        <v>3</v>
      </c>
      <c r="E23" s="66">
        <v>3902.38</v>
      </c>
      <c r="F23" s="67">
        <f t="shared" si="0"/>
        <v>11707.14</v>
      </c>
      <c r="G23" s="67">
        <f t="shared" si="1"/>
        <v>140485.68</v>
      </c>
    </row>
    <row r="24" spans="1:7" ht="38.25" customHeight="1">
      <c r="A24" s="64" t="s">
        <v>1281</v>
      </c>
      <c r="B24" s="64" t="s">
        <v>1280</v>
      </c>
      <c r="C24" s="96"/>
      <c r="D24" s="65">
        <v>1</v>
      </c>
      <c r="E24" s="66">
        <v>3846.84</v>
      </c>
      <c r="F24" s="67">
        <f t="shared" si="0"/>
        <v>3846.84</v>
      </c>
      <c r="G24" s="67">
        <f t="shared" si="1"/>
        <v>46162.08</v>
      </c>
    </row>
    <row r="25" spans="1:7" ht="38.25" customHeight="1">
      <c r="A25" s="64" t="s">
        <v>1282</v>
      </c>
      <c r="B25" s="64" t="s">
        <v>1283</v>
      </c>
      <c r="C25" s="96"/>
      <c r="D25" s="65">
        <v>1</v>
      </c>
      <c r="E25" s="66">
        <v>5611.72</v>
      </c>
      <c r="F25" s="67">
        <f t="shared" si="0"/>
        <v>5611.72</v>
      </c>
      <c r="G25" s="67">
        <f t="shared" si="1"/>
        <v>67340.64</v>
      </c>
    </row>
    <row r="26" spans="1:7" ht="38.25" customHeight="1">
      <c r="A26" s="64" t="s">
        <v>1284</v>
      </c>
      <c r="B26" s="64" t="s">
        <v>1283</v>
      </c>
      <c r="C26" s="96"/>
      <c r="D26" s="65">
        <v>2</v>
      </c>
      <c r="E26" s="66">
        <v>4489.84</v>
      </c>
      <c r="F26" s="67">
        <f t="shared" si="0"/>
        <v>8979.68</v>
      </c>
      <c r="G26" s="67">
        <f t="shared" si="1"/>
        <v>107756.16</v>
      </c>
    </row>
    <row r="27" spans="1:7" ht="38.25" customHeight="1">
      <c r="A27" s="64" t="s">
        <v>1285</v>
      </c>
      <c r="B27" s="64" t="s">
        <v>1259</v>
      </c>
      <c r="C27" s="96"/>
      <c r="D27" s="65">
        <v>1</v>
      </c>
      <c r="E27" s="66">
        <v>6769.2</v>
      </c>
      <c r="F27" s="67">
        <f t="shared" si="0"/>
        <v>6769.2</v>
      </c>
      <c r="G27" s="67">
        <f t="shared" si="1"/>
        <v>81230.4</v>
      </c>
    </row>
    <row r="28" spans="1:7" ht="38.25" customHeight="1">
      <c r="A28" s="64" t="s">
        <v>1286</v>
      </c>
      <c r="B28" s="64" t="s">
        <v>1283</v>
      </c>
      <c r="C28" s="96"/>
      <c r="D28" s="65">
        <v>2</v>
      </c>
      <c r="E28" s="66">
        <v>3902.38</v>
      </c>
      <c r="F28" s="67">
        <f t="shared" si="0"/>
        <v>7804.76</v>
      </c>
      <c r="G28" s="67">
        <f t="shared" si="1"/>
        <v>93657.12</v>
      </c>
    </row>
    <row r="29" spans="1:7" ht="38.25" customHeight="1">
      <c r="A29" s="64" t="s">
        <v>1287</v>
      </c>
      <c r="B29" s="64" t="s">
        <v>1288</v>
      </c>
      <c r="C29" s="96"/>
      <c r="D29" s="65">
        <v>2</v>
      </c>
      <c r="E29" s="66">
        <v>3902.38</v>
      </c>
      <c r="F29" s="67">
        <f t="shared" si="0"/>
        <v>7804.76</v>
      </c>
      <c r="G29" s="67">
        <f t="shared" si="1"/>
        <v>93657.12</v>
      </c>
    </row>
    <row r="30" spans="1:7" ht="38.25" customHeight="1">
      <c r="A30" s="64" t="s">
        <v>1289</v>
      </c>
      <c r="B30" s="64" t="s">
        <v>1290</v>
      </c>
      <c r="C30" s="96"/>
      <c r="D30" s="65">
        <v>1</v>
      </c>
      <c r="E30" s="66">
        <v>5601.62</v>
      </c>
      <c r="F30" s="67">
        <f t="shared" si="0"/>
        <v>5601.62</v>
      </c>
      <c r="G30" s="67">
        <f t="shared" si="1"/>
        <v>67219.44</v>
      </c>
    </row>
    <row r="31" spans="1:7" ht="38.25" customHeight="1">
      <c r="A31" s="64" t="s">
        <v>1267</v>
      </c>
      <c r="B31" s="64" t="s">
        <v>1291</v>
      </c>
      <c r="C31" s="96"/>
      <c r="D31" s="65">
        <v>1</v>
      </c>
      <c r="E31" s="66">
        <v>6218.26</v>
      </c>
      <c r="F31" s="67">
        <f t="shared" si="0"/>
        <v>6218.26</v>
      </c>
      <c r="G31" s="67">
        <f t="shared" si="1"/>
        <v>74619.12</v>
      </c>
    </row>
    <row r="32" spans="1:7" ht="38.25" customHeight="1">
      <c r="A32" s="64" t="s">
        <v>1292</v>
      </c>
      <c r="B32" s="64" t="s">
        <v>1293</v>
      </c>
      <c r="C32" s="96"/>
      <c r="D32" s="65">
        <v>1</v>
      </c>
      <c r="E32" s="66">
        <v>6769.2</v>
      </c>
      <c r="F32" s="67">
        <f t="shared" si="0"/>
        <v>6769.2</v>
      </c>
      <c r="G32" s="67">
        <f t="shared" si="1"/>
        <v>81230.4</v>
      </c>
    </row>
    <row r="33" spans="1:7" ht="38.25" customHeight="1">
      <c r="A33" s="64" t="s">
        <v>1294</v>
      </c>
      <c r="B33" s="64" t="s">
        <v>1291</v>
      </c>
      <c r="C33" s="96"/>
      <c r="D33" s="65">
        <v>2</v>
      </c>
      <c r="E33" s="66">
        <v>5017.18</v>
      </c>
      <c r="F33" s="67">
        <f t="shared" si="0"/>
        <v>10034.36</v>
      </c>
      <c r="G33" s="67">
        <f t="shared" si="1"/>
        <v>120412.32</v>
      </c>
    </row>
    <row r="34" spans="1:7" ht="38.25" customHeight="1">
      <c r="A34" s="64" t="s">
        <v>1267</v>
      </c>
      <c r="B34" s="64" t="s">
        <v>1295</v>
      </c>
      <c r="C34" s="96"/>
      <c r="D34" s="65">
        <v>1</v>
      </c>
      <c r="E34" s="66">
        <v>5017.18</v>
      </c>
      <c r="F34" s="67">
        <f t="shared" si="0"/>
        <v>5017.18</v>
      </c>
      <c r="G34" s="67">
        <f t="shared" si="1"/>
        <v>60206.16</v>
      </c>
    </row>
    <row r="35" spans="1:7" ht="38.25" customHeight="1">
      <c r="A35" s="64" t="s">
        <v>1267</v>
      </c>
      <c r="B35" s="64" t="s">
        <v>1296</v>
      </c>
      <c r="C35" s="96"/>
      <c r="D35" s="65">
        <v>1</v>
      </c>
      <c r="E35" s="66">
        <v>5601.62</v>
      </c>
      <c r="F35" s="67">
        <f t="shared" si="0"/>
        <v>5601.62</v>
      </c>
      <c r="G35" s="67">
        <f t="shared" si="1"/>
        <v>67219.44</v>
      </c>
    </row>
    <row r="36" spans="1:7" ht="38.25" customHeight="1">
      <c r="A36" s="64" t="s">
        <v>1267</v>
      </c>
      <c r="B36" s="64" t="s">
        <v>1297</v>
      </c>
      <c r="C36" s="96"/>
      <c r="D36" s="65">
        <v>1</v>
      </c>
      <c r="E36" s="66">
        <v>3287.18</v>
      </c>
      <c r="F36" s="67">
        <f t="shared" si="0"/>
        <v>3287.18</v>
      </c>
      <c r="G36" s="67">
        <f t="shared" si="1"/>
        <v>39446.159999999996</v>
      </c>
    </row>
    <row r="37" spans="1:7" ht="38.25" customHeight="1">
      <c r="A37" s="64" t="s">
        <v>1298</v>
      </c>
      <c r="B37" s="64" t="s">
        <v>1299</v>
      </c>
      <c r="C37" s="96"/>
      <c r="D37" s="65">
        <v>1</v>
      </c>
      <c r="E37" s="66">
        <v>10057.38</v>
      </c>
      <c r="F37" s="67">
        <f t="shared" si="0"/>
        <v>10057.38</v>
      </c>
      <c r="G37" s="67">
        <f t="shared" si="1"/>
        <v>120688.56</v>
      </c>
    </row>
    <row r="38" spans="1:7" ht="38.25" customHeight="1">
      <c r="A38" s="64" t="s">
        <v>1300</v>
      </c>
      <c r="B38" s="64" t="s">
        <v>1301</v>
      </c>
      <c r="C38" s="96"/>
      <c r="D38" s="65">
        <v>2</v>
      </c>
      <c r="E38" s="66">
        <v>8354.86</v>
      </c>
      <c r="F38" s="67">
        <f t="shared" si="0"/>
        <v>16709.72</v>
      </c>
      <c r="G38" s="67">
        <f t="shared" si="1"/>
        <v>200516.64</v>
      </c>
    </row>
    <row r="39" spans="1:7" ht="38.25" customHeight="1">
      <c r="A39" s="64" t="s">
        <v>1302</v>
      </c>
      <c r="B39" s="64" t="s">
        <v>1301</v>
      </c>
      <c r="C39" s="96"/>
      <c r="D39" s="65">
        <v>1</v>
      </c>
      <c r="E39" s="66">
        <v>6442.68</v>
      </c>
      <c r="F39" s="67">
        <f t="shared" si="0"/>
        <v>6442.68</v>
      </c>
      <c r="G39" s="67">
        <f t="shared" si="1"/>
        <v>77312.16</v>
      </c>
    </row>
    <row r="40" spans="1:7" ht="38.25" customHeight="1">
      <c r="A40" s="64" t="s">
        <v>1292</v>
      </c>
      <c r="B40" s="64" t="s">
        <v>1301</v>
      </c>
      <c r="C40" s="96"/>
      <c r="D40" s="65">
        <v>1</v>
      </c>
      <c r="E40" s="66">
        <v>7869.16</v>
      </c>
      <c r="F40" s="67">
        <f t="shared" si="0"/>
        <v>7869.16</v>
      </c>
      <c r="G40" s="67">
        <f t="shared" si="1"/>
        <v>94429.92</v>
      </c>
    </row>
    <row r="41" spans="1:7" ht="38.25" customHeight="1">
      <c r="A41" s="64" t="s">
        <v>1292</v>
      </c>
      <c r="B41" s="64" t="s">
        <v>1301</v>
      </c>
      <c r="C41" s="96"/>
      <c r="D41" s="65">
        <v>16</v>
      </c>
      <c r="E41" s="66">
        <v>6218.26</v>
      </c>
      <c r="F41" s="67">
        <f t="shared" si="0"/>
        <v>99492.16</v>
      </c>
      <c r="G41" s="67">
        <f t="shared" si="1"/>
        <v>1193905.92</v>
      </c>
    </row>
    <row r="42" spans="1:7" ht="38.25" customHeight="1">
      <c r="A42" s="64"/>
      <c r="B42" s="64"/>
      <c r="C42" s="96"/>
      <c r="D42" s="65"/>
      <c r="E42" s="66"/>
      <c r="F42" s="67">
        <f t="shared" si="0"/>
        <v>0</v>
      </c>
      <c r="G42" s="67">
        <f t="shared" si="1"/>
        <v>0</v>
      </c>
    </row>
    <row r="43" spans="1:7" ht="38.25" customHeight="1">
      <c r="A43" s="64"/>
      <c r="B43" s="64"/>
      <c r="C43" s="96"/>
      <c r="D43" s="65"/>
      <c r="E43" s="66"/>
      <c r="F43" s="67">
        <f t="shared" si="0"/>
        <v>0</v>
      </c>
      <c r="G43" s="67">
        <f t="shared" si="1"/>
        <v>0</v>
      </c>
    </row>
    <row r="44" spans="1:7" ht="38.25" customHeight="1">
      <c r="A44" s="64"/>
      <c r="B44" s="64"/>
      <c r="C44" s="96"/>
      <c r="D44" s="65"/>
      <c r="E44" s="66"/>
      <c r="F44" s="67">
        <f t="shared" si="0"/>
        <v>0</v>
      </c>
      <c r="G44" s="67">
        <f t="shared" si="1"/>
        <v>0</v>
      </c>
    </row>
    <row r="45" spans="1:7" ht="38.25" customHeight="1">
      <c r="A45" s="64"/>
      <c r="B45" s="64"/>
      <c r="C45" s="96"/>
      <c r="D45" s="65"/>
      <c r="E45" s="66"/>
      <c r="F45" s="67">
        <f t="shared" si="0"/>
        <v>0</v>
      </c>
      <c r="G45" s="67">
        <f t="shared" si="1"/>
        <v>0</v>
      </c>
    </row>
    <row r="46" spans="1:7" ht="38.25" customHeight="1">
      <c r="A46" s="64"/>
      <c r="B46" s="64"/>
      <c r="C46" s="96"/>
      <c r="D46" s="65"/>
      <c r="E46" s="66"/>
      <c r="F46" s="67">
        <f t="shared" si="0"/>
        <v>0</v>
      </c>
      <c r="G46" s="67">
        <f t="shared" si="1"/>
        <v>0</v>
      </c>
    </row>
    <row r="47" spans="1:7" ht="38.25" customHeight="1">
      <c r="A47" s="64"/>
      <c r="B47" s="64"/>
      <c r="C47" s="96"/>
      <c r="D47" s="65"/>
      <c r="E47" s="66"/>
      <c r="F47" s="67">
        <f t="shared" si="0"/>
        <v>0</v>
      </c>
      <c r="G47" s="67">
        <f t="shared" si="1"/>
        <v>0</v>
      </c>
    </row>
    <row r="48" spans="1:7" ht="38.25" customHeight="1">
      <c r="A48" s="64"/>
      <c r="B48" s="64"/>
      <c r="C48" s="96"/>
      <c r="D48" s="65"/>
      <c r="E48" s="66"/>
      <c r="F48" s="67">
        <f t="shared" si="0"/>
        <v>0</v>
      </c>
      <c r="G48" s="67">
        <f t="shared" si="1"/>
        <v>0</v>
      </c>
    </row>
    <row r="49" spans="1:7" ht="38.25" customHeight="1">
      <c r="A49" s="64"/>
      <c r="B49" s="64"/>
      <c r="C49" s="96"/>
      <c r="D49" s="65"/>
      <c r="E49" s="66"/>
      <c r="F49" s="67">
        <f t="shared" si="0"/>
        <v>0</v>
      </c>
      <c r="G49" s="67">
        <f t="shared" si="1"/>
        <v>0</v>
      </c>
    </row>
    <row r="50" spans="1:7" ht="38.25" customHeight="1">
      <c r="A50" s="64"/>
      <c r="B50" s="64"/>
      <c r="C50" s="96"/>
      <c r="D50" s="65"/>
      <c r="E50" s="66"/>
      <c r="F50" s="67">
        <f t="shared" si="0"/>
        <v>0</v>
      </c>
      <c r="G50" s="67">
        <f t="shared" si="1"/>
        <v>0</v>
      </c>
    </row>
    <row r="51" spans="1:7" ht="38.25" customHeight="1">
      <c r="A51" s="64"/>
      <c r="B51" s="64"/>
      <c r="C51" s="96"/>
      <c r="D51" s="65"/>
      <c r="E51" s="66"/>
      <c r="F51" s="67">
        <f t="shared" si="0"/>
        <v>0</v>
      </c>
      <c r="G51" s="67">
        <f t="shared" si="1"/>
        <v>0</v>
      </c>
    </row>
    <row r="52" spans="1:7" ht="38.25" customHeight="1">
      <c r="A52" s="64"/>
      <c r="B52" s="64"/>
      <c r="C52" s="96"/>
      <c r="D52" s="65"/>
      <c r="E52" s="66"/>
      <c r="F52" s="67">
        <f t="shared" si="0"/>
        <v>0</v>
      </c>
      <c r="G52" s="67">
        <f t="shared" si="1"/>
        <v>0</v>
      </c>
    </row>
    <row r="53" spans="1:7" ht="38.25" customHeight="1">
      <c r="A53" s="64"/>
      <c r="B53" s="64"/>
      <c r="C53" s="96"/>
      <c r="D53" s="65"/>
      <c r="E53" s="66"/>
      <c r="F53" s="67">
        <f t="shared" si="0"/>
        <v>0</v>
      </c>
      <c r="G53" s="67">
        <f t="shared" si="1"/>
        <v>0</v>
      </c>
    </row>
    <row r="54" spans="1:7" ht="38.25" customHeight="1">
      <c r="A54" s="64"/>
      <c r="B54" s="64"/>
      <c r="C54" s="96"/>
      <c r="D54" s="65"/>
      <c r="E54" s="66"/>
      <c r="F54" s="67">
        <f t="shared" si="0"/>
        <v>0</v>
      </c>
      <c r="G54" s="67">
        <f t="shared" si="1"/>
        <v>0</v>
      </c>
    </row>
    <row r="55" spans="1:7" ht="38.25" customHeight="1">
      <c r="A55" s="64"/>
      <c r="B55" s="64"/>
      <c r="C55" s="96"/>
      <c r="D55" s="65"/>
      <c r="E55" s="66"/>
      <c r="F55" s="67">
        <f t="shared" si="0"/>
        <v>0</v>
      </c>
      <c r="G55" s="67">
        <f t="shared" si="1"/>
        <v>0</v>
      </c>
    </row>
    <row r="56" spans="1:7" ht="38.25" customHeight="1">
      <c r="A56" s="64"/>
      <c r="B56" s="64"/>
      <c r="C56" s="96"/>
      <c r="D56" s="65"/>
      <c r="E56" s="66"/>
      <c r="F56" s="67">
        <f t="shared" si="0"/>
        <v>0</v>
      </c>
      <c r="G56" s="67">
        <f t="shared" si="1"/>
        <v>0</v>
      </c>
    </row>
    <row r="57" spans="1:7" ht="38.25" customHeight="1">
      <c r="A57" s="64"/>
      <c r="B57" s="64"/>
      <c r="C57" s="96"/>
      <c r="D57" s="65"/>
      <c r="E57" s="66"/>
      <c r="F57" s="67">
        <f t="shared" si="0"/>
        <v>0</v>
      </c>
      <c r="G57" s="67">
        <f t="shared" si="1"/>
        <v>0</v>
      </c>
    </row>
    <row r="58" spans="1:7" ht="38.25" customHeight="1">
      <c r="A58" s="64"/>
      <c r="B58" s="64"/>
      <c r="C58" s="96"/>
      <c r="D58" s="65"/>
      <c r="E58" s="66"/>
      <c r="F58" s="67">
        <f t="shared" si="0"/>
        <v>0</v>
      </c>
      <c r="G58" s="67">
        <f t="shared" si="1"/>
        <v>0</v>
      </c>
    </row>
    <row r="59" spans="1:7" ht="38.25" customHeight="1">
      <c r="A59" s="64"/>
      <c r="B59" s="64"/>
      <c r="C59" s="96"/>
      <c r="D59" s="65"/>
      <c r="E59" s="66"/>
      <c r="F59" s="67">
        <f t="shared" si="0"/>
        <v>0</v>
      </c>
      <c r="G59" s="67">
        <f t="shared" si="1"/>
        <v>0</v>
      </c>
    </row>
    <row r="60" spans="1:7" ht="38.25" customHeight="1">
      <c r="A60" s="64"/>
      <c r="B60" s="64"/>
      <c r="C60" s="96"/>
      <c r="D60" s="65"/>
      <c r="E60" s="66"/>
      <c r="F60" s="67">
        <f t="shared" si="0"/>
        <v>0</v>
      </c>
      <c r="G60" s="67">
        <f t="shared" si="1"/>
        <v>0</v>
      </c>
    </row>
    <row r="61" spans="1:7" ht="38.25" customHeight="1">
      <c r="A61" s="64"/>
      <c r="B61" s="64"/>
      <c r="C61" s="96"/>
      <c r="D61" s="65"/>
      <c r="E61" s="66"/>
      <c r="F61" s="67">
        <f t="shared" si="0"/>
        <v>0</v>
      </c>
      <c r="G61" s="67">
        <f t="shared" si="1"/>
        <v>0</v>
      </c>
    </row>
    <row r="62" spans="1:7" ht="38.25" customHeight="1">
      <c r="A62" s="64"/>
      <c r="B62" s="64"/>
      <c r="C62" s="96"/>
      <c r="D62" s="65"/>
      <c r="E62" s="66"/>
      <c r="F62" s="67">
        <f t="shared" si="0"/>
        <v>0</v>
      </c>
      <c r="G62" s="67">
        <f t="shared" si="1"/>
        <v>0</v>
      </c>
    </row>
    <row r="63" spans="1:7" ht="38.25" customHeight="1">
      <c r="A63" s="64"/>
      <c r="B63" s="64"/>
      <c r="C63" s="96"/>
      <c r="D63" s="65"/>
      <c r="E63" s="66"/>
      <c r="F63" s="67">
        <f t="shared" si="0"/>
        <v>0</v>
      </c>
      <c r="G63" s="67">
        <f t="shared" si="1"/>
        <v>0</v>
      </c>
    </row>
    <row r="64" spans="1:7" ht="38.25" customHeight="1">
      <c r="A64" s="64"/>
      <c r="B64" s="64"/>
      <c r="C64" s="96"/>
      <c r="D64" s="65"/>
      <c r="E64" s="66"/>
      <c r="F64" s="67">
        <f t="shared" si="0"/>
        <v>0</v>
      </c>
      <c r="G64" s="67">
        <f t="shared" si="1"/>
        <v>0</v>
      </c>
    </row>
    <row r="65" spans="1:7" ht="38.25" customHeight="1">
      <c r="A65" s="64"/>
      <c r="B65" s="64"/>
      <c r="C65" s="96"/>
      <c r="D65" s="65"/>
      <c r="E65" s="66"/>
      <c r="F65" s="67">
        <f t="shared" si="0"/>
        <v>0</v>
      </c>
      <c r="G65" s="67">
        <f t="shared" si="1"/>
        <v>0</v>
      </c>
    </row>
    <row r="66" spans="1:7" ht="38.25" customHeight="1">
      <c r="A66" s="64"/>
      <c r="B66" s="64"/>
      <c r="C66" s="96"/>
      <c r="D66" s="65"/>
      <c r="E66" s="66"/>
      <c r="F66" s="67">
        <f t="shared" si="0"/>
        <v>0</v>
      </c>
      <c r="G66" s="67">
        <f t="shared" si="1"/>
        <v>0</v>
      </c>
    </row>
    <row r="67" spans="1:7" ht="38.25" customHeight="1">
      <c r="A67" s="64"/>
      <c r="B67" s="64"/>
      <c r="C67" s="96"/>
      <c r="D67" s="65"/>
      <c r="E67" s="66"/>
      <c r="F67" s="67">
        <f t="shared" si="0"/>
        <v>0</v>
      </c>
      <c r="G67" s="67">
        <f t="shared" si="1"/>
        <v>0</v>
      </c>
    </row>
    <row r="68" spans="1:7" ht="38.25" customHeight="1">
      <c r="A68" s="64"/>
      <c r="B68" s="64"/>
      <c r="C68" s="96"/>
      <c r="D68" s="65"/>
      <c r="E68" s="66"/>
      <c r="F68" s="67">
        <f aca="true" t="shared" si="2" ref="F68:F80">D68*E68</f>
        <v>0</v>
      </c>
      <c r="G68" s="67">
        <f aca="true" t="shared" si="3" ref="G68:G80">F68*12</f>
        <v>0</v>
      </c>
    </row>
    <row r="69" spans="1:7" ht="38.25" customHeight="1">
      <c r="A69" s="64"/>
      <c r="B69" s="64"/>
      <c r="C69" s="96"/>
      <c r="D69" s="65"/>
      <c r="E69" s="66"/>
      <c r="F69" s="67">
        <f t="shared" si="2"/>
        <v>0</v>
      </c>
      <c r="G69" s="67">
        <f t="shared" si="3"/>
        <v>0</v>
      </c>
    </row>
    <row r="70" spans="1:7" ht="38.25" customHeight="1">
      <c r="A70" s="64"/>
      <c r="B70" s="64"/>
      <c r="C70" s="96"/>
      <c r="D70" s="65"/>
      <c r="E70" s="66"/>
      <c r="F70" s="67">
        <f t="shared" si="2"/>
        <v>0</v>
      </c>
      <c r="G70" s="67">
        <f t="shared" si="3"/>
        <v>0</v>
      </c>
    </row>
    <row r="71" spans="1:7" ht="38.25" customHeight="1">
      <c r="A71" s="64"/>
      <c r="B71" s="64"/>
      <c r="C71" s="96"/>
      <c r="D71" s="65"/>
      <c r="E71" s="66"/>
      <c r="F71" s="67">
        <f t="shared" si="2"/>
        <v>0</v>
      </c>
      <c r="G71" s="67">
        <f t="shared" si="3"/>
        <v>0</v>
      </c>
    </row>
    <row r="72" spans="1:7" ht="38.25" customHeight="1">
      <c r="A72" s="64"/>
      <c r="B72" s="64"/>
      <c r="C72" s="96"/>
      <c r="D72" s="65"/>
      <c r="E72" s="66"/>
      <c r="F72" s="67">
        <f t="shared" si="2"/>
        <v>0</v>
      </c>
      <c r="G72" s="67">
        <f t="shared" si="3"/>
        <v>0</v>
      </c>
    </row>
    <row r="73" spans="1:7" ht="38.25" customHeight="1">
      <c r="A73" s="64"/>
      <c r="B73" s="64"/>
      <c r="C73" s="96"/>
      <c r="D73" s="65"/>
      <c r="E73" s="66"/>
      <c r="F73" s="67">
        <f t="shared" si="2"/>
        <v>0</v>
      </c>
      <c r="G73" s="67">
        <f t="shared" si="3"/>
        <v>0</v>
      </c>
    </row>
    <row r="74" spans="1:7" ht="38.25" customHeight="1">
      <c r="A74" s="64"/>
      <c r="B74" s="64"/>
      <c r="C74" s="96"/>
      <c r="D74" s="65"/>
      <c r="E74" s="66"/>
      <c r="F74" s="67">
        <f t="shared" si="2"/>
        <v>0</v>
      </c>
      <c r="G74" s="67">
        <f t="shared" si="3"/>
        <v>0</v>
      </c>
    </row>
    <row r="75" spans="1:7" ht="38.25" customHeight="1">
      <c r="A75" s="64"/>
      <c r="B75" s="64"/>
      <c r="C75" s="96"/>
      <c r="D75" s="65"/>
      <c r="E75" s="66"/>
      <c r="F75" s="67">
        <f t="shared" si="2"/>
        <v>0</v>
      </c>
      <c r="G75" s="67">
        <f t="shared" si="3"/>
        <v>0</v>
      </c>
    </row>
    <row r="76" spans="1:7" ht="38.25" customHeight="1">
      <c r="A76" s="64"/>
      <c r="B76" s="64"/>
      <c r="C76" s="96"/>
      <c r="D76" s="65"/>
      <c r="E76" s="66"/>
      <c r="F76" s="67">
        <f t="shared" si="2"/>
        <v>0</v>
      </c>
      <c r="G76" s="67">
        <f t="shared" si="3"/>
        <v>0</v>
      </c>
    </row>
    <row r="77" spans="1:7" ht="38.25" customHeight="1">
      <c r="A77" s="64"/>
      <c r="B77" s="64"/>
      <c r="C77" s="96"/>
      <c r="D77" s="65"/>
      <c r="E77" s="66"/>
      <c r="F77" s="67">
        <f t="shared" si="2"/>
        <v>0</v>
      </c>
      <c r="G77" s="67">
        <f t="shared" si="3"/>
        <v>0</v>
      </c>
    </row>
    <row r="78" spans="1:7" ht="38.25" customHeight="1">
      <c r="A78" s="64"/>
      <c r="B78" s="64"/>
      <c r="C78" s="96"/>
      <c r="D78" s="65"/>
      <c r="E78" s="66"/>
      <c r="F78" s="67">
        <f t="shared" si="2"/>
        <v>0</v>
      </c>
      <c r="G78" s="67">
        <f t="shared" si="3"/>
        <v>0</v>
      </c>
    </row>
    <row r="79" spans="1:7" ht="38.25" customHeight="1">
      <c r="A79" s="64"/>
      <c r="B79" s="64"/>
      <c r="C79" s="96"/>
      <c r="D79" s="65"/>
      <c r="E79" s="66"/>
      <c r="F79" s="67">
        <f t="shared" si="2"/>
        <v>0</v>
      </c>
      <c r="G79" s="67">
        <f t="shared" si="3"/>
        <v>0</v>
      </c>
    </row>
    <row r="80" spans="1:7" ht="38.25" customHeight="1">
      <c r="A80" s="64"/>
      <c r="B80" s="64"/>
      <c r="C80" s="96"/>
      <c r="D80" s="65"/>
      <c r="E80" s="66"/>
      <c r="F80" s="67">
        <f t="shared" si="2"/>
        <v>0</v>
      </c>
      <c r="G80" s="67">
        <f t="shared" si="3"/>
        <v>0</v>
      </c>
    </row>
    <row r="81" spans="1:11" s="71" customFormat="1" ht="38.25" customHeight="1">
      <c r="A81" s="64"/>
      <c r="B81" s="64"/>
      <c r="C81" s="96"/>
      <c r="D81" s="65"/>
      <c r="E81" s="66"/>
      <c r="F81" s="67">
        <f aca="true" t="shared" si="4" ref="F81:F108">D81*E81</f>
        <v>0</v>
      </c>
      <c r="G81" s="67">
        <f aca="true" t="shared" si="5" ref="G81:G108">F81*12</f>
        <v>0</v>
      </c>
      <c r="H81" s="70"/>
      <c r="K81" s="71">
        <v>101</v>
      </c>
    </row>
    <row r="82" spans="1:11" s="71" customFormat="1" ht="38.25" customHeight="1">
      <c r="A82" s="64"/>
      <c r="B82" s="64"/>
      <c r="C82" s="96"/>
      <c r="D82" s="65"/>
      <c r="E82" s="66"/>
      <c r="F82" s="67">
        <f t="shared" si="4"/>
        <v>0</v>
      </c>
      <c r="G82" s="67">
        <f t="shared" si="5"/>
        <v>0</v>
      </c>
      <c r="H82" s="70"/>
      <c r="K82" s="71">
        <v>102</v>
      </c>
    </row>
    <row r="83" spans="1:11" s="71" customFormat="1" ht="38.25" customHeight="1">
      <c r="A83" s="64"/>
      <c r="B83" s="64"/>
      <c r="C83" s="96"/>
      <c r="D83" s="65"/>
      <c r="E83" s="66"/>
      <c r="F83" s="67">
        <f t="shared" si="4"/>
        <v>0</v>
      </c>
      <c r="G83" s="67">
        <f t="shared" si="5"/>
        <v>0</v>
      </c>
      <c r="H83" s="70"/>
      <c r="K83" s="71">
        <v>199</v>
      </c>
    </row>
    <row r="84" spans="1:11" s="71" customFormat="1" ht="38.25" customHeight="1">
      <c r="A84" s="64"/>
      <c r="B84" s="64"/>
      <c r="C84" s="96"/>
      <c r="D84" s="65"/>
      <c r="E84" s="66"/>
      <c r="F84" s="67">
        <f t="shared" si="4"/>
        <v>0</v>
      </c>
      <c r="G84" s="67">
        <f t="shared" si="5"/>
        <v>0</v>
      </c>
      <c r="H84" s="70"/>
      <c r="K84" s="71">
        <v>202</v>
      </c>
    </row>
    <row r="85" spans="1:11" s="71" customFormat="1" ht="38.25" customHeight="1">
      <c r="A85" s="64"/>
      <c r="B85" s="64"/>
      <c r="C85" s="96"/>
      <c r="D85" s="65"/>
      <c r="E85" s="66"/>
      <c r="F85" s="67">
        <f t="shared" si="4"/>
        <v>0</v>
      </c>
      <c r="G85" s="67">
        <f t="shared" si="5"/>
        <v>0</v>
      </c>
      <c r="H85" s="70"/>
      <c r="K85" s="71">
        <v>204</v>
      </c>
    </row>
    <row r="86" spans="1:11" s="71" customFormat="1" ht="38.25" customHeight="1">
      <c r="A86" s="64"/>
      <c r="B86" s="64"/>
      <c r="C86" s="96"/>
      <c r="D86" s="65"/>
      <c r="E86" s="66"/>
      <c r="F86" s="67">
        <f t="shared" si="4"/>
        <v>0</v>
      </c>
      <c r="G86" s="67">
        <f t="shared" si="5"/>
        <v>0</v>
      </c>
      <c r="H86" s="70"/>
      <c r="K86" s="71">
        <v>206</v>
      </c>
    </row>
    <row r="87" spans="1:8" s="71" customFormat="1" ht="38.25" customHeight="1">
      <c r="A87" s="64"/>
      <c r="B87" s="64"/>
      <c r="C87" s="96"/>
      <c r="D87" s="65"/>
      <c r="E87" s="66"/>
      <c r="F87" s="67">
        <f t="shared" si="4"/>
        <v>0</v>
      </c>
      <c r="G87" s="67">
        <f>F87*12</f>
        <v>0</v>
      </c>
      <c r="H87" s="70"/>
    </row>
    <row r="88" spans="1:11" s="71" customFormat="1" ht="38.25" customHeight="1">
      <c r="A88" s="64"/>
      <c r="B88" s="64"/>
      <c r="C88" s="96"/>
      <c r="D88" s="65"/>
      <c r="E88" s="66"/>
      <c r="F88" s="67">
        <f t="shared" si="4"/>
        <v>0</v>
      </c>
      <c r="G88" s="67">
        <f t="shared" si="5"/>
        <v>0</v>
      </c>
      <c r="H88" s="70"/>
      <c r="K88" s="71">
        <v>208</v>
      </c>
    </row>
    <row r="89" spans="1:11" s="71" customFormat="1" ht="38.25" customHeight="1">
      <c r="A89" s="64"/>
      <c r="B89" s="64"/>
      <c r="C89" s="96"/>
      <c r="D89" s="65"/>
      <c r="E89" s="66"/>
      <c r="F89" s="67">
        <f t="shared" si="4"/>
        <v>0</v>
      </c>
      <c r="G89" s="67">
        <f t="shared" si="5"/>
        <v>0</v>
      </c>
      <c r="H89" s="70"/>
      <c r="K89" s="71">
        <v>210</v>
      </c>
    </row>
    <row r="90" spans="1:11" s="71" customFormat="1" ht="38.25" customHeight="1">
      <c r="A90" s="64"/>
      <c r="B90" s="64"/>
      <c r="C90" s="96"/>
      <c r="D90" s="65"/>
      <c r="E90" s="66"/>
      <c r="F90" s="67">
        <f t="shared" si="4"/>
        <v>0</v>
      </c>
      <c r="G90" s="67">
        <f t="shared" si="5"/>
        <v>0</v>
      </c>
      <c r="H90" s="70"/>
      <c r="K90" s="71">
        <v>212</v>
      </c>
    </row>
    <row r="91" spans="1:11" s="71" customFormat="1" ht="38.25" customHeight="1">
      <c r="A91" s="64"/>
      <c r="B91" s="64"/>
      <c r="C91" s="96"/>
      <c r="D91" s="65"/>
      <c r="E91" s="66"/>
      <c r="F91" s="67">
        <f t="shared" si="4"/>
        <v>0</v>
      </c>
      <c r="G91" s="67">
        <f t="shared" si="5"/>
        <v>0</v>
      </c>
      <c r="H91" s="70"/>
      <c r="K91" s="71">
        <v>214</v>
      </c>
    </row>
    <row r="92" spans="1:11" s="71" customFormat="1" ht="38.25" customHeight="1">
      <c r="A92" s="64"/>
      <c r="B92" s="64"/>
      <c r="C92" s="96"/>
      <c r="D92" s="65"/>
      <c r="E92" s="66"/>
      <c r="F92" s="67">
        <f t="shared" si="4"/>
        <v>0</v>
      </c>
      <c r="G92" s="67">
        <f t="shared" si="5"/>
        <v>0</v>
      </c>
      <c r="H92" s="70"/>
      <c r="K92" s="71">
        <v>216</v>
      </c>
    </row>
    <row r="93" spans="1:11" s="71" customFormat="1" ht="38.25" customHeight="1">
      <c r="A93" s="64"/>
      <c r="B93" s="64"/>
      <c r="C93" s="96"/>
      <c r="D93" s="65"/>
      <c r="E93" s="66"/>
      <c r="F93" s="67">
        <f t="shared" si="4"/>
        <v>0</v>
      </c>
      <c r="G93" s="67">
        <f t="shared" si="5"/>
        <v>0</v>
      </c>
      <c r="H93" s="70"/>
      <c r="K93" s="71">
        <v>218</v>
      </c>
    </row>
    <row r="94" spans="1:11" s="71" customFormat="1" ht="38.25" customHeight="1">
      <c r="A94" s="64"/>
      <c r="B94" s="64"/>
      <c r="C94" s="96"/>
      <c r="D94" s="65"/>
      <c r="E94" s="66"/>
      <c r="F94" s="67">
        <f t="shared" si="4"/>
        <v>0</v>
      </c>
      <c r="G94" s="67">
        <f t="shared" si="5"/>
        <v>0</v>
      </c>
      <c r="H94" s="70"/>
      <c r="K94" s="71">
        <v>220</v>
      </c>
    </row>
    <row r="95" spans="1:11" s="71" customFormat="1" ht="38.25" customHeight="1">
      <c r="A95" s="64"/>
      <c r="B95" s="64"/>
      <c r="C95" s="96"/>
      <c r="D95" s="65"/>
      <c r="E95" s="66"/>
      <c r="F95" s="67">
        <f t="shared" si="4"/>
        <v>0</v>
      </c>
      <c r="G95" s="67">
        <f t="shared" si="5"/>
        <v>0</v>
      </c>
      <c r="H95" s="70"/>
      <c r="K95" s="71">
        <v>222</v>
      </c>
    </row>
    <row r="96" spans="1:11" s="71" customFormat="1" ht="38.25" customHeight="1">
      <c r="A96" s="64"/>
      <c r="B96" s="64"/>
      <c r="C96" s="96"/>
      <c r="D96" s="65"/>
      <c r="E96" s="66"/>
      <c r="F96" s="67">
        <f t="shared" si="4"/>
        <v>0</v>
      </c>
      <c r="G96" s="67">
        <f t="shared" si="5"/>
        <v>0</v>
      </c>
      <c r="H96" s="70"/>
      <c r="K96" s="71">
        <v>224</v>
      </c>
    </row>
    <row r="97" spans="1:12" s="71" customFormat="1" ht="38.25" customHeight="1">
      <c r="A97" s="64"/>
      <c r="B97" s="64"/>
      <c r="C97" s="96"/>
      <c r="D97" s="65"/>
      <c r="E97" s="66"/>
      <c r="F97" s="67">
        <f t="shared" si="4"/>
        <v>0</v>
      </c>
      <c r="G97" s="67">
        <f t="shared" si="5"/>
        <v>0</v>
      </c>
      <c r="H97" s="70"/>
      <c r="K97" s="69">
        <v>226</v>
      </c>
      <c r="L97" s="69"/>
    </row>
    <row r="98" spans="1:12" s="71" customFormat="1" ht="38.25" customHeight="1">
      <c r="A98" s="64"/>
      <c r="B98" s="64"/>
      <c r="C98" s="96"/>
      <c r="D98" s="65"/>
      <c r="E98" s="66"/>
      <c r="F98" s="67">
        <f t="shared" si="4"/>
        <v>0</v>
      </c>
      <c r="G98" s="67">
        <f t="shared" si="5"/>
        <v>0</v>
      </c>
      <c r="H98" s="70"/>
      <c r="K98" s="69">
        <v>228</v>
      </c>
      <c r="L98" s="69"/>
    </row>
    <row r="99" spans="1:12" s="71" customFormat="1" ht="38.25" customHeight="1">
      <c r="A99" s="64"/>
      <c r="B99" s="64"/>
      <c r="C99" s="96"/>
      <c r="D99" s="65"/>
      <c r="E99" s="66"/>
      <c r="F99" s="67">
        <f t="shared" si="4"/>
        <v>0</v>
      </c>
      <c r="G99" s="67">
        <f t="shared" si="5"/>
        <v>0</v>
      </c>
      <c r="H99" s="70"/>
      <c r="K99" s="69"/>
      <c r="L99" s="69"/>
    </row>
    <row r="100" spans="1:12" s="71" customFormat="1" ht="38.25" customHeight="1">
      <c r="A100" s="64"/>
      <c r="B100" s="64"/>
      <c r="C100" s="96"/>
      <c r="D100" s="65"/>
      <c r="E100" s="66"/>
      <c r="F100" s="67">
        <f t="shared" si="4"/>
        <v>0</v>
      </c>
      <c r="G100" s="67">
        <f t="shared" si="5"/>
        <v>0</v>
      </c>
      <c r="H100" s="70"/>
      <c r="K100" s="69"/>
      <c r="L100" s="69"/>
    </row>
    <row r="101" spans="1:12" s="71" customFormat="1" ht="38.25" customHeight="1">
      <c r="A101" s="64"/>
      <c r="B101" s="64"/>
      <c r="C101" s="96"/>
      <c r="D101" s="65"/>
      <c r="E101" s="66"/>
      <c r="F101" s="67">
        <f t="shared" si="4"/>
        <v>0</v>
      </c>
      <c r="G101" s="67">
        <f t="shared" si="5"/>
        <v>0</v>
      </c>
      <c r="H101" s="70"/>
      <c r="K101" s="69"/>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7" ht="0.75" customHeight="1">
      <c r="A109" s="72"/>
      <c r="B109" s="73"/>
      <c r="D109" s="75"/>
      <c r="E109" s="76"/>
      <c r="F109" s="77"/>
      <c r="G109" s="77"/>
    </row>
    <row r="110" spans="1:12" s="78" customFormat="1" ht="24.75" customHeight="1" thickBot="1">
      <c r="A110" s="89"/>
      <c r="B110" s="90"/>
      <c r="C110" s="91"/>
      <c r="D110" s="92"/>
      <c r="E110" s="93"/>
      <c r="F110" s="94" t="s">
        <v>613</v>
      </c>
      <c r="G110" s="95">
        <f>SUM(G2:G109)</f>
        <v>6132744.480000001</v>
      </c>
      <c r="H110" s="79"/>
      <c r="K110" s="69"/>
      <c r="L110" s="69"/>
    </row>
    <row r="111" spans="1:7" ht="15.75" hidden="1" thickTop="1">
      <c r="A111" s="80"/>
      <c r="B111" s="81"/>
      <c r="D111" s="82"/>
      <c r="E111" s="83"/>
      <c r="F111" s="82"/>
      <c r="G111" s="83"/>
    </row>
    <row r="112" spans="1:7" ht="15.75" hidden="1" thickTop="1">
      <c r="A112" s="80"/>
      <c r="B112" s="81"/>
      <c r="D112" s="82"/>
      <c r="E112" s="83"/>
      <c r="F112" s="82"/>
      <c r="G112" s="82"/>
    </row>
    <row r="113" spans="1:28" s="84" customFormat="1" ht="13.5" hidden="1" thickTop="1">
      <c r="A113" s="80"/>
      <c r="B113" s="81"/>
      <c r="D113" s="82"/>
      <c r="E113" s="83"/>
      <c r="F113" s="82"/>
      <c r="G113" s="82"/>
      <c r="H113" s="68"/>
      <c r="I113" s="69"/>
      <c r="J113" s="69"/>
      <c r="K113" s="69"/>
      <c r="L113" s="69"/>
      <c r="M113" s="69"/>
      <c r="N113" s="69"/>
      <c r="O113" s="69"/>
      <c r="P113" s="69"/>
      <c r="Q113" s="69"/>
      <c r="R113" s="69"/>
      <c r="S113" s="69"/>
      <c r="T113" s="69"/>
      <c r="U113" s="69"/>
      <c r="V113" s="69"/>
      <c r="W113" s="69"/>
      <c r="X113" s="69"/>
      <c r="Y113" s="69"/>
      <c r="Z113" s="69"/>
      <c r="AA113" s="69"/>
      <c r="AB113" s="69"/>
    </row>
    <row r="114" spans="1:28" s="84" customFormat="1" ht="13.5" hidden="1" thickTop="1">
      <c r="A114" s="69"/>
      <c r="B114" s="69"/>
      <c r="E114" s="85"/>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0"/>
    <dataValidation allowBlank="1" showInputMessage="1" showErrorMessage="1" prompt="El resultado de esta columa es la base de la partida 1303 del formato 14-E." sqref="IU110"/>
    <dataValidation allowBlank="1" showInputMessage="1" showErrorMessage="1" prompt="El resultado de esta columa es la base de la partida 1302 del formato 14-E." sqref="IT110"/>
    <dataValidation allowBlank="1" showInputMessage="1" showErrorMessage="1" prompt="El resultado de esta columa es la base de la partida 1301 del formato 14-E." sqref="IS110"/>
    <dataValidation allowBlank="1" showInputMessage="1" showErrorMessage="1" prompt="El resultado de esta columna es el estimado de los sueldos y salarios del personal permanente, partida 1101 en el formato 14-E." sqref="IR110"/>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dataValidation allowBlank="1" showInputMessage="1" showErrorMessage="1" prompt="Captura el nombre asignado o el nombre como se le identifica a la plaza (ejem. Jefe de Ingresos, Secretario Particular, Oficial Mayor, etc.)" sqref="IJ111: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1: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1:IL65536">
      <formula1>0</formula1>
      <formula2>500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D3" sqref="D3"/>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7">
      <selection activeCell="A2" sqref="A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OEM</cp:lastModifiedBy>
  <cp:lastPrinted>2014-04-01T19:54:44Z</cp:lastPrinted>
  <dcterms:created xsi:type="dcterms:W3CDTF">2010-07-29T18:26:06Z</dcterms:created>
  <dcterms:modified xsi:type="dcterms:W3CDTF">2014-04-01T21:25:23Z</dcterms:modified>
  <cp:category/>
  <cp:version/>
  <cp:contentType/>
  <cp:contentStatus/>
</cp:coreProperties>
</file>